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https://upolomouc-my.sharepoint.com/personal/vopape00_upol_cz/Documents/PRACOVNÍ/Petra Vopálková/2024/OP JAK/ERDF/FTK_rekonstrukce infrastruktury Neředín_ERDF/DODATEČKY/Vysvětlení, změna, doplnění ZD č. 1/"/>
    </mc:Choice>
  </mc:AlternateContent>
  <xr:revisionPtr revIDLastSave="0" documentId="8_{F769A71D-DE5E-48E4-B45E-A7EE451D4237}" xr6:coauthVersionLast="47" xr6:coauthVersionMax="47" xr10:uidLastSave="{00000000-0000-0000-0000-000000000000}"/>
  <bookViews>
    <workbookView xWindow="-120" yWindow="-120" windowWidth="29040" windowHeight="15840" activeTab="1" xr2:uid="{00000000-000D-0000-FFFF-FFFF00000000}"/>
  </bookViews>
  <sheets>
    <sheet name="Rekapitulace stavby" sheetId="1" r:id="rId1"/>
    <sheet name="2024-HEX-04-01-11-1 - D.1..." sheetId="2" r:id="rId2"/>
    <sheet name="2024-HEX-04-01-11-2 - D.1..." sheetId="3" r:id="rId3"/>
    <sheet name="2024-HEX-04-01-11-3 - D.1..." sheetId="4" r:id="rId4"/>
    <sheet name="2024-HEX-04-01-11-4 - D.1..." sheetId="5" r:id="rId5"/>
    <sheet name="2024-HEX-04-01-14-11 - D...." sheetId="6" r:id="rId6"/>
    <sheet name="2024-HEX-04-01-14-12 - D...." sheetId="7" r:id="rId7"/>
    <sheet name="2024-HEX-04-01-14-2 - D.1..." sheetId="8" r:id="rId8"/>
    <sheet name="2024-HEX-04-01-14-3 - D.1..." sheetId="9" r:id="rId9"/>
    <sheet name="2024-HEX-04-01-14-4 - D.1..." sheetId="10" r:id="rId10"/>
    <sheet name="2024-HEX-04-01-14-51 - D...." sheetId="11" r:id="rId11"/>
    <sheet name="2024-HEX-04-01-14-52 - D...." sheetId="12" r:id="rId12"/>
    <sheet name="2024-HEX-04-01-14-53 - D...." sheetId="13" r:id="rId13"/>
    <sheet name="2024-HEX-04-01-15 - D.1.5..." sheetId="14" r:id="rId14"/>
    <sheet name="2024-HEX-04-01-16 - D.1.6..." sheetId="15" r:id="rId15"/>
    <sheet name="2024-HEX-04-01-VON - Vedl..." sheetId="16" r:id="rId16"/>
    <sheet name="2024-HEX-04-02-11-1 - D.1..." sheetId="17" r:id="rId17"/>
    <sheet name="2024-HEX-04-02-11-2 - D.1..." sheetId="18" r:id="rId18"/>
    <sheet name="2024-HEX-04-02-14-11 - D...." sheetId="19" r:id="rId19"/>
    <sheet name="2024-HEX-04-02-14-12 - D...." sheetId="20" r:id="rId20"/>
    <sheet name="2024-HEX-04-02-14-2 - D.1..." sheetId="21" r:id="rId21"/>
    <sheet name="2024-HEX-04-02-14-3 - D.1..." sheetId="22" r:id="rId22"/>
    <sheet name="2024-HEX-04-02-14-41 - D...." sheetId="23" r:id="rId23"/>
    <sheet name="2024-HEX-04-02-14-42 - D...." sheetId="24" r:id="rId24"/>
    <sheet name="2024-HEX-04-02-14-43 - D...." sheetId="25" r:id="rId25"/>
    <sheet name="2024-HEX-04-02-14-44 - D...." sheetId="26" r:id="rId26"/>
    <sheet name="2024-HEX-04-02-14-5 - D.1..." sheetId="27" r:id="rId27"/>
    <sheet name="2024-HEX-04-02-5 - D.1.5-..." sheetId="28" r:id="rId28"/>
    <sheet name="2024-HEX-04-02-6 - D.1.6-..." sheetId="29" r:id="rId29"/>
    <sheet name="2024-HEX-04-02-7 - D.1.7-..." sheetId="30" r:id="rId30"/>
    <sheet name="2024-HEX-04-02-VON - Vedl..." sheetId="31" r:id="rId31"/>
    <sheet name="2024-HEX-04-03-11 - D.1.1..." sheetId="32" r:id="rId32"/>
    <sheet name="2024-HEX-04-03-14-1 - D.1..." sheetId="33" r:id="rId33"/>
    <sheet name="2024-HEX-04-03-14-2 - D.1..." sheetId="34" r:id="rId34"/>
    <sheet name="2024-HEX-04-03-14-3 - D.1..." sheetId="35" r:id="rId35"/>
    <sheet name="2024-HEX-04-03-14-4a - D...." sheetId="36" r:id="rId36"/>
    <sheet name="2024-HEX-04-03-14-4b - D...." sheetId="37" r:id="rId37"/>
    <sheet name="2024-HEX-04-03-14-4c - D...." sheetId="38" r:id="rId38"/>
    <sheet name="2024-HEX-04-03-14-4d - D...." sheetId="39" r:id="rId39"/>
    <sheet name="2024-HEX-04-03-14-5 - D.1..." sheetId="40" r:id="rId40"/>
    <sheet name="2024-HEX-04-03-VON - Vedl..." sheetId="41" r:id="rId41"/>
    <sheet name="Seznam figur" sheetId="42" r:id="rId42"/>
    <sheet name="Pokyny pro vyplnění" sheetId="43" r:id="rId43"/>
  </sheets>
  <definedNames>
    <definedName name="_xlnm._FilterDatabase" localSheetId="1" hidden="1">'2024-HEX-04-01-11-1 - D.1...'!$C$114:$K$1875</definedName>
    <definedName name="_xlnm._FilterDatabase" localSheetId="2" hidden="1">'2024-HEX-04-01-11-2 - D.1...'!$C$96:$K$149</definedName>
    <definedName name="_xlnm._FilterDatabase" localSheetId="3" hidden="1">'2024-HEX-04-01-11-3 - D.1...'!$C$96:$K$157</definedName>
    <definedName name="_xlnm._FilterDatabase" localSheetId="4" hidden="1">'2024-HEX-04-01-11-4 - D.1...'!$C$93:$K$106</definedName>
    <definedName name="_xlnm._FilterDatabase" localSheetId="5" hidden="1">'2024-HEX-04-01-14-11 - D....'!$C$92:$K$107</definedName>
    <definedName name="_xlnm._FilterDatabase" localSheetId="6" hidden="1">'2024-HEX-04-01-14-12 - D....'!$C$97:$K$178</definedName>
    <definedName name="_xlnm._FilterDatabase" localSheetId="7" hidden="1">'2024-HEX-04-01-14-2 - D.1...'!$C$94:$K$136</definedName>
    <definedName name="_xlnm._FilterDatabase" localSheetId="8" hidden="1">'2024-HEX-04-01-14-3 - D.1...'!$C$95:$K$128</definedName>
    <definedName name="_xlnm._FilterDatabase" localSheetId="9" hidden="1">'2024-HEX-04-01-14-4 - D.1...'!$C$99:$K$155</definedName>
    <definedName name="_xlnm._FilterDatabase" localSheetId="10" hidden="1">'2024-HEX-04-01-14-51 - D....'!$C$95:$K$130</definedName>
    <definedName name="_xlnm._FilterDatabase" localSheetId="11" hidden="1">'2024-HEX-04-01-14-52 - D....'!$C$95:$K$123</definedName>
    <definedName name="_xlnm._FilterDatabase" localSheetId="12" hidden="1">'2024-HEX-04-01-14-53 - D....'!$C$95:$K$119</definedName>
    <definedName name="_xlnm._FilterDatabase" localSheetId="13" hidden="1">'2024-HEX-04-01-15 - D.1.5...'!$C$88:$K$112</definedName>
    <definedName name="_xlnm._FilterDatabase" localSheetId="14" hidden="1">'2024-HEX-04-01-16 - D.1.6...'!$C$87:$K$92</definedName>
    <definedName name="_xlnm._FilterDatabase" localSheetId="15" hidden="1">'2024-HEX-04-01-VON - Vedl...'!$C$91:$K$133</definedName>
    <definedName name="_xlnm._FilterDatabase" localSheetId="16" hidden="1">'2024-HEX-04-02-11-1 - D.1...'!$C$96:$K$194</definedName>
    <definedName name="_xlnm._FilterDatabase" localSheetId="17" hidden="1">'2024-HEX-04-02-11-2 - D.1...'!$C$115:$K$1922</definedName>
    <definedName name="_xlnm._FilterDatabase" localSheetId="18" hidden="1">'2024-HEX-04-02-14-11 - D....'!$C$98:$K$193</definedName>
    <definedName name="_xlnm._FilterDatabase" localSheetId="19" hidden="1">'2024-HEX-04-02-14-12 - D....'!$C$93:$K$115</definedName>
    <definedName name="_xlnm._FilterDatabase" localSheetId="20" hidden="1">'2024-HEX-04-02-14-2 - D.1...'!$C$97:$K$150</definedName>
    <definedName name="_xlnm._FilterDatabase" localSheetId="21" hidden="1">'2024-HEX-04-02-14-3 - D.1...'!$C$96:$K$171</definedName>
    <definedName name="_xlnm._FilterDatabase" localSheetId="22" hidden="1">'2024-HEX-04-02-14-41 - D....'!$C$96:$K$132</definedName>
    <definedName name="_xlnm._FilterDatabase" localSheetId="23" hidden="1">'2024-HEX-04-02-14-42 - D....'!$C$96:$K$126</definedName>
    <definedName name="_xlnm._FilterDatabase" localSheetId="24" hidden="1">'2024-HEX-04-02-14-43 - D....'!$C$96:$K$121</definedName>
    <definedName name="_xlnm._FilterDatabase" localSheetId="25" hidden="1">'2024-HEX-04-02-14-44 - D....'!$C$96:$K$120</definedName>
    <definedName name="_xlnm._FilterDatabase" localSheetId="26" hidden="1">'2024-HEX-04-02-14-5 - D.1...'!$C$96:$K$158</definedName>
    <definedName name="_xlnm._FilterDatabase" localSheetId="27" hidden="1">'2024-HEX-04-02-5 - D.1.5-...'!$C$87:$K$100</definedName>
    <definedName name="_xlnm._FilterDatabase" localSheetId="28" hidden="1">'2024-HEX-04-02-6 - D.1.6-...'!$C$93:$K$376</definedName>
    <definedName name="_xlnm._FilterDatabase" localSheetId="29" hidden="1">'2024-HEX-04-02-7 - D.1.7-...'!$C$85:$K$108</definedName>
    <definedName name="_xlnm._FilterDatabase" localSheetId="30" hidden="1">'2024-HEX-04-02-VON - Vedl...'!$C$91:$K$132</definedName>
    <definedName name="_xlnm._FilterDatabase" localSheetId="31" hidden="1">'2024-HEX-04-03-11 - D.1.1...'!$C$107:$K$749</definedName>
    <definedName name="_xlnm._FilterDatabase" localSheetId="32" hidden="1">'2024-HEX-04-03-14-1 - D.1...'!$C$96:$K$157</definedName>
    <definedName name="_xlnm._FilterDatabase" localSheetId="33" hidden="1">'2024-HEX-04-03-14-2 - D.1...'!$C$91:$K$134</definedName>
    <definedName name="_xlnm._FilterDatabase" localSheetId="34" hidden="1">'2024-HEX-04-03-14-3 - D.1...'!$C$90:$K$149</definedName>
    <definedName name="_xlnm._FilterDatabase" localSheetId="35" hidden="1">'2024-HEX-04-03-14-4a - D....'!$C$95:$K$130</definedName>
    <definedName name="_xlnm._FilterDatabase" localSheetId="36" hidden="1">'2024-HEX-04-03-14-4b - D....'!$C$96:$K$129</definedName>
    <definedName name="_xlnm._FilterDatabase" localSheetId="37" hidden="1">'2024-HEX-04-03-14-4c - D....'!$C$95:$K$120</definedName>
    <definedName name="_xlnm._FilterDatabase" localSheetId="38" hidden="1">'2024-HEX-04-03-14-4d - D....'!$C$95:$K$118</definedName>
    <definedName name="_xlnm._FilterDatabase" localSheetId="39" hidden="1">'2024-HEX-04-03-14-5 - D.1...'!$C$94:$K$127</definedName>
    <definedName name="_xlnm._FilterDatabase" localSheetId="40" hidden="1">'2024-HEX-04-03-VON - Vedl...'!$C$89:$K$115</definedName>
    <definedName name="_xlnm.Print_Titles" localSheetId="1">'2024-HEX-04-01-11-1 - D.1...'!$114:$114</definedName>
    <definedName name="_xlnm.Print_Titles" localSheetId="2">'2024-HEX-04-01-11-2 - D.1...'!$96:$96</definedName>
    <definedName name="_xlnm.Print_Titles" localSheetId="3">'2024-HEX-04-01-11-3 - D.1...'!$96:$96</definedName>
    <definedName name="_xlnm.Print_Titles" localSheetId="4">'2024-HEX-04-01-11-4 - D.1...'!$93:$93</definedName>
    <definedName name="_xlnm.Print_Titles" localSheetId="5">'2024-HEX-04-01-14-11 - D....'!$92:$92</definedName>
    <definedName name="_xlnm.Print_Titles" localSheetId="6">'2024-HEX-04-01-14-12 - D....'!$97:$97</definedName>
    <definedName name="_xlnm.Print_Titles" localSheetId="7">'2024-HEX-04-01-14-2 - D.1...'!$94:$94</definedName>
    <definedName name="_xlnm.Print_Titles" localSheetId="8">'2024-HEX-04-01-14-3 - D.1...'!$95:$95</definedName>
    <definedName name="_xlnm.Print_Titles" localSheetId="9">'2024-HEX-04-01-14-4 - D.1...'!$99:$99</definedName>
    <definedName name="_xlnm.Print_Titles" localSheetId="10">'2024-HEX-04-01-14-51 - D....'!$95:$95</definedName>
    <definedName name="_xlnm.Print_Titles" localSheetId="11">'2024-HEX-04-01-14-52 - D....'!$95:$95</definedName>
    <definedName name="_xlnm.Print_Titles" localSheetId="12">'2024-HEX-04-01-14-53 - D....'!$95:$95</definedName>
    <definedName name="_xlnm.Print_Titles" localSheetId="13">'2024-HEX-04-01-15 - D.1.5...'!$88:$88</definedName>
    <definedName name="_xlnm.Print_Titles" localSheetId="14">'2024-HEX-04-01-16 - D.1.6...'!$87:$87</definedName>
    <definedName name="_xlnm.Print_Titles" localSheetId="15">'2024-HEX-04-01-VON - Vedl...'!$91:$91</definedName>
    <definedName name="_xlnm.Print_Titles" localSheetId="16">'2024-HEX-04-02-11-1 - D.1...'!$96:$96</definedName>
    <definedName name="_xlnm.Print_Titles" localSheetId="17">'2024-HEX-04-02-11-2 - D.1...'!$115:$115</definedName>
    <definedName name="_xlnm.Print_Titles" localSheetId="18">'2024-HEX-04-02-14-11 - D....'!$98:$98</definedName>
    <definedName name="_xlnm.Print_Titles" localSheetId="19">'2024-HEX-04-02-14-12 - D....'!$93:$93</definedName>
    <definedName name="_xlnm.Print_Titles" localSheetId="20">'2024-HEX-04-02-14-2 - D.1...'!$97:$97</definedName>
    <definedName name="_xlnm.Print_Titles" localSheetId="21">'2024-HEX-04-02-14-3 - D.1...'!$96:$96</definedName>
    <definedName name="_xlnm.Print_Titles" localSheetId="22">'2024-HEX-04-02-14-41 - D....'!$96:$96</definedName>
    <definedName name="_xlnm.Print_Titles" localSheetId="23">'2024-HEX-04-02-14-42 - D....'!$96:$96</definedName>
    <definedName name="_xlnm.Print_Titles" localSheetId="24">'2024-HEX-04-02-14-43 - D....'!$96:$96</definedName>
    <definedName name="_xlnm.Print_Titles" localSheetId="25">'2024-HEX-04-02-14-44 - D....'!$96:$96</definedName>
    <definedName name="_xlnm.Print_Titles" localSheetId="26">'2024-HEX-04-02-14-5 - D.1...'!$96:$96</definedName>
    <definedName name="_xlnm.Print_Titles" localSheetId="27">'2024-HEX-04-02-5 - D.1.5-...'!$87:$87</definedName>
    <definedName name="_xlnm.Print_Titles" localSheetId="28">'2024-HEX-04-02-6 - D.1.6-...'!$93:$93</definedName>
    <definedName name="_xlnm.Print_Titles" localSheetId="29">'2024-HEX-04-02-7 - D.1.7-...'!$85:$85</definedName>
    <definedName name="_xlnm.Print_Titles" localSheetId="30">'2024-HEX-04-02-VON - Vedl...'!$91:$91</definedName>
    <definedName name="_xlnm.Print_Titles" localSheetId="31">'2024-HEX-04-03-11 - D.1.1...'!$107:$107</definedName>
    <definedName name="_xlnm.Print_Titles" localSheetId="32">'2024-HEX-04-03-14-1 - D.1...'!$96:$96</definedName>
    <definedName name="_xlnm.Print_Titles" localSheetId="33">'2024-HEX-04-03-14-2 - D.1...'!$91:$91</definedName>
    <definedName name="_xlnm.Print_Titles" localSheetId="34">'2024-HEX-04-03-14-3 - D.1...'!$90:$90</definedName>
    <definedName name="_xlnm.Print_Titles" localSheetId="35">'2024-HEX-04-03-14-4a - D....'!$95:$95</definedName>
    <definedName name="_xlnm.Print_Titles" localSheetId="36">'2024-HEX-04-03-14-4b - D....'!$96:$96</definedName>
    <definedName name="_xlnm.Print_Titles" localSheetId="37">'2024-HEX-04-03-14-4c - D....'!$95:$95</definedName>
    <definedName name="_xlnm.Print_Titles" localSheetId="38">'2024-HEX-04-03-14-4d - D....'!$95:$95</definedName>
    <definedName name="_xlnm.Print_Titles" localSheetId="39">'2024-HEX-04-03-14-5 - D.1...'!$94:$94</definedName>
    <definedName name="_xlnm.Print_Titles" localSheetId="40">'2024-HEX-04-03-VON - Vedl...'!$89:$89</definedName>
    <definedName name="_xlnm.Print_Titles" localSheetId="0">'Rekapitulace stavby'!$52:$52</definedName>
    <definedName name="_xlnm.Print_Titles" localSheetId="41">'Seznam figur'!$9:$9</definedName>
    <definedName name="_xlnm.Print_Area" localSheetId="1">'2024-HEX-04-01-11-1 - D.1...'!$C$4:$J$43,'2024-HEX-04-01-11-1 - D.1...'!$C$49:$J$92,'2024-HEX-04-01-11-1 - D.1...'!$C$98:$K$1875</definedName>
    <definedName name="_xlnm.Print_Area" localSheetId="2">'2024-HEX-04-01-11-2 - D.1...'!$C$4:$J$43,'2024-HEX-04-01-11-2 - D.1...'!$C$49:$J$74,'2024-HEX-04-01-11-2 - D.1...'!$C$80:$K$149</definedName>
    <definedName name="_xlnm.Print_Area" localSheetId="3">'2024-HEX-04-01-11-3 - D.1...'!$C$4:$J$43,'2024-HEX-04-01-11-3 - D.1...'!$C$49:$J$74,'2024-HEX-04-01-11-3 - D.1...'!$C$80:$K$157</definedName>
    <definedName name="_xlnm.Print_Area" localSheetId="4">'2024-HEX-04-01-11-4 - D.1...'!$C$4:$J$43,'2024-HEX-04-01-11-4 - D.1...'!$C$49:$J$71,'2024-HEX-04-01-11-4 - D.1...'!$C$77:$K$106</definedName>
    <definedName name="_xlnm.Print_Area" localSheetId="5">'2024-HEX-04-01-14-11 - D....'!$C$4:$J$43,'2024-HEX-04-01-14-11 - D....'!$C$49:$J$70,'2024-HEX-04-01-14-11 - D....'!$C$76:$K$107</definedName>
    <definedName name="_xlnm.Print_Area" localSheetId="6">'2024-HEX-04-01-14-12 - D....'!$C$4:$J$43,'2024-HEX-04-01-14-12 - D....'!$C$49:$J$75,'2024-HEX-04-01-14-12 - D....'!$C$81:$K$178</definedName>
    <definedName name="_xlnm.Print_Area" localSheetId="7">'2024-HEX-04-01-14-2 - D.1...'!$C$4:$J$43,'2024-HEX-04-01-14-2 - D.1...'!$C$49:$J$72,'2024-HEX-04-01-14-2 - D.1...'!$C$78:$K$136</definedName>
    <definedName name="_xlnm.Print_Area" localSheetId="8">'2024-HEX-04-01-14-3 - D.1...'!$C$4:$J$43,'2024-HEX-04-01-14-3 - D.1...'!$C$49:$J$73,'2024-HEX-04-01-14-3 - D.1...'!$C$79:$K$128</definedName>
    <definedName name="_xlnm.Print_Area" localSheetId="9">'2024-HEX-04-01-14-4 - D.1...'!$C$4:$J$43,'2024-HEX-04-01-14-4 - D.1...'!$C$49:$J$77,'2024-HEX-04-01-14-4 - D.1...'!$C$83:$K$155</definedName>
    <definedName name="_xlnm.Print_Area" localSheetId="10">'2024-HEX-04-01-14-51 - D....'!$C$4:$J$43,'2024-HEX-04-01-14-51 - D....'!$C$49:$J$73,'2024-HEX-04-01-14-51 - D....'!$C$79:$K$130</definedName>
    <definedName name="_xlnm.Print_Area" localSheetId="11">'2024-HEX-04-01-14-52 - D....'!$C$4:$J$43,'2024-HEX-04-01-14-52 - D....'!$C$49:$J$73,'2024-HEX-04-01-14-52 - D....'!$C$79:$K$123</definedName>
    <definedName name="_xlnm.Print_Area" localSheetId="12">'2024-HEX-04-01-14-53 - D....'!$C$4:$J$43,'2024-HEX-04-01-14-53 - D....'!$C$49:$J$73,'2024-HEX-04-01-14-53 - D....'!$C$79:$K$119</definedName>
    <definedName name="_xlnm.Print_Area" localSheetId="13">'2024-HEX-04-01-15 - D.1.5...'!$C$4:$J$41,'2024-HEX-04-01-15 - D.1.5...'!$C$47:$J$68,'2024-HEX-04-01-15 - D.1.5...'!$C$74:$K$112</definedName>
    <definedName name="_xlnm.Print_Area" localSheetId="14">'2024-HEX-04-01-16 - D.1.6...'!$C$4:$J$41,'2024-HEX-04-01-16 - D.1.6...'!$C$47:$J$67,'2024-HEX-04-01-16 - D.1.6...'!$C$73:$K$92</definedName>
    <definedName name="_xlnm.Print_Area" localSheetId="15">'2024-HEX-04-01-VON - Vedl...'!$C$4:$J$41,'2024-HEX-04-01-VON - Vedl...'!$C$47:$J$71,'2024-HEX-04-01-VON - Vedl...'!$C$77:$K$133</definedName>
    <definedName name="_xlnm.Print_Area" localSheetId="16">'2024-HEX-04-02-11-1 - D.1...'!$C$4:$J$43,'2024-HEX-04-02-11-1 - D.1...'!$C$49:$J$74,'2024-HEX-04-02-11-1 - D.1...'!$C$80:$K$194</definedName>
    <definedName name="_xlnm.Print_Area" localSheetId="17">'2024-HEX-04-02-11-2 - D.1...'!$C$4:$J$43,'2024-HEX-04-02-11-2 - D.1...'!$C$49:$J$93,'2024-HEX-04-02-11-2 - D.1...'!$C$99:$K$1922</definedName>
    <definedName name="_xlnm.Print_Area" localSheetId="18">'2024-HEX-04-02-14-11 - D....'!$C$4:$J$43,'2024-HEX-04-02-14-11 - D....'!$C$49:$J$76,'2024-HEX-04-02-14-11 - D....'!$C$82:$K$193</definedName>
    <definedName name="_xlnm.Print_Area" localSheetId="19">'2024-HEX-04-02-14-12 - D....'!$C$4:$J$43,'2024-HEX-04-02-14-12 - D....'!$C$49:$J$71,'2024-HEX-04-02-14-12 - D....'!$C$77:$K$115</definedName>
    <definedName name="_xlnm.Print_Area" localSheetId="20">'2024-HEX-04-02-14-2 - D.1...'!$C$4:$J$43,'2024-HEX-04-02-14-2 - D.1...'!$C$49:$J$75,'2024-HEX-04-02-14-2 - D.1...'!$C$81:$K$150</definedName>
    <definedName name="_xlnm.Print_Area" localSheetId="21">'2024-HEX-04-02-14-3 - D.1...'!$C$4:$J$43,'2024-HEX-04-02-14-3 - D.1...'!$C$49:$J$74,'2024-HEX-04-02-14-3 - D.1...'!$C$80:$K$171</definedName>
    <definedName name="_xlnm.Print_Area" localSheetId="22">'2024-HEX-04-02-14-41 - D....'!$C$4:$J$43,'2024-HEX-04-02-14-41 - D....'!$C$49:$J$74,'2024-HEX-04-02-14-41 - D....'!$C$80:$K$132</definedName>
    <definedName name="_xlnm.Print_Area" localSheetId="23">'2024-HEX-04-02-14-42 - D....'!$C$4:$J$43,'2024-HEX-04-02-14-42 - D....'!$C$49:$J$74,'2024-HEX-04-02-14-42 - D....'!$C$80:$K$126</definedName>
    <definedName name="_xlnm.Print_Area" localSheetId="24">'2024-HEX-04-02-14-43 - D....'!$C$4:$J$43,'2024-HEX-04-02-14-43 - D....'!$C$49:$J$74,'2024-HEX-04-02-14-43 - D....'!$C$80:$K$121</definedName>
    <definedName name="_xlnm.Print_Area" localSheetId="25">'2024-HEX-04-02-14-44 - D....'!$C$4:$J$43,'2024-HEX-04-02-14-44 - D....'!$C$49:$J$74,'2024-HEX-04-02-14-44 - D....'!$C$80:$K$120</definedName>
    <definedName name="_xlnm.Print_Area" localSheetId="26">'2024-HEX-04-02-14-5 - D.1...'!$C$4:$J$43,'2024-HEX-04-02-14-5 - D.1...'!$C$49:$J$74,'2024-HEX-04-02-14-5 - D.1...'!$C$80:$K$158</definedName>
    <definedName name="_xlnm.Print_Area" localSheetId="27">'2024-HEX-04-02-5 - D.1.5-...'!$C$4:$J$41,'2024-HEX-04-02-5 - D.1.5-...'!$C$47:$J$67,'2024-HEX-04-02-5 - D.1.5-...'!$C$73:$K$100</definedName>
    <definedName name="_xlnm.Print_Area" localSheetId="28">'2024-HEX-04-02-6 - D.1.6-...'!$C$4:$J$41,'2024-HEX-04-02-6 - D.1.6-...'!$C$47:$J$73,'2024-HEX-04-02-6 - D.1.6-...'!$C$79:$K$376</definedName>
    <definedName name="_xlnm.Print_Area" localSheetId="29">'2024-HEX-04-02-7 - D.1.7-...'!$C$4:$J$41,'2024-HEX-04-02-7 - D.1.7-...'!$C$47:$J$65,'2024-HEX-04-02-7 - D.1.7-...'!$C$71:$K$108</definedName>
    <definedName name="_xlnm.Print_Area" localSheetId="30">'2024-HEX-04-02-VON - Vedl...'!$C$4:$J$41,'2024-HEX-04-02-VON - Vedl...'!$C$47:$J$71,'2024-HEX-04-02-VON - Vedl...'!$C$77:$K$132</definedName>
    <definedName name="_xlnm.Print_Area" localSheetId="31">'2024-HEX-04-03-11 - D.1.1...'!$C$4:$J$41,'2024-HEX-04-03-11 - D.1.1...'!$C$47:$J$87,'2024-HEX-04-03-11 - D.1.1...'!$C$93:$K$749</definedName>
    <definedName name="_xlnm.Print_Area" localSheetId="32">'2024-HEX-04-03-14-1 - D.1...'!$C$4:$J$43,'2024-HEX-04-03-14-1 - D.1...'!$C$49:$J$74,'2024-HEX-04-03-14-1 - D.1...'!$C$80:$K$157</definedName>
    <definedName name="_xlnm.Print_Area" localSheetId="33">'2024-HEX-04-03-14-2 - D.1...'!$C$4:$J$43,'2024-HEX-04-03-14-2 - D.1...'!$C$49:$J$69,'2024-HEX-04-03-14-2 - D.1...'!$C$75:$K$134</definedName>
    <definedName name="_xlnm.Print_Area" localSheetId="34">'2024-HEX-04-03-14-3 - D.1...'!$C$4:$J$43,'2024-HEX-04-03-14-3 - D.1...'!$C$49:$J$68,'2024-HEX-04-03-14-3 - D.1...'!$C$74:$K$149</definedName>
    <definedName name="_xlnm.Print_Area" localSheetId="35">'2024-HEX-04-03-14-4a - D....'!$C$4:$J$43,'2024-HEX-04-03-14-4a - D....'!$C$49:$J$73,'2024-HEX-04-03-14-4a - D....'!$C$79:$K$130</definedName>
    <definedName name="_xlnm.Print_Area" localSheetId="36">'2024-HEX-04-03-14-4b - D....'!$C$4:$J$43,'2024-HEX-04-03-14-4b - D....'!$C$49:$J$74,'2024-HEX-04-03-14-4b - D....'!$C$80:$K$129</definedName>
    <definedName name="_xlnm.Print_Area" localSheetId="37">'2024-HEX-04-03-14-4c - D....'!$C$4:$J$43,'2024-HEX-04-03-14-4c - D....'!$C$49:$J$73,'2024-HEX-04-03-14-4c - D....'!$C$79:$K$120</definedName>
    <definedName name="_xlnm.Print_Area" localSheetId="38">'2024-HEX-04-03-14-4d - D....'!$C$4:$J$43,'2024-HEX-04-03-14-4d - D....'!$C$49:$J$73,'2024-HEX-04-03-14-4d - D....'!$C$79:$K$118</definedName>
    <definedName name="_xlnm.Print_Area" localSheetId="39">'2024-HEX-04-03-14-5 - D.1...'!$C$4:$J$43,'2024-HEX-04-03-14-5 - D.1...'!$C$49:$J$72,'2024-HEX-04-03-14-5 - D.1...'!$C$78:$K$127</definedName>
    <definedName name="_xlnm.Print_Area" localSheetId="40">'2024-HEX-04-03-VON - Vedl...'!$C$4:$J$41,'2024-HEX-04-03-VON - Vedl...'!$C$47:$J$69,'2024-HEX-04-03-VON - Vedl...'!$C$75:$K$115</definedName>
    <definedName name="_xlnm.Print_Area" localSheetId="42">'Pokyny pro vyplnění'!$B$2:$K$71,'Pokyny pro vyplnění'!$B$74:$K$118,'Pokyny pro vyplnění'!$B$121:$K$161,'Pokyny pro vyplnění'!$B$164:$K$219</definedName>
    <definedName name="_xlnm.Print_Area" localSheetId="0">'Rekapitulace stavby'!$D$4:$AO$36,'Rekapitulace stavby'!$C$42:$AQ$108</definedName>
    <definedName name="_xlnm.Print_Area" localSheetId="41">'Seznam figur'!$C$4:$G$330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42" l="1"/>
  <c r="J39" i="41"/>
  <c r="J38" i="41"/>
  <c r="AY107" i="1"/>
  <c r="J37" i="41"/>
  <c r="AX107" i="1"/>
  <c r="BI114" i="41"/>
  <c r="BH114" i="41"/>
  <c r="BG114" i="41"/>
  <c r="BF114" i="41"/>
  <c r="T114" i="41"/>
  <c r="R114" i="41"/>
  <c r="P114" i="41"/>
  <c r="BI113" i="41"/>
  <c r="BH113" i="41"/>
  <c r="BG113" i="41"/>
  <c r="BF113" i="41"/>
  <c r="T113" i="41"/>
  <c r="R113" i="41"/>
  <c r="P113" i="41"/>
  <c r="BI111" i="41"/>
  <c r="BH111" i="41"/>
  <c r="BG111" i="41"/>
  <c r="BF111" i="41"/>
  <c r="T111" i="41"/>
  <c r="R111" i="41"/>
  <c r="P111" i="41"/>
  <c r="BI110" i="41"/>
  <c r="BH110" i="41"/>
  <c r="BG110" i="41"/>
  <c r="BF110" i="41"/>
  <c r="T110" i="41"/>
  <c r="R110" i="41"/>
  <c r="P110" i="41"/>
  <c r="BI108" i="41"/>
  <c r="BH108" i="41"/>
  <c r="BG108" i="41"/>
  <c r="BF108" i="41"/>
  <c r="T108" i="41"/>
  <c r="R108" i="41"/>
  <c r="P108" i="41"/>
  <c r="BI106" i="41"/>
  <c r="BH106" i="41"/>
  <c r="BG106" i="41"/>
  <c r="BF106" i="41"/>
  <c r="T106" i="41"/>
  <c r="R106" i="41"/>
  <c r="P106" i="41"/>
  <c r="BI103" i="41"/>
  <c r="BH103" i="41"/>
  <c r="BG103" i="41"/>
  <c r="BF103" i="41"/>
  <c r="T103" i="41"/>
  <c r="R103" i="41"/>
  <c r="P103" i="41"/>
  <c r="BI101" i="41"/>
  <c r="BH101" i="41"/>
  <c r="BG101" i="41"/>
  <c r="BF101" i="41"/>
  <c r="T101" i="41"/>
  <c r="R101" i="41"/>
  <c r="P101" i="41"/>
  <c r="BI99" i="41"/>
  <c r="BH99" i="41"/>
  <c r="BG99" i="41"/>
  <c r="BF99" i="41"/>
  <c r="T99" i="41"/>
  <c r="R99" i="41"/>
  <c r="P99" i="41"/>
  <c r="BI97" i="41"/>
  <c r="BH97" i="41"/>
  <c r="BG97" i="41"/>
  <c r="BF97" i="41"/>
  <c r="T97" i="41"/>
  <c r="R97" i="41"/>
  <c r="P97" i="41"/>
  <c r="BI95" i="41"/>
  <c r="BH95" i="41"/>
  <c r="BG95" i="41"/>
  <c r="BF95" i="41"/>
  <c r="T95" i="41"/>
  <c r="R95" i="41"/>
  <c r="P95" i="41"/>
  <c r="BI93" i="41"/>
  <c r="BH93" i="41"/>
  <c r="BG93" i="41"/>
  <c r="BF93" i="41"/>
  <c r="T93" i="41"/>
  <c r="R93" i="41"/>
  <c r="P93" i="41"/>
  <c r="J87" i="41"/>
  <c r="J86" i="41"/>
  <c r="F86" i="41"/>
  <c r="F84" i="41"/>
  <c r="E82" i="41"/>
  <c r="J59" i="41"/>
  <c r="J58" i="41"/>
  <c r="F58" i="41"/>
  <c r="F56" i="41"/>
  <c r="E54" i="41"/>
  <c r="J20" i="41"/>
  <c r="E20" i="41"/>
  <c r="F59" i="41" s="1"/>
  <c r="J19" i="41"/>
  <c r="J14" i="41"/>
  <c r="J56" i="41" s="1"/>
  <c r="E7" i="41"/>
  <c r="E50" i="41" s="1"/>
  <c r="J41" i="40"/>
  <c r="J40" i="40"/>
  <c r="AY106" i="1"/>
  <c r="J39" i="40"/>
  <c r="AX106" i="1"/>
  <c r="BI127" i="40"/>
  <c r="BH127" i="40"/>
  <c r="BG127" i="40"/>
  <c r="BF127" i="40"/>
  <c r="T127" i="40"/>
  <c r="R127" i="40"/>
  <c r="P127" i="40"/>
  <c r="BI126" i="40"/>
  <c r="BH126" i="40"/>
  <c r="BG126" i="40"/>
  <c r="BF126" i="40"/>
  <c r="T126" i="40"/>
  <c r="R126" i="40"/>
  <c r="P126" i="40"/>
  <c r="BI125" i="40"/>
  <c r="BH125" i="40"/>
  <c r="BG125" i="40"/>
  <c r="BF125" i="40"/>
  <c r="T125" i="40"/>
  <c r="R125" i="40"/>
  <c r="P125" i="40"/>
  <c r="BI123" i="40"/>
  <c r="BH123" i="40"/>
  <c r="BG123" i="40"/>
  <c r="BF123" i="40"/>
  <c r="T123" i="40"/>
  <c r="R123" i="40"/>
  <c r="P123" i="40"/>
  <c r="BI122" i="40"/>
  <c r="BH122" i="40"/>
  <c r="BG122" i="40"/>
  <c r="BF122" i="40"/>
  <c r="T122" i="40"/>
  <c r="R122" i="40"/>
  <c r="P122" i="40"/>
  <c r="BI121" i="40"/>
  <c r="BH121" i="40"/>
  <c r="BG121" i="40"/>
  <c r="BF121" i="40"/>
  <c r="T121" i="40"/>
  <c r="R121" i="40"/>
  <c r="P121" i="40"/>
  <c r="BI120" i="40"/>
  <c r="BH120" i="40"/>
  <c r="BG120" i="40"/>
  <c r="BF120" i="40"/>
  <c r="T120" i="40"/>
  <c r="R120" i="40"/>
  <c r="P120" i="40"/>
  <c r="BI119" i="40"/>
  <c r="BH119" i="40"/>
  <c r="BG119" i="40"/>
  <c r="BF119" i="40"/>
  <c r="T119" i="40"/>
  <c r="R119" i="40"/>
  <c r="P119" i="40"/>
  <c r="BI117" i="40"/>
  <c r="BH117" i="40"/>
  <c r="BG117" i="40"/>
  <c r="BF117" i="40"/>
  <c r="T117" i="40"/>
  <c r="R117" i="40"/>
  <c r="P117" i="40"/>
  <c r="BI116" i="40"/>
  <c r="BH116" i="40"/>
  <c r="BG116" i="40"/>
  <c r="BF116" i="40"/>
  <c r="T116" i="40"/>
  <c r="R116" i="40"/>
  <c r="P116" i="40"/>
  <c r="BI115" i="40"/>
  <c r="BH115" i="40"/>
  <c r="BG115" i="40"/>
  <c r="BF115" i="40"/>
  <c r="T115" i="40"/>
  <c r="R115" i="40"/>
  <c r="P115" i="40"/>
  <c r="BI114" i="40"/>
  <c r="BH114" i="40"/>
  <c r="BG114" i="40"/>
  <c r="BF114" i="40"/>
  <c r="T114" i="40"/>
  <c r="R114" i="40"/>
  <c r="P114" i="40"/>
  <c r="BI113" i="40"/>
  <c r="BH113" i="40"/>
  <c r="BG113" i="40"/>
  <c r="BF113" i="40"/>
  <c r="T113" i="40"/>
  <c r="R113" i="40"/>
  <c r="P113" i="40"/>
  <c r="BI112" i="40"/>
  <c r="BH112" i="40"/>
  <c r="BG112" i="40"/>
  <c r="BF112" i="40"/>
  <c r="T112" i="40"/>
  <c r="R112" i="40"/>
  <c r="P112" i="40"/>
  <c r="BI111" i="40"/>
  <c r="BH111" i="40"/>
  <c r="BG111" i="40"/>
  <c r="BF111" i="40"/>
  <c r="T111" i="40"/>
  <c r="R111" i="40"/>
  <c r="P111" i="40"/>
  <c r="BI110" i="40"/>
  <c r="BH110" i="40"/>
  <c r="BG110" i="40"/>
  <c r="BF110" i="40"/>
  <c r="T110" i="40"/>
  <c r="R110" i="40"/>
  <c r="P110" i="40"/>
  <c r="BI108" i="40"/>
  <c r="BH108" i="40"/>
  <c r="BG108" i="40"/>
  <c r="BF108" i="40"/>
  <c r="T108" i="40"/>
  <c r="R108" i="40"/>
  <c r="P108" i="40"/>
  <c r="BI107" i="40"/>
  <c r="BH107" i="40"/>
  <c r="BG107" i="40"/>
  <c r="BF107" i="40"/>
  <c r="T107" i="40"/>
  <c r="R107" i="40"/>
  <c r="P107" i="40"/>
  <c r="BI106" i="40"/>
  <c r="BH106" i="40"/>
  <c r="BG106" i="40"/>
  <c r="BF106" i="40"/>
  <c r="T106" i="40"/>
  <c r="R106" i="40"/>
  <c r="P106" i="40"/>
  <c r="BI105" i="40"/>
  <c r="BH105" i="40"/>
  <c r="BG105" i="40"/>
  <c r="BF105" i="40"/>
  <c r="T105" i="40"/>
  <c r="R105" i="40"/>
  <c r="P105" i="40"/>
  <c r="BI104" i="40"/>
  <c r="BH104" i="40"/>
  <c r="BG104" i="40"/>
  <c r="BF104" i="40"/>
  <c r="T104" i="40"/>
  <c r="R104" i="40"/>
  <c r="P104" i="40"/>
  <c r="BI103" i="40"/>
  <c r="BH103" i="40"/>
  <c r="BG103" i="40"/>
  <c r="BF103" i="40"/>
  <c r="T103" i="40"/>
  <c r="R103" i="40"/>
  <c r="P103" i="40"/>
  <c r="BI102" i="40"/>
  <c r="BH102" i="40"/>
  <c r="BG102" i="40"/>
  <c r="BF102" i="40"/>
  <c r="T102" i="40"/>
  <c r="R102" i="40"/>
  <c r="P102" i="40"/>
  <c r="BI101" i="40"/>
  <c r="BH101" i="40"/>
  <c r="BG101" i="40"/>
  <c r="BF101" i="40"/>
  <c r="T101" i="40"/>
  <c r="R101" i="40"/>
  <c r="P101" i="40"/>
  <c r="BI100" i="40"/>
  <c r="BH100" i="40"/>
  <c r="BG100" i="40"/>
  <c r="BF100" i="40"/>
  <c r="T100" i="40"/>
  <c r="R100" i="40"/>
  <c r="P100" i="40"/>
  <c r="BI99" i="40"/>
  <c r="BH99" i="40"/>
  <c r="BG99" i="40"/>
  <c r="BF99" i="40"/>
  <c r="T99" i="40"/>
  <c r="R99" i="40"/>
  <c r="P99" i="40"/>
  <c r="BI98" i="40"/>
  <c r="BH98" i="40"/>
  <c r="BG98" i="40"/>
  <c r="BF98" i="40"/>
  <c r="T98" i="40"/>
  <c r="R98" i="40"/>
  <c r="P98" i="40"/>
  <c r="BI97" i="40"/>
  <c r="BH97" i="40"/>
  <c r="BG97" i="40"/>
  <c r="BF97" i="40"/>
  <c r="T97" i="40"/>
  <c r="R97" i="40"/>
  <c r="P97" i="40"/>
  <c r="J92" i="40"/>
  <c r="J91" i="40"/>
  <c r="F91" i="40"/>
  <c r="F89" i="40"/>
  <c r="E87" i="40"/>
  <c r="J63" i="40"/>
  <c r="J62" i="40"/>
  <c r="F62" i="40"/>
  <c r="F60" i="40"/>
  <c r="E58" i="40"/>
  <c r="J22" i="40"/>
  <c r="E22" i="40"/>
  <c r="F63" i="40" s="1"/>
  <c r="J21" i="40"/>
  <c r="J16" i="40"/>
  <c r="J60" i="40" s="1"/>
  <c r="E7" i="40"/>
  <c r="E52" i="40" s="1"/>
  <c r="J41" i="39"/>
  <c r="J40" i="39"/>
  <c r="AY105" i="1" s="1"/>
  <c r="J39" i="39"/>
  <c r="AX105" i="1" s="1"/>
  <c r="BI118" i="39"/>
  <c r="BH118" i="39"/>
  <c r="BG118" i="39"/>
  <c r="BF118" i="39"/>
  <c r="T118" i="39"/>
  <c r="R118" i="39"/>
  <c r="P118" i="39"/>
  <c r="BI117" i="39"/>
  <c r="BH117" i="39"/>
  <c r="BG117" i="39"/>
  <c r="BF117" i="39"/>
  <c r="T117" i="39"/>
  <c r="R117" i="39"/>
  <c r="P117" i="39"/>
  <c r="BI116" i="39"/>
  <c r="BH116" i="39"/>
  <c r="BG116" i="39"/>
  <c r="BF116" i="39"/>
  <c r="T116" i="39"/>
  <c r="R116" i="39"/>
  <c r="P116" i="39"/>
  <c r="BI115" i="39"/>
  <c r="BH115" i="39"/>
  <c r="BG115" i="39"/>
  <c r="BF115" i="39"/>
  <c r="T115" i="39"/>
  <c r="R115" i="39"/>
  <c r="P115" i="39"/>
  <c r="BI114" i="39"/>
  <c r="BH114" i="39"/>
  <c r="BG114" i="39"/>
  <c r="BF114" i="39"/>
  <c r="T114" i="39"/>
  <c r="R114" i="39"/>
  <c r="P114" i="39"/>
  <c r="BI113" i="39"/>
  <c r="BH113" i="39"/>
  <c r="BG113" i="39"/>
  <c r="BF113" i="39"/>
  <c r="T113" i="39"/>
  <c r="R113" i="39"/>
  <c r="P113" i="39"/>
  <c r="BI112" i="39"/>
  <c r="BH112" i="39"/>
  <c r="BG112" i="39"/>
  <c r="BF112" i="39"/>
  <c r="T112" i="39"/>
  <c r="R112" i="39"/>
  <c r="P112" i="39"/>
  <c r="BI111" i="39"/>
  <c r="BH111" i="39"/>
  <c r="BG111" i="39"/>
  <c r="BF111" i="39"/>
  <c r="T111" i="39"/>
  <c r="R111" i="39"/>
  <c r="P111" i="39"/>
  <c r="BI109" i="39"/>
  <c r="BH109" i="39"/>
  <c r="BG109" i="39"/>
  <c r="BF109" i="39"/>
  <c r="T109" i="39"/>
  <c r="R109" i="39"/>
  <c r="P109" i="39"/>
  <c r="BI108" i="39"/>
  <c r="BH108" i="39"/>
  <c r="BG108" i="39"/>
  <c r="BF108" i="39"/>
  <c r="T108" i="39"/>
  <c r="R108" i="39"/>
  <c r="P108" i="39"/>
  <c r="BI106" i="39"/>
  <c r="BH106" i="39"/>
  <c r="BG106" i="39"/>
  <c r="BF106" i="39"/>
  <c r="T106" i="39"/>
  <c r="R106" i="39"/>
  <c r="P106" i="39"/>
  <c r="BI105" i="39"/>
  <c r="BH105" i="39"/>
  <c r="BG105" i="39"/>
  <c r="BF105" i="39"/>
  <c r="T105" i="39"/>
  <c r="R105" i="39"/>
  <c r="P105" i="39"/>
  <c r="BI103" i="39"/>
  <c r="BH103" i="39"/>
  <c r="BG103" i="39"/>
  <c r="BF103" i="39"/>
  <c r="T103" i="39"/>
  <c r="T102" i="39" s="1"/>
  <c r="R103" i="39"/>
  <c r="R102" i="39" s="1"/>
  <c r="P103" i="39"/>
  <c r="P102" i="39" s="1"/>
  <c r="BI101" i="39"/>
  <c r="BH101" i="39"/>
  <c r="BG101" i="39"/>
  <c r="BF101" i="39"/>
  <c r="T101" i="39"/>
  <c r="R101" i="39"/>
  <c r="P101" i="39"/>
  <c r="BI100" i="39"/>
  <c r="BH100" i="39"/>
  <c r="BG100" i="39"/>
  <c r="BF100" i="39"/>
  <c r="T100" i="39"/>
  <c r="R100" i="39"/>
  <c r="P100" i="39"/>
  <c r="BI99" i="39"/>
  <c r="BH99" i="39"/>
  <c r="BG99" i="39"/>
  <c r="BF99" i="39"/>
  <c r="T99" i="39"/>
  <c r="R99" i="39"/>
  <c r="P99" i="39"/>
  <c r="BI98" i="39"/>
  <c r="BH98" i="39"/>
  <c r="BG98" i="39"/>
  <c r="BF98" i="39"/>
  <c r="T98" i="39"/>
  <c r="R98" i="39"/>
  <c r="P98" i="39"/>
  <c r="J93" i="39"/>
  <c r="J92" i="39"/>
  <c r="F92" i="39"/>
  <c r="F90" i="39"/>
  <c r="E88" i="39"/>
  <c r="J63" i="39"/>
  <c r="J62" i="39"/>
  <c r="F62" i="39"/>
  <c r="F60" i="39"/>
  <c r="E58" i="39"/>
  <c r="J22" i="39"/>
  <c r="E22" i="39"/>
  <c r="F63" i="39" s="1"/>
  <c r="J21" i="39"/>
  <c r="J16" i="39"/>
  <c r="J90" i="39" s="1"/>
  <c r="E7" i="39"/>
  <c r="E82" i="39" s="1"/>
  <c r="J41" i="38"/>
  <c r="J40" i="38"/>
  <c r="AY104" i="1" s="1"/>
  <c r="J39" i="38"/>
  <c r="AX104" i="1" s="1"/>
  <c r="BI120" i="38"/>
  <c r="BH120" i="38"/>
  <c r="BG120" i="38"/>
  <c r="BF120" i="38"/>
  <c r="T120" i="38"/>
  <c r="R120" i="38"/>
  <c r="P120" i="38"/>
  <c r="BI119" i="38"/>
  <c r="BH119" i="38"/>
  <c r="BG119" i="38"/>
  <c r="BF119" i="38"/>
  <c r="T119" i="38"/>
  <c r="R119" i="38"/>
  <c r="P119" i="38"/>
  <c r="BI118" i="38"/>
  <c r="BH118" i="38"/>
  <c r="BG118" i="38"/>
  <c r="BF118" i="38"/>
  <c r="T118" i="38"/>
  <c r="R118" i="38"/>
  <c r="P118" i="38"/>
  <c r="BI117" i="38"/>
  <c r="BH117" i="38"/>
  <c r="BG117" i="38"/>
  <c r="BF117" i="38"/>
  <c r="T117" i="38"/>
  <c r="R117" i="38"/>
  <c r="P117" i="38"/>
  <c r="BI116" i="38"/>
  <c r="BH116" i="38"/>
  <c r="BG116" i="38"/>
  <c r="BF116" i="38"/>
  <c r="T116" i="38"/>
  <c r="R116" i="38"/>
  <c r="P116" i="38"/>
  <c r="BI115" i="38"/>
  <c r="BH115" i="38"/>
  <c r="BG115" i="38"/>
  <c r="BF115" i="38"/>
  <c r="T115" i="38"/>
  <c r="R115" i="38"/>
  <c r="P115" i="38"/>
  <c r="BI114" i="38"/>
  <c r="BH114" i="38"/>
  <c r="BG114" i="38"/>
  <c r="BF114" i="38"/>
  <c r="T114" i="38"/>
  <c r="R114" i="38"/>
  <c r="P114" i="38"/>
  <c r="BI113" i="38"/>
  <c r="BH113" i="38"/>
  <c r="BG113" i="38"/>
  <c r="BF113" i="38"/>
  <c r="T113" i="38"/>
  <c r="R113" i="38"/>
  <c r="P113" i="38"/>
  <c r="BI112" i="38"/>
  <c r="BH112" i="38"/>
  <c r="BG112" i="38"/>
  <c r="BF112" i="38"/>
  <c r="T112" i="38"/>
  <c r="R112" i="38"/>
  <c r="P112" i="38"/>
  <c r="BI110" i="38"/>
  <c r="BH110" i="38"/>
  <c r="BG110" i="38"/>
  <c r="BF110" i="38"/>
  <c r="T110" i="38"/>
  <c r="R110" i="38"/>
  <c r="P110" i="38"/>
  <c r="BI109" i="38"/>
  <c r="BH109" i="38"/>
  <c r="BG109" i="38"/>
  <c r="BF109" i="38"/>
  <c r="T109" i="38"/>
  <c r="R109" i="38"/>
  <c r="P109" i="38"/>
  <c r="BI108" i="38"/>
  <c r="BH108" i="38"/>
  <c r="BG108" i="38"/>
  <c r="BF108" i="38"/>
  <c r="T108" i="38"/>
  <c r="R108" i="38"/>
  <c r="P108" i="38"/>
  <c r="BI106" i="38"/>
  <c r="BH106" i="38"/>
  <c r="BG106" i="38"/>
  <c r="BF106" i="38"/>
  <c r="T106" i="38"/>
  <c r="R106" i="38"/>
  <c r="P106" i="38"/>
  <c r="BI105" i="38"/>
  <c r="BH105" i="38"/>
  <c r="BG105" i="38"/>
  <c r="BF105" i="38"/>
  <c r="T105" i="38"/>
  <c r="R105" i="38"/>
  <c r="P105" i="38"/>
  <c r="BI103" i="38"/>
  <c r="BH103" i="38"/>
  <c r="BG103" i="38"/>
  <c r="BF103" i="38"/>
  <c r="T103" i="38"/>
  <c r="T102" i="38" s="1"/>
  <c r="R103" i="38"/>
  <c r="R102" i="38" s="1"/>
  <c r="P103" i="38"/>
  <c r="P102" i="38" s="1"/>
  <c r="BI101" i="38"/>
  <c r="BH101" i="38"/>
  <c r="BG101" i="38"/>
  <c r="BF101" i="38"/>
  <c r="T101" i="38"/>
  <c r="R101" i="38"/>
  <c r="P101" i="38"/>
  <c r="BI100" i="38"/>
  <c r="BH100" i="38"/>
  <c r="BG100" i="38"/>
  <c r="BF100" i="38"/>
  <c r="T100" i="38"/>
  <c r="R100" i="38"/>
  <c r="P100" i="38"/>
  <c r="BI99" i="38"/>
  <c r="BH99" i="38"/>
  <c r="BG99" i="38"/>
  <c r="BF99" i="38"/>
  <c r="T99" i="38"/>
  <c r="R99" i="38"/>
  <c r="P99" i="38"/>
  <c r="BI98" i="38"/>
  <c r="BH98" i="38"/>
  <c r="BG98" i="38"/>
  <c r="BF98" i="38"/>
  <c r="T98" i="38"/>
  <c r="R98" i="38"/>
  <c r="P98" i="38"/>
  <c r="J93" i="38"/>
  <c r="J92" i="38"/>
  <c r="F92" i="38"/>
  <c r="F90" i="38"/>
  <c r="E88" i="38"/>
  <c r="J63" i="38"/>
  <c r="J62" i="38"/>
  <c r="F62" i="38"/>
  <c r="F60" i="38"/>
  <c r="E58" i="38"/>
  <c r="J22" i="38"/>
  <c r="E22" i="38"/>
  <c r="F63" i="38" s="1"/>
  <c r="J21" i="38"/>
  <c r="J16" i="38"/>
  <c r="J90" i="38" s="1"/>
  <c r="E7" i="38"/>
  <c r="E52" i="38" s="1"/>
  <c r="J41" i="37"/>
  <c r="J40" i="37"/>
  <c r="AY103" i="1" s="1"/>
  <c r="J39" i="37"/>
  <c r="AX103" i="1"/>
  <c r="BI129" i="37"/>
  <c r="BH129" i="37"/>
  <c r="BG129" i="37"/>
  <c r="BF129" i="37"/>
  <c r="T129" i="37"/>
  <c r="R129" i="37"/>
  <c r="P129" i="37"/>
  <c r="BI128" i="37"/>
  <c r="BH128" i="37"/>
  <c r="BG128" i="37"/>
  <c r="BF128" i="37"/>
  <c r="T128" i="37"/>
  <c r="R128" i="37"/>
  <c r="P128" i="37"/>
  <c r="BI127" i="37"/>
  <c r="BH127" i="37"/>
  <c r="BG127" i="37"/>
  <c r="BF127" i="37"/>
  <c r="T127" i="37"/>
  <c r="R127" i="37"/>
  <c r="P127" i="37"/>
  <c r="BI126" i="37"/>
  <c r="BH126" i="37"/>
  <c r="BG126" i="37"/>
  <c r="BF126" i="37"/>
  <c r="T126" i="37"/>
  <c r="R126" i="37"/>
  <c r="P126" i="37"/>
  <c r="BI125" i="37"/>
  <c r="BH125" i="37"/>
  <c r="BG125" i="37"/>
  <c r="BF125" i="37"/>
  <c r="T125" i="37"/>
  <c r="R125" i="37"/>
  <c r="P125" i="37"/>
  <c r="BI124" i="37"/>
  <c r="BH124" i="37"/>
  <c r="BG124" i="37"/>
  <c r="BF124" i="37"/>
  <c r="T124" i="37"/>
  <c r="R124" i="37"/>
  <c r="P124" i="37"/>
  <c r="BI123" i="37"/>
  <c r="BH123" i="37"/>
  <c r="BG123" i="37"/>
  <c r="BF123" i="37"/>
  <c r="T123" i="37"/>
  <c r="R123" i="37"/>
  <c r="P123" i="37"/>
  <c r="BI122" i="37"/>
  <c r="BH122" i="37"/>
  <c r="BG122" i="37"/>
  <c r="BF122" i="37"/>
  <c r="T122" i="37"/>
  <c r="R122" i="37"/>
  <c r="P122" i="37"/>
  <c r="BI121" i="37"/>
  <c r="BH121" i="37"/>
  <c r="BG121" i="37"/>
  <c r="BF121" i="37"/>
  <c r="T121" i="37"/>
  <c r="R121" i="37"/>
  <c r="P121" i="37"/>
  <c r="BI119" i="37"/>
  <c r="BH119" i="37"/>
  <c r="BG119" i="37"/>
  <c r="BF119" i="37"/>
  <c r="T119" i="37"/>
  <c r="R119" i="37"/>
  <c r="P119" i="37"/>
  <c r="BI118" i="37"/>
  <c r="BH118" i="37"/>
  <c r="BG118" i="37"/>
  <c r="BF118" i="37"/>
  <c r="T118" i="37"/>
  <c r="R118" i="37"/>
  <c r="P118" i="37"/>
  <c r="BI117" i="37"/>
  <c r="BH117" i="37"/>
  <c r="BG117" i="37"/>
  <c r="BF117" i="37"/>
  <c r="T117" i="37"/>
  <c r="R117" i="37"/>
  <c r="P117" i="37"/>
  <c r="BI115" i="37"/>
  <c r="BH115" i="37"/>
  <c r="BG115" i="37"/>
  <c r="BF115" i="37"/>
  <c r="T115" i="37"/>
  <c r="R115" i="37"/>
  <c r="P115" i="37"/>
  <c r="BI114" i="37"/>
  <c r="BH114" i="37"/>
  <c r="BG114" i="37"/>
  <c r="BF114" i="37"/>
  <c r="T114" i="37"/>
  <c r="R114" i="37"/>
  <c r="P114" i="37"/>
  <c r="BI112" i="37"/>
  <c r="BH112" i="37"/>
  <c r="BG112" i="37"/>
  <c r="BF112" i="37"/>
  <c r="T112" i="37"/>
  <c r="R112" i="37"/>
  <c r="P112" i="37"/>
  <c r="BI111" i="37"/>
  <c r="BH111" i="37"/>
  <c r="BG111" i="37"/>
  <c r="BF111" i="37"/>
  <c r="T111" i="37"/>
  <c r="R111" i="37"/>
  <c r="P111" i="37"/>
  <c r="BI110" i="37"/>
  <c r="BH110" i="37"/>
  <c r="BG110" i="37"/>
  <c r="BF110" i="37"/>
  <c r="T110" i="37"/>
  <c r="R110" i="37"/>
  <c r="P110" i="37"/>
  <c r="BI109" i="37"/>
  <c r="BH109" i="37"/>
  <c r="BG109" i="37"/>
  <c r="BF109" i="37"/>
  <c r="T109" i="37"/>
  <c r="R109" i="37"/>
  <c r="P109" i="37"/>
  <c r="BI107" i="37"/>
  <c r="BH107" i="37"/>
  <c r="BG107" i="37"/>
  <c r="BF107" i="37"/>
  <c r="T107" i="37"/>
  <c r="R107" i="37"/>
  <c r="P107" i="37"/>
  <c r="BI106" i="37"/>
  <c r="BH106" i="37"/>
  <c r="BG106" i="37"/>
  <c r="BF106" i="37"/>
  <c r="T106" i="37"/>
  <c r="R106" i="37"/>
  <c r="P106" i="37"/>
  <c r="BI105" i="37"/>
  <c r="BH105" i="37"/>
  <c r="BG105" i="37"/>
  <c r="BF105" i="37"/>
  <c r="T105" i="37"/>
  <c r="R105" i="37"/>
  <c r="P105" i="37"/>
  <c r="BI103" i="37"/>
  <c r="BH103" i="37"/>
  <c r="BG103" i="37"/>
  <c r="BF103" i="37"/>
  <c r="T103" i="37"/>
  <c r="R103" i="37"/>
  <c r="P103" i="37"/>
  <c r="BI102" i="37"/>
  <c r="BH102" i="37"/>
  <c r="BG102" i="37"/>
  <c r="BF102" i="37"/>
  <c r="T102" i="37"/>
  <c r="R102" i="37"/>
  <c r="P102" i="37"/>
  <c r="BI101" i="37"/>
  <c r="BH101" i="37"/>
  <c r="BG101" i="37"/>
  <c r="BF101" i="37"/>
  <c r="T101" i="37"/>
  <c r="R101" i="37"/>
  <c r="P101" i="37"/>
  <c r="BI100" i="37"/>
  <c r="BH100" i="37"/>
  <c r="BG100" i="37"/>
  <c r="BF100" i="37"/>
  <c r="T100" i="37"/>
  <c r="R100" i="37"/>
  <c r="P100" i="37"/>
  <c r="BI99" i="37"/>
  <c r="BH99" i="37"/>
  <c r="BG99" i="37"/>
  <c r="BF99" i="37"/>
  <c r="T99" i="37"/>
  <c r="R99" i="37"/>
  <c r="P99" i="37"/>
  <c r="J94" i="37"/>
  <c r="J93" i="37"/>
  <c r="F93" i="37"/>
  <c r="F91" i="37"/>
  <c r="E89" i="37"/>
  <c r="J63" i="37"/>
  <c r="J62" i="37"/>
  <c r="F62" i="37"/>
  <c r="F60" i="37"/>
  <c r="E58" i="37"/>
  <c r="J22" i="37"/>
  <c r="E22" i="37"/>
  <c r="F94" i="37" s="1"/>
  <c r="J21" i="37"/>
  <c r="J16" i="37"/>
  <c r="J60" i="37" s="1"/>
  <c r="E7" i="37"/>
  <c r="E83" i="37" s="1"/>
  <c r="J41" i="36"/>
  <c r="J40" i="36"/>
  <c r="AY102" i="1" s="1"/>
  <c r="J39" i="36"/>
  <c r="AX102" i="1" s="1"/>
  <c r="BI130" i="36"/>
  <c r="BH130" i="36"/>
  <c r="BG130" i="36"/>
  <c r="BF130" i="36"/>
  <c r="T130" i="36"/>
  <c r="R130" i="36"/>
  <c r="P130" i="36"/>
  <c r="BI129" i="36"/>
  <c r="BH129" i="36"/>
  <c r="BG129" i="36"/>
  <c r="BF129" i="36"/>
  <c r="T129" i="36"/>
  <c r="R129" i="36"/>
  <c r="P129" i="36"/>
  <c r="BI128" i="36"/>
  <c r="BH128" i="36"/>
  <c r="BG128" i="36"/>
  <c r="BF128" i="36"/>
  <c r="T128" i="36"/>
  <c r="R128" i="36"/>
  <c r="P128" i="36"/>
  <c r="BI127" i="36"/>
  <c r="BH127" i="36"/>
  <c r="BG127" i="36"/>
  <c r="BF127" i="36"/>
  <c r="T127" i="36"/>
  <c r="R127" i="36"/>
  <c r="P127" i="36"/>
  <c r="BI126" i="36"/>
  <c r="BH126" i="36"/>
  <c r="BG126" i="36"/>
  <c r="BF126" i="36"/>
  <c r="T126" i="36"/>
  <c r="R126" i="36"/>
  <c r="P126" i="36"/>
  <c r="BI125" i="36"/>
  <c r="BH125" i="36"/>
  <c r="BG125" i="36"/>
  <c r="BF125" i="36"/>
  <c r="T125" i="36"/>
  <c r="R125" i="36"/>
  <c r="P125" i="36"/>
  <c r="BI124" i="36"/>
  <c r="BH124" i="36"/>
  <c r="BG124" i="36"/>
  <c r="BF124" i="36"/>
  <c r="T124" i="36"/>
  <c r="R124" i="36"/>
  <c r="P124" i="36"/>
  <c r="BI123" i="36"/>
  <c r="BH123" i="36"/>
  <c r="BG123" i="36"/>
  <c r="BF123" i="36"/>
  <c r="T123" i="36"/>
  <c r="R123" i="36"/>
  <c r="P123" i="36"/>
  <c r="BI122" i="36"/>
  <c r="BH122" i="36"/>
  <c r="BG122" i="36"/>
  <c r="BF122" i="36"/>
  <c r="T122" i="36"/>
  <c r="R122" i="36"/>
  <c r="P122" i="36"/>
  <c r="BI121" i="36"/>
  <c r="BH121" i="36"/>
  <c r="BG121" i="36"/>
  <c r="BF121" i="36"/>
  <c r="T121" i="36"/>
  <c r="R121" i="36"/>
  <c r="P121" i="36"/>
  <c r="BI119" i="36"/>
  <c r="BH119" i="36"/>
  <c r="BG119" i="36"/>
  <c r="BF119" i="36"/>
  <c r="T119" i="36"/>
  <c r="R119" i="36"/>
  <c r="P119" i="36"/>
  <c r="BI118" i="36"/>
  <c r="BH118" i="36"/>
  <c r="BG118" i="36"/>
  <c r="BF118" i="36"/>
  <c r="T118" i="36"/>
  <c r="R118" i="36"/>
  <c r="P118" i="36"/>
  <c r="BI116" i="36"/>
  <c r="BH116" i="36"/>
  <c r="BG116" i="36"/>
  <c r="BF116" i="36"/>
  <c r="T116" i="36"/>
  <c r="R116" i="36"/>
  <c r="P116" i="36"/>
  <c r="BI115" i="36"/>
  <c r="BH115" i="36"/>
  <c r="BG115" i="36"/>
  <c r="BF115" i="36"/>
  <c r="T115" i="36"/>
  <c r="R115" i="36"/>
  <c r="P115" i="36"/>
  <c r="BI114" i="36"/>
  <c r="BH114" i="36"/>
  <c r="BG114" i="36"/>
  <c r="BF114" i="36"/>
  <c r="T114" i="36"/>
  <c r="R114" i="36"/>
  <c r="P114" i="36"/>
  <c r="BI113" i="36"/>
  <c r="BH113" i="36"/>
  <c r="BG113" i="36"/>
  <c r="BF113" i="36"/>
  <c r="T113" i="36"/>
  <c r="R113" i="36"/>
  <c r="P113" i="36"/>
  <c r="BI112" i="36"/>
  <c r="BH112" i="36"/>
  <c r="BG112" i="36"/>
  <c r="BF112" i="36"/>
  <c r="T112" i="36"/>
  <c r="R112" i="36"/>
  <c r="P112" i="36"/>
  <c r="BI111" i="36"/>
  <c r="BH111" i="36"/>
  <c r="BG111" i="36"/>
  <c r="BF111" i="36"/>
  <c r="T111" i="36"/>
  <c r="R111" i="36"/>
  <c r="P111" i="36"/>
  <c r="BI110" i="36"/>
  <c r="BH110" i="36"/>
  <c r="BG110" i="36"/>
  <c r="BF110" i="36"/>
  <c r="T110" i="36"/>
  <c r="R110" i="36"/>
  <c r="P110" i="36"/>
  <c r="BI108" i="36"/>
  <c r="BH108" i="36"/>
  <c r="BG108" i="36"/>
  <c r="BF108" i="36"/>
  <c r="T108" i="36"/>
  <c r="R108" i="36"/>
  <c r="P108" i="36"/>
  <c r="BI107" i="36"/>
  <c r="BH107" i="36"/>
  <c r="BG107" i="36"/>
  <c r="BF107" i="36"/>
  <c r="T107" i="36"/>
  <c r="R107" i="36"/>
  <c r="P107" i="36"/>
  <c r="BI106" i="36"/>
  <c r="BH106" i="36"/>
  <c r="BG106" i="36"/>
  <c r="BF106" i="36"/>
  <c r="T106" i="36"/>
  <c r="R106" i="36"/>
  <c r="P106" i="36"/>
  <c r="BI104" i="36"/>
  <c r="BH104" i="36"/>
  <c r="BG104" i="36"/>
  <c r="BF104" i="36"/>
  <c r="T104" i="36"/>
  <c r="R104" i="36"/>
  <c r="P104" i="36"/>
  <c r="BI103" i="36"/>
  <c r="BH103" i="36"/>
  <c r="BG103" i="36"/>
  <c r="BF103" i="36"/>
  <c r="T103" i="36"/>
  <c r="R103" i="36"/>
  <c r="P103" i="36"/>
  <c r="BI102" i="36"/>
  <c r="BH102" i="36"/>
  <c r="BG102" i="36"/>
  <c r="BF102" i="36"/>
  <c r="T102" i="36"/>
  <c r="R102" i="36"/>
  <c r="P102" i="36"/>
  <c r="BI101" i="36"/>
  <c r="BH101" i="36"/>
  <c r="BG101" i="36"/>
  <c r="BF101" i="36"/>
  <c r="T101" i="36"/>
  <c r="R101" i="36"/>
  <c r="P101" i="36"/>
  <c r="BI100" i="36"/>
  <c r="BH100" i="36"/>
  <c r="BG100" i="36"/>
  <c r="BF100" i="36"/>
  <c r="T100" i="36"/>
  <c r="R100" i="36"/>
  <c r="P100" i="36"/>
  <c r="BI99" i="36"/>
  <c r="BH99" i="36"/>
  <c r="BG99" i="36"/>
  <c r="BF99" i="36"/>
  <c r="T99" i="36"/>
  <c r="R99" i="36"/>
  <c r="P99" i="36"/>
  <c r="BI98" i="36"/>
  <c r="BH98" i="36"/>
  <c r="BG98" i="36"/>
  <c r="BF98" i="36"/>
  <c r="T98" i="36"/>
  <c r="R98" i="36"/>
  <c r="P98" i="36"/>
  <c r="J93" i="36"/>
  <c r="J92" i="36"/>
  <c r="F92" i="36"/>
  <c r="F90" i="36"/>
  <c r="E88" i="36"/>
  <c r="J63" i="36"/>
  <c r="J62" i="36"/>
  <c r="F62" i="36"/>
  <c r="F60" i="36"/>
  <c r="E58" i="36"/>
  <c r="J22" i="36"/>
  <c r="E22" i="36"/>
  <c r="F93" i="36" s="1"/>
  <c r="J21" i="36"/>
  <c r="J16" i="36"/>
  <c r="J90" i="36" s="1"/>
  <c r="E7" i="36"/>
  <c r="E82" i="36" s="1"/>
  <c r="J41" i="35"/>
  <c r="J40" i="35"/>
  <c r="AY100" i="1"/>
  <c r="J39" i="35"/>
  <c r="AX100" i="1" s="1"/>
  <c r="BI149" i="35"/>
  <c r="BH149" i="35"/>
  <c r="BG149" i="35"/>
  <c r="BF149" i="35"/>
  <c r="T149" i="35"/>
  <c r="R149" i="35"/>
  <c r="P149" i="35"/>
  <c r="BI148" i="35"/>
  <c r="BH148" i="35"/>
  <c r="BG148" i="35"/>
  <c r="BF148" i="35"/>
  <c r="T148" i="35"/>
  <c r="R148" i="35"/>
  <c r="P148" i="35"/>
  <c r="BI147" i="35"/>
  <c r="BH147" i="35"/>
  <c r="BG147" i="35"/>
  <c r="BF147" i="35"/>
  <c r="T147" i="35"/>
  <c r="R147" i="35"/>
  <c r="P147" i="35"/>
  <c r="BI146" i="35"/>
  <c r="BH146" i="35"/>
  <c r="BG146" i="35"/>
  <c r="BF146" i="35"/>
  <c r="T146" i="35"/>
  <c r="R146" i="35"/>
  <c r="P146" i="35"/>
  <c r="BI145" i="35"/>
  <c r="BH145" i="35"/>
  <c r="BG145" i="35"/>
  <c r="BF145" i="35"/>
  <c r="T145" i="35"/>
  <c r="R145" i="35"/>
  <c r="P145" i="35"/>
  <c r="BI144" i="35"/>
  <c r="BH144" i="35"/>
  <c r="BG144" i="35"/>
  <c r="BF144" i="35"/>
  <c r="T144" i="35"/>
  <c r="R144" i="35"/>
  <c r="P144" i="35"/>
  <c r="BI143" i="35"/>
  <c r="BH143" i="35"/>
  <c r="BG143" i="35"/>
  <c r="BF143" i="35"/>
  <c r="T143" i="35"/>
  <c r="R143" i="35"/>
  <c r="P143" i="35"/>
  <c r="BI142" i="35"/>
  <c r="BH142" i="35"/>
  <c r="BG142" i="35"/>
  <c r="BF142" i="35"/>
  <c r="T142" i="35"/>
  <c r="R142" i="35"/>
  <c r="P142" i="35"/>
  <c r="BI141" i="35"/>
  <c r="BH141" i="35"/>
  <c r="BG141" i="35"/>
  <c r="BF141" i="35"/>
  <c r="T141" i="35"/>
  <c r="R141" i="35"/>
  <c r="P141" i="35"/>
  <c r="BI140" i="35"/>
  <c r="BH140" i="35"/>
  <c r="BG140" i="35"/>
  <c r="BF140" i="35"/>
  <c r="T140" i="35"/>
  <c r="R140" i="35"/>
  <c r="P140" i="35"/>
  <c r="BI139" i="35"/>
  <c r="BH139" i="35"/>
  <c r="BG139" i="35"/>
  <c r="BF139" i="35"/>
  <c r="T139" i="35"/>
  <c r="R139" i="35"/>
  <c r="P139" i="35"/>
  <c r="BI138" i="35"/>
  <c r="BH138" i="35"/>
  <c r="BG138" i="35"/>
  <c r="BF138" i="35"/>
  <c r="T138" i="35"/>
  <c r="R138" i="35"/>
  <c r="P138" i="35"/>
  <c r="BI137" i="35"/>
  <c r="BH137" i="35"/>
  <c r="BG137" i="35"/>
  <c r="BF137" i="35"/>
  <c r="T137" i="35"/>
  <c r="R137" i="35"/>
  <c r="P137" i="35"/>
  <c r="BI136" i="35"/>
  <c r="BH136" i="35"/>
  <c r="BG136" i="35"/>
  <c r="BF136" i="35"/>
  <c r="T136" i="35"/>
  <c r="R136" i="35"/>
  <c r="P136" i="35"/>
  <c r="BI135" i="35"/>
  <c r="BH135" i="35"/>
  <c r="BG135" i="35"/>
  <c r="BF135" i="35"/>
  <c r="T135" i="35"/>
  <c r="R135" i="35"/>
  <c r="P135" i="35"/>
  <c r="BI134" i="35"/>
  <c r="BH134" i="35"/>
  <c r="BG134" i="35"/>
  <c r="BF134" i="35"/>
  <c r="T134" i="35"/>
  <c r="R134" i="35"/>
  <c r="P134" i="35"/>
  <c r="BI133" i="35"/>
  <c r="BH133" i="35"/>
  <c r="BG133" i="35"/>
  <c r="BF133" i="35"/>
  <c r="T133" i="35"/>
  <c r="R133" i="35"/>
  <c r="P133" i="35"/>
  <c r="BI132" i="35"/>
  <c r="BH132" i="35"/>
  <c r="BG132" i="35"/>
  <c r="BF132" i="35"/>
  <c r="T132" i="35"/>
  <c r="R132" i="35"/>
  <c r="P132" i="35"/>
  <c r="BI131" i="35"/>
  <c r="BH131" i="35"/>
  <c r="BG131" i="35"/>
  <c r="BF131" i="35"/>
  <c r="T131" i="35"/>
  <c r="R131" i="35"/>
  <c r="P131" i="35"/>
  <c r="BI130" i="35"/>
  <c r="BH130" i="35"/>
  <c r="BG130" i="35"/>
  <c r="BF130" i="35"/>
  <c r="T130" i="35"/>
  <c r="R130" i="35"/>
  <c r="P130" i="35"/>
  <c r="BI129" i="35"/>
  <c r="BH129" i="35"/>
  <c r="BG129" i="35"/>
  <c r="BF129" i="35"/>
  <c r="T129" i="35"/>
  <c r="R129" i="35"/>
  <c r="P129" i="35"/>
  <c r="BI128" i="35"/>
  <c r="BH128" i="35"/>
  <c r="BG128" i="35"/>
  <c r="BF128" i="35"/>
  <c r="T128" i="35"/>
  <c r="R128" i="35"/>
  <c r="P128" i="35"/>
  <c r="BI127" i="35"/>
  <c r="BH127" i="35"/>
  <c r="BG127" i="35"/>
  <c r="BF127" i="35"/>
  <c r="T127" i="35"/>
  <c r="R127" i="35"/>
  <c r="P127" i="35"/>
  <c r="BI126" i="35"/>
  <c r="BH126" i="35"/>
  <c r="BG126" i="35"/>
  <c r="BF126" i="35"/>
  <c r="T126" i="35"/>
  <c r="R126" i="35"/>
  <c r="P126" i="35"/>
  <c r="BI125" i="35"/>
  <c r="BH125" i="35"/>
  <c r="BG125" i="35"/>
  <c r="BF125" i="35"/>
  <c r="T125" i="35"/>
  <c r="R125" i="35"/>
  <c r="P125" i="35"/>
  <c r="BI124" i="35"/>
  <c r="BH124" i="35"/>
  <c r="BG124" i="35"/>
  <c r="BF124" i="35"/>
  <c r="T124" i="35"/>
  <c r="R124" i="35"/>
  <c r="P124" i="35"/>
  <c r="BI123" i="35"/>
  <c r="BH123" i="35"/>
  <c r="BG123" i="35"/>
  <c r="BF123" i="35"/>
  <c r="T123" i="35"/>
  <c r="R123" i="35"/>
  <c r="P123" i="35"/>
  <c r="BI122" i="35"/>
  <c r="BH122" i="35"/>
  <c r="BG122" i="35"/>
  <c r="BF122" i="35"/>
  <c r="T122" i="35"/>
  <c r="R122" i="35"/>
  <c r="P122" i="35"/>
  <c r="BI121" i="35"/>
  <c r="BH121" i="35"/>
  <c r="BG121" i="35"/>
  <c r="BF121" i="35"/>
  <c r="T121" i="35"/>
  <c r="R121" i="35"/>
  <c r="P121" i="35"/>
  <c r="BI120" i="35"/>
  <c r="BH120" i="35"/>
  <c r="BG120" i="35"/>
  <c r="BF120" i="35"/>
  <c r="T120" i="35"/>
  <c r="R120" i="35"/>
  <c r="P120" i="35"/>
  <c r="BI119" i="35"/>
  <c r="BH119" i="35"/>
  <c r="BG119" i="35"/>
  <c r="BF119" i="35"/>
  <c r="T119" i="35"/>
  <c r="R119" i="35"/>
  <c r="P119" i="35"/>
  <c r="BI118" i="35"/>
  <c r="BH118" i="35"/>
  <c r="BG118" i="35"/>
  <c r="BF118" i="35"/>
  <c r="T118" i="35"/>
  <c r="R118" i="35"/>
  <c r="P118" i="35"/>
  <c r="BI117" i="35"/>
  <c r="BH117" i="35"/>
  <c r="BG117" i="35"/>
  <c r="BF117" i="35"/>
  <c r="T117" i="35"/>
  <c r="R117" i="35"/>
  <c r="P117" i="35"/>
  <c r="BI116" i="35"/>
  <c r="BH116" i="35"/>
  <c r="BG116" i="35"/>
  <c r="BF116" i="35"/>
  <c r="T116" i="35"/>
  <c r="R116" i="35"/>
  <c r="P116" i="35"/>
  <c r="BI115" i="35"/>
  <c r="BH115" i="35"/>
  <c r="BG115" i="35"/>
  <c r="BF115" i="35"/>
  <c r="T115" i="35"/>
  <c r="R115" i="35"/>
  <c r="P115" i="35"/>
  <c r="BI114" i="35"/>
  <c r="BH114" i="35"/>
  <c r="BG114" i="35"/>
  <c r="BF114" i="35"/>
  <c r="T114" i="35"/>
  <c r="R114" i="35"/>
  <c r="P114" i="35"/>
  <c r="BI113" i="35"/>
  <c r="BH113" i="35"/>
  <c r="BG113" i="35"/>
  <c r="BF113" i="35"/>
  <c r="T113" i="35"/>
  <c r="R113" i="35"/>
  <c r="P113" i="35"/>
  <c r="BI112" i="35"/>
  <c r="BH112" i="35"/>
  <c r="BG112" i="35"/>
  <c r="BF112" i="35"/>
  <c r="T112" i="35"/>
  <c r="R112" i="35"/>
  <c r="P112" i="35"/>
  <c r="BI111" i="35"/>
  <c r="BH111" i="35"/>
  <c r="BG111" i="35"/>
  <c r="BF111" i="35"/>
  <c r="T111" i="35"/>
  <c r="R111" i="35"/>
  <c r="P111" i="35"/>
  <c r="BI110" i="35"/>
  <c r="BH110" i="35"/>
  <c r="BG110" i="35"/>
  <c r="BF110" i="35"/>
  <c r="T110" i="35"/>
  <c r="R110" i="35"/>
  <c r="P110" i="35"/>
  <c r="BI109" i="35"/>
  <c r="BH109" i="35"/>
  <c r="BG109" i="35"/>
  <c r="BF109" i="35"/>
  <c r="T109" i="35"/>
  <c r="R109" i="35"/>
  <c r="P109" i="35"/>
  <c r="BI108" i="35"/>
  <c r="BH108" i="35"/>
  <c r="BG108" i="35"/>
  <c r="BF108" i="35"/>
  <c r="T108" i="35"/>
  <c r="R108" i="35"/>
  <c r="P108" i="35"/>
  <c r="BI107" i="35"/>
  <c r="BH107" i="35"/>
  <c r="BG107" i="35"/>
  <c r="BF107" i="35"/>
  <c r="T107" i="35"/>
  <c r="R107" i="35"/>
  <c r="P107" i="35"/>
  <c r="BI106" i="35"/>
  <c r="BH106" i="35"/>
  <c r="BG106" i="35"/>
  <c r="BF106" i="35"/>
  <c r="T106" i="35"/>
  <c r="R106" i="35"/>
  <c r="P106" i="35"/>
  <c r="BI105" i="35"/>
  <c r="BH105" i="35"/>
  <c r="BG105" i="35"/>
  <c r="BF105" i="35"/>
  <c r="T105" i="35"/>
  <c r="R105" i="35"/>
  <c r="P105" i="35"/>
  <c r="BI104" i="35"/>
  <c r="BH104" i="35"/>
  <c r="BG104" i="35"/>
  <c r="BF104" i="35"/>
  <c r="T104" i="35"/>
  <c r="R104" i="35"/>
  <c r="P104" i="35"/>
  <c r="BI103" i="35"/>
  <c r="BH103" i="35"/>
  <c r="BG103" i="35"/>
  <c r="BF103" i="35"/>
  <c r="T103" i="35"/>
  <c r="R103" i="35"/>
  <c r="P103" i="35"/>
  <c r="BI102" i="35"/>
  <c r="BH102" i="35"/>
  <c r="BG102" i="35"/>
  <c r="BF102" i="35"/>
  <c r="T102" i="35"/>
  <c r="R102" i="35"/>
  <c r="P102" i="35"/>
  <c r="BI101" i="35"/>
  <c r="BH101" i="35"/>
  <c r="BG101" i="35"/>
  <c r="BF101" i="35"/>
  <c r="T101" i="35"/>
  <c r="R101" i="35"/>
  <c r="P101" i="35"/>
  <c r="BI100" i="35"/>
  <c r="BH100" i="35"/>
  <c r="BG100" i="35"/>
  <c r="BF100" i="35"/>
  <c r="T100" i="35"/>
  <c r="R100" i="35"/>
  <c r="P100" i="35"/>
  <c r="BI99" i="35"/>
  <c r="BH99" i="35"/>
  <c r="BG99" i="35"/>
  <c r="BF99" i="35"/>
  <c r="T99" i="35"/>
  <c r="R99" i="35"/>
  <c r="P99" i="35"/>
  <c r="BI98" i="35"/>
  <c r="BH98" i="35"/>
  <c r="BG98" i="35"/>
  <c r="BF98" i="35"/>
  <c r="T98" i="35"/>
  <c r="R98" i="35"/>
  <c r="P98" i="35"/>
  <c r="BI97" i="35"/>
  <c r="BH97" i="35"/>
  <c r="BG97" i="35"/>
  <c r="BF97" i="35"/>
  <c r="T97" i="35"/>
  <c r="R97" i="35"/>
  <c r="P97" i="35"/>
  <c r="BI96" i="35"/>
  <c r="BH96" i="35"/>
  <c r="BG96" i="35"/>
  <c r="BF96" i="35"/>
  <c r="T96" i="35"/>
  <c r="R96" i="35"/>
  <c r="P96" i="35"/>
  <c r="BI95" i="35"/>
  <c r="BH95" i="35"/>
  <c r="BG95" i="35"/>
  <c r="BF95" i="35"/>
  <c r="T95" i="35"/>
  <c r="R95" i="35"/>
  <c r="P95" i="35"/>
  <c r="BI94" i="35"/>
  <c r="BH94" i="35"/>
  <c r="BG94" i="35"/>
  <c r="BF94" i="35"/>
  <c r="T94" i="35"/>
  <c r="R94" i="35"/>
  <c r="P94" i="35"/>
  <c r="BI93" i="35"/>
  <c r="BH93" i="35"/>
  <c r="BG93" i="35"/>
  <c r="BF93" i="35"/>
  <c r="T93" i="35"/>
  <c r="R93" i="35"/>
  <c r="P93" i="35"/>
  <c r="BI92" i="35"/>
  <c r="BH92" i="35"/>
  <c r="BG92" i="35"/>
  <c r="BF92" i="35"/>
  <c r="T92" i="35"/>
  <c r="R92" i="35"/>
  <c r="P92" i="35"/>
  <c r="J88" i="35"/>
  <c r="J87" i="35"/>
  <c r="F87" i="35"/>
  <c r="F85" i="35"/>
  <c r="E83" i="35"/>
  <c r="J63" i="35"/>
  <c r="J62" i="35"/>
  <c r="F62" i="35"/>
  <c r="F60" i="35"/>
  <c r="E58" i="35"/>
  <c r="J22" i="35"/>
  <c r="E22" i="35"/>
  <c r="F63" i="35"/>
  <c r="J21" i="35"/>
  <c r="J16" i="35"/>
  <c r="J60" i="35" s="1"/>
  <c r="E7" i="35"/>
  <c r="E77" i="35" s="1"/>
  <c r="J41" i="34"/>
  <c r="J40" i="34"/>
  <c r="AY99" i="1"/>
  <c r="J39" i="34"/>
  <c r="AX99" i="1" s="1"/>
  <c r="BI134" i="34"/>
  <c r="BH134" i="34"/>
  <c r="BG134" i="34"/>
  <c r="BF134" i="34"/>
  <c r="T134" i="34"/>
  <c r="R134" i="34"/>
  <c r="P134" i="34"/>
  <c r="BI133" i="34"/>
  <c r="BH133" i="34"/>
  <c r="BG133" i="34"/>
  <c r="BF133" i="34"/>
  <c r="T133" i="34"/>
  <c r="R133" i="34"/>
  <c r="P133" i="34"/>
  <c r="BI132" i="34"/>
  <c r="BH132" i="34"/>
  <c r="BG132" i="34"/>
  <c r="BF132" i="34"/>
  <c r="T132" i="34"/>
  <c r="R132" i="34"/>
  <c r="P132" i="34"/>
  <c r="BI131" i="34"/>
  <c r="BH131" i="34"/>
  <c r="BG131" i="34"/>
  <c r="BF131" i="34"/>
  <c r="T131" i="34"/>
  <c r="R131" i="34"/>
  <c r="P131" i="34"/>
  <c r="BI130" i="34"/>
  <c r="BH130" i="34"/>
  <c r="BG130" i="34"/>
  <c r="BF130" i="34"/>
  <c r="T130" i="34"/>
  <c r="R130" i="34"/>
  <c r="P130" i="34"/>
  <c r="BI129" i="34"/>
  <c r="BH129" i="34"/>
  <c r="BG129" i="34"/>
  <c r="BF129" i="34"/>
  <c r="T129" i="34"/>
  <c r="R129" i="34"/>
  <c r="P129" i="34"/>
  <c r="BI128" i="34"/>
  <c r="BH128" i="34"/>
  <c r="BG128" i="34"/>
  <c r="BF128" i="34"/>
  <c r="T128" i="34"/>
  <c r="R128" i="34"/>
  <c r="P128" i="34"/>
  <c r="BI127" i="34"/>
  <c r="BH127" i="34"/>
  <c r="BG127" i="34"/>
  <c r="BF127" i="34"/>
  <c r="T127" i="34"/>
  <c r="R127" i="34"/>
  <c r="P127" i="34"/>
  <c r="BI126" i="34"/>
  <c r="BH126" i="34"/>
  <c r="BG126" i="34"/>
  <c r="BF126" i="34"/>
  <c r="T126" i="34"/>
  <c r="R126" i="34"/>
  <c r="P126" i="34"/>
  <c r="BI125" i="34"/>
  <c r="BH125" i="34"/>
  <c r="BG125" i="34"/>
  <c r="BF125" i="34"/>
  <c r="T125" i="34"/>
  <c r="R125" i="34"/>
  <c r="P125" i="34"/>
  <c r="BI124" i="34"/>
  <c r="BH124" i="34"/>
  <c r="BG124" i="34"/>
  <c r="BF124" i="34"/>
  <c r="T124" i="34"/>
  <c r="R124" i="34"/>
  <c r="P124" i="34"/>
  <c r="BI123" i="34"/>
  <c r="BH123" i="34"/>
  <c r="BG123" i="34"/>
  <c r="BF123" i="34"/>
  <c r="T123" i="34"/>
  <c r="R123" i="34"/>
  <c r="P123" i="34"/>
  <c r="BI122" i="34"/>
  <c r="BH122" i="34"/>
  <c r="BG122" i="34"/>
  <c r="BF122" i="34"/>
  <c r="T122" i="34"/>
  <c r="R122" i="34"/>
  <c r="P122" i="34"/>
  <c r="BI121" i="34"/>
  <c r="BH121" i="34"/>
  <c r="BG121" i="34"/>
  <c r="BF121" i="34"/>
  <c r="T121" i="34"/>
  <c r="R121" i="34"/>
  <c r="P121" i="34"/>
  <c r="BI120" i="34"/>
  <c r="BH120" i="34"/>
  <c r="BG120" i="34"/>
  <c r="BF120" i="34"/>
  <c r="T120" i="34"/>
  <c r="R120" i="34"/>
  <c r="P120" i="34"/>
  <c r="BI119" i="34"/>
  <c r="BH119" i="34"/>
  <c r="BG119" i="34"/>
  <c r="BF119" i="34"/>
  <c r="T119" i="34"/>
  <c r="R119" i="34"/>
  <c r="P119" i="34"/>
  <c r="BI118" i="34"/>
  <c r="BH118" i="34"/>
  <c r="BG118" i="34"/>
  <c r="BF118" i="34"/>
  <c r="T118" i="34"/>
  <c r="R118" i="34"/>
  <c r="P118" i="34"/>
  <c r="BI117" i="34"/>
  <c r="BH117" i="34"/>
  <c r="BG117" i="34"/>
  <c r="BF117" i="34"/>
  <c r="T117" i="34"/>
  <c r="R117" i="34"/>
  <c r="P117" i="34"/>
  <c r="BI116" i="34"/>
  <c r="BH116" i="34"/>
  <c r="BG116" i="34"/>
  <c r="BF116" i="34"/>
  <c r="T116" i="34"/>
  <c r="R116" i="34"/>
  <c r="P116" i="34"/>
  <c r="BI115" i="34"/>
  <c r="BH115" i="34"/>
  <c r="BG115" i="34"/>
  <c r="BF115" i="34"/>
  <c r="T115" i="34"/>
  <c r="R115" i="34"/>
  <c r="P115" i="34"/>
  <c r="BI114" i="34"/>
  <c r="BH114" i="34"/>
  <c r="BG114" i="34"/>
  <c r="BF114" i="34"/>
  <c r="T114" i="34"/>
  <c r="R114" i="34"/>
  <c r="P114" i="34"/>
  <c r="BI113" i="34"/>
  <c r="BH113" i="34"/>
  <c r="BG113" i="34"/>
  <c r="BF113" i="34"/>
  <c r="T113" i="34"/>
  <c r="R113" i="34"/>
  <c r="P113" i="34"/>
  <c r="BI112" i="34"/>
  <c r="BH112" i="34"/>
  <c r="BG112" i="34"/>
  <c r="BF112" i="34"/>
  <c r="T112" i="34"/>
  <c r="R112" i="34"/>
  <c r="P112" i="34"/>
  <c r="BI111" i="34"/>
  <c r="BH111" i="34"/>
  <c r="BG111" i="34"/>
  <c r="BF111" i="34"/>
  <c r="T111" i="34"/>
  <c r="R111" i="34"/>
  <c r="P111" i="34"/>
  <c r="BI110" i="34"/>
  <c r="BH110" i="34"/>
  <c r="BG110" i="34"/>
  <c r="BF110" i="34"/>
  <c r="T110" i="34"/>
  <c r="R110" i="34"/>
  <c r="P110" i="34"/>
  <c r="BI109" i="34"/>
  <c r="BH109" i="34"/>
  <c r="BG109" i="34"/>
  <c r="BF109" i="34"/>
  <c r="T109" i="34"/>
  <c r="R109" i="34"/>
  <c r="P109" i="34"/>
  <c r="BI108" i="34"/>
  <c r="BH108" i="34"/>
  <c r="BG108" i="34"/>
  <c r="BF108" i="34"/>
  <c r="T108" i="34"/>
  <c r="R108" i="34"/>
  <c r="P108" i="34"/>
  <c r="BI107" i="34"/>
  <c r="BH107" i="34"/>
  <c r="BG107" i="34"/>
  <c r="BF107" i="34"/>
  <c r="T107" i="34"/>
  <c r="R107" i="34"/>
  <c r="P107" i="34"/>
  <c r="BI106" i="34"/>
  <c r="BH106" i="34"/>
  <c r="BG106" i="34"/>
  <c r="BF106" i="34"/>
  <c r="T106" i="34"/>
  <c r="R106" i="34"/>
  <c r="P106" i="34"/>
  <c r="BI105" i="34"/>
  <c r="BH105" i="34"/>
  <c r="BG105" i="34"/>
  <c r="BF105" i="34"/>
  <c r="T105" i="34"/>
  <c r="R105" i="34"/>
  <c r="P105" i="34"/>
  <c r="BI104" i="34"/>
  <c r="BH104" i="34"/>
  <c r="BG104" i="34"/>
  <c r="BF104" i="34"/>
  <c r="T104" i="34"/>
  <c r="R104" i="34"/>
  <c r="P104" i="34"/>
  <c r="BI103" i="34"/>
  <c r="BH103" i="34"/>
  <c r="BG103" i="34"/>
  <c r="BF103" i="34"/>
  <c r="T103" i="34"/>
  <c r="R103" i="34"/>
  <c r="P103" i="34"/>
  <c r="BI102" i="34"/>
  <c r="BH102" i="34"/>
  <c r="BG102" i="34"/>
  <c r="BF102" i="34"/>
  <c r="T102" i="34"/>
  <c r="R102" i="34"/>
  <c r="P102" i="34"/>
  <c r="BI101" i="34"/>
  <c r="BH101" i="34"/>
  <c r="BG101" i="34"/>
  <c r="BF101" i="34"/>
  <c r="T101" i="34"/>
  <c r="R101" i="34"/>
  <c r="P101" i="34"/>
  <c r="BI100" i="34"/>
  <c r="BH100" i="34"/>
  <c r="BG100" i="34"/>
  <c r="BF100" i="34"/>
  <c r="T100" i="34"/>
  <c r="R100" i="34"/>
  <c r="P100" i="34"/>
  <c r="BI99" i="34"/>
  <c r="BH99" i="34"/>
  <c r="BG99" i="34"/>
  <c r="BF99" i="34"/>
  <c r="T99" i="34"/>
  <c r="R99" i="34"/>
  <c r="P99" i="34"/>
  <c r="BI98" i="34"/>
  <c r="BH98" i="34"/>
  <c r="BG98" i="34"/>
  <c r="BF98" i="34"/>
  <c r="T98" i="34"/>
  <c r="R98" i="34"/>
  <c r="P98" i="34"/>
  <c r="BI97" i="34"/>
  <c r="BH97" i="34"/>
  <c r="BG97" i="34"/>
  <c r="BF97" i="34"/>
  <c r="T97" i="34"/>
  <c r="R97" i="34"/>
  <c r="P97" i="34"/>
  <c r="BI96" i="34"/>
  <c r="BH96" i="34"/>
  <c r="BG96" i="34"/>
  <c r="BF96" i="34"/>
  <c r="T96" i="34"/>
  <c r="R96" i="34"/>
  <c r="P96" i="34"/>
  <c r="BI95" i="34"/>
  <c r="BH95" i="34"/>
  <c r="BG95" i="34"/>
  <c r="BF95" i="34"/>
  <c r="T95" i="34"/>
  <c r="R95" i="34"/>
  <c r="P95" i="34"/>
  <c r="BI94" i="34"/>
  <c r="BH94" i="34"/>
  <c r="BG94" i="34"/>
  <c r="BF94" i="34"/>
  <c r="T94" i="34"/>
  <c r="R94" i="34"/>
  <c r="P94" i="34"/>
  <c r="J89" i="34"/>
  <c r="J88" i="34"/>
  <c r="F88" i="34"/>
  <c r="F86" i="34"/>
  <c r="E84" i="34"/>
  <c r="J63" i="34"/>
  <c r="J62" i="34"/>
  <c r="F62" i="34"/>
  <c r="F60" i="34"/>
  <c r="E58" i="34"/>
  <c r="J22" i="34"/>
  <c r="E22" i="34"/>
  <c r="F63" i="34" s="1"/>
  <c r="J21" i="34"/>
  <c r="J16" i="34"/>
  <c r="J86" i="34" s="1"/>
  <c r="E7" i="34"/>
  <c r="E78" i="34" s="1"/>
  <c r="J41" i="33"/>
  <c r="J40" i="33"/>
  <c r="AY98" i="1" s="1"/>
  <c r="J39" i="33"/>
  <c r="AX98" i="1"/>
  <c r="BI157" i="33"/>
  <c r="BH157" i="33"/>
  <c r="BG157" i="33"/>
  <c r="BF157" i="33"/>
  <c r="T157" i="33"/>
  <c r="R157" i="33"/>
  <c r="P157" i="33"/>
  <c r="BI156" i="33"/>
  <c r="BH156" i="33"/>
  <c r="BG156" i="33"/>
  <c r="BF156" i="33"/>
  <c r="T156" i="33"/>
  <c r="R156" i="33"/>
  <c r="P156" i="33"/>
  <c r="BI155" i="33"/>
  <c r="BH155" i="33"/>
  <c r="BG155" i="33"/>
  <c r="BF155" i="33"/>
  <c r="T155" i="33"/>
  <c r="R155" i="33"/>
  <c r="P155" i="33"/>
  <c r="BI154" i="33"/>
  <c r="BH154" i="33"/>
  <c r="BG154" i="33"/>
  <c r="BF154" i="33"/>
  <c r="T154" i="33"/>
  <c r="R154" i="33"/>
  <c r="P154" i="33"/>
  <c r="BI153" i="33"/>
  <c r="BH153" i="33"/>
  <c r="BG153" i="33"/>
  <c r="BF153" i="33"/>
  <c r="T153" i="33"/>
  <c r="R153" i="33"/>
  <c r="P153" i="33"/>
  <c r="BI152" i="33"/>
  <c r="BH152" i="33"/>
  <c r="BG152" i="33"/>
  <c r="BF152" i="33"/>
  <c r="T152" i="33"/>
  <c r="R152" i="33"/>
  <c r="P152" i="33"/>
  <c r="BI151" i="33"/>
  <c r="BH151" i="33"/>
  <c r="BG151" i="33"/>
  <c r="BF151" i="33"/>
  <c r="T151" i="33"/>
  <c r="R151" i="33"/>
  <c r="P151" i="33"/>
  <c r="BI150" i="33"/>
  <c r="BH150" i="33"/>
  <c r="BG150" i="33"/>
  <c r="BF150" i="33"/>
  <c r="T150" i="33"/>
  <c r="R150" i="33"/>
  <c r="P150" i="33"/>
  <c r="BI149" i="33"/>
  <c r="BH149" i="33"/>
  <c r="BG149" i="33"/>
  <c r="BF149" i="33"/>
  <c r="T149" i="33"/>
  <c r="R149" i="33"/>
  <c r="P149" i="33"/>
  <c r="BI148" i="33"/>
  <c r="BH148" i="33"/>
  <c r="BG148" i="33"/>
  <c r="BF148" i="33"/>
  <c r="T148" i="33"/>
  <c r="R148" i="33"/>
  <c r="P148" i="33"/>
  <c r="BI147" i="33"/>
  <c r="BH147" i="33"/>
  <c r="BG147" i="33"/>
  <c r="BF147" i="33"/>
  <c r="T147" i="33"/>
  <c r="R147" i="33"/>
  <c r="P147" i="33"/>
  <c r="BI146" i="33"/>
  <c r="BH146" i="33"/>
  <c r="BG146" i="33"/>
  <c r="BF146" i="33"/>
  <c r="T146" i="33"/>
  <c r="R146" i="33"/>
  <c r="P146" i="33"/>
  <c r="BI145" i="33"/>
  <c r="BH145" i="33"/>
  <c r="BG145" i="33"/>
  <c r="BF145" i="33"/>
  <c r="T145" i="33"/>
  <c r="R145" i="33"/>
  <c r="P145" i="33"/>
  <c r="BI144" i="33"/>
  <c r="BH144" i="33"/>
  <c r="BG144" i="33"/>
  <c r="BF144" i="33"/>
  <c r="T144" i="33"/>
  <c r="R144" i="33"/>
  <c r="P144" i="33"/>
  <c r="BI143" i="33"/>
  <c r="BH143" i="33"/>
  <c r="BG143" i="33"/>
  <c r="BF143" i="33"/>
  <c r="T143" i="33"/>
  <c r="R143" i="33"/>
  <c r="P143" i="33"/>
  <c r="BI142" i="33"/>
  <c r="BH142" i="33"/>
  <c r="BG142" i="33"/>
  <c r="BF142" i="33"/>
  <c r="T142" i="33"/>
  <c r="R142" i="33"/>
  <c r="P142" i="33"/>
  <c r="BI141" i="33"/>
  <c r="BH141" i="33"/>
  <c r="BG141" i="33"/>
  <c r="BF141" i="33"/>
  <c r="T141" i="33"/>
  <c r="R141" i="33"/>
  <c r="P141" i="33"/>
  <c r="BI139" i="33"/>
  <c r="BH139" i="33"/>
  <c r="BG139" i="33"/>
  <c r="BF139" i="33"/>
  <c r="T139" i="33"/>
  <c r="R139" i="33"/>
  <c r="P139" i="33"/>
  <c r="BI138" i="33"/>
  <c r="BH138" i="33"/>
  <c r="BG138" i="33"/>
  <c r="BF138" i="33"/>
  <c r="T138" i="33"/>
  <c r="R138" i="33"/>
  <c r="P138" i="33"/>
  <c r="BI137" i="33"/>
  <c r="BH137" i="33"/>
  <c r="BG137" i="33"/>
  <c r="BF137" i="33"/>
  <c r="T137" i="33"/>
  <c r="R137" i="33"/>
  <c r="P137" i="33"/>
  <c r="BI136" i="33"/>
  <c r="BH136" i="33"/>
  <c r="BG136" i="33"/>
  <c r="BF136" i="33"/>
  <c r="T136" i="33"/>
  <c r="R136" i="33"/>
  <c r="P136" i="33"/>
  <c r="BI135" i="33"/>
  <c r="BH135" i="33"/>
  <c r="BG135" i="33"/>
  <c r="BF135" i="33"/>
  <c r="T135" i="33"/>
  <c r="R135" i="33"/>
  <c r="P135" i="33"/>
  <c r="BI134" i="33"/>
  <c r="BH134" i="33"/>
  <c r="BG134" i="33"/>
  <c r="BF134" i="33"/>
  <c r="T134" i="33"/>
  <c r="R134" i="33"/>
  <c r="P134" i="33"/>
  <c r="BI133" i="33"/>
  <c r="BH133" i="33"/>
  <c r="BG133" i="33"/>
  <c r="BF133" i="33"/>
  <c r="T133" i="33"/>
  <c r="R133" i="33"/>
  <c r="P133" i="33"/>
  <c r="BI132" i="33"/>
  <c r="BH132" i="33"/>
  <c r="BG132" i="33"/>
  <c r="BF132" i="33"/>
  <c r="T132" i="33"/>
  <c r="R132" i="33"/>
  <c r="P132" i="33"/>
  <c r="BI131" i="33"/>
  <c r="BH131" i="33"/>
  <c r="BG131" i="33"/>
  <c r="BF131" i="33"/>
  <c r="T131" i="33"/>
  <c r="R131" i="33"/>
  <c r="P131" i="33"/>
  <c r="BI130" i="33"/>
  <c r="BH130" i="33"/>
  <c r="BG130" i="33"/>
  <c r="BF130" i="33"/>
  <c r="T130" i="33"/>
  <c r="R130" i="33"/>
  <c r="P130" i="33"/>
  <c r="BI129" i="33"/>
  <c r="BH129" i="33"/>
  <c r="BG129" i="33"/>
  <c r="BF129" i="33"/>
  <c r="T129" i="33"/>
  <c r="R129" i="33"/>
  <c r="P129" i="33"/>
  <c r="BI128" i="33"/>
  <c r="BH128" i="33"/>
  <c r="BG128" i="33"/>
  <c r="BF128" i="33"/>
  <c r="T128" i="33"/>
  <c r="R128" i="33"/>
  <c r="P128" i="33"/>
  <c r="BI126" i="33"/>
  <c r="BH126" i="33"/>
  <c r="BG126" i="33"/>
  <c r="BF126" i="33"/>
  <c r="T126" i="33"/>
  <c r="R126" i="33"/>
  <c r="P126" i="33"/>
  <c r="BI125" i="33"/>
  <c r="BH125" i="33"/>
  <c r="BG125" i="33"/>
  <c r="BF125" i="33"/>
  <c r="T125" i="33"/>
  <c r="R125" i="33"/>
  <c r="P125" i="33"/>
  <c r="BI124" i="33"/>
  <c r="BH124" i="33"/>
  <c r="BG124" i="33"/>
  <c r="BF124" i="33"/>
  <c r="T124" i="33"/>
  <c r="R124" i="33"/>
  <c r="P124" i="33"/>
  <c r="BI123" i="33"/>
  <c r="BH123" i="33"/>
  <c r="BG123" i="33"/>
  <c r="BF123" i="33"/>
  <c r="T123" i="33"/>
  <c r="R123" i="33"/>
  <c r="P123" i="33"/>
  <c r="BI122" i="33"/>
  <c r="BH122" i="33"/>
  <c r="BG122" i="33"/>
  <c r="BF122" i="33"/>
  <c r="T122" i="33"/>
  <c r="R122" i="33"/>
  <c r="P122" i="33"/>
  <c r="BI121" i="33"/>
  <c r="BH121" i="33"/>
  <c r="BG121" i="33"/>
  <c r="BF121" i="33"/>
  <c r="T121" i="33"/>
  <c r="R121" i="33"/>
  <c r="P121" i="33"/>
  <c r="BI120" i="33"/>
  <c r="BH120" i="33"/>
  <c r="BG120" i="33"/>
  <c r="BF120" i="33"/>
  <c r="T120" i="33"/>
  <c r="R120" i="33"/>
  <c r="P120" i="33"/>
  <c r="BI119" i="33"/>
  <c r="BH119" i="33"/>
  <c r="BG119" i="33"/>
  <c r="BF119" i="33"/>
  <c r="T119" i="33"/>
  <c r="R119" i="33"/>
  <c r="P119" i="33"/>
  <c r="BI117" i="33"/>
  <c r="BH117" i="33"/>
  <c r="BG117" i="33"/>
  <c r="BF117" i="33"/>
  <c r="T117" i="33"/>
  <c r="R117" i="33"/>
  <c r="P117" i="33"/>
  <c r="BI116" i="33"/>
  <c r="BH116" i="33"/>
  <c r="BG116" i="33"/>
  <c r="BF116" i="33"/>
  <c r="T116" i="33"/>
  <c r="R116" i="33"/>
  <c r="P116" i="33"/>
  <c r="BI115" i="33"/>
  <c r="BH115" i="33"/>
  <c r="BG115" i="33"/>
  <c r="BF115" i="33"/>
  <c r="T115" i="33"/>
  <c r="R115" i="33"/>
  <c r="P115" i="33"/>
  <c r="BI113" i="33"/>
  <c r="BH113" i="33"/>
  <c r="BG113" i="33"/>
  <c r="BF113" i="33"/>
  <c r="T113" i="33"/>
  <c r="T112" i="33" s="1"/>
  <c r="R113" i="33"/>
  <c r="R112" i="33"/>
  <c r="P113" i="33"/>
  <c r="P112" i="33"/>
  <c r="BI111" i="33"/>
  <c r="BH111" i="33"/>
  <c r="BG111" i="33"/>
  <c r="BF111" i="33"/>
  <c r="T111" i="33"/>
  <c r="R111" i="33"/>
  <c r="P111" i="33"/>
  <c r="BI110" i="33"/>
  <c r="BH110" i="33"/>
  <c r="BG110" i="33"/>
  <c r="BF110" i="33"/>
  <c r="T110" i="33"/>
  <c r="R110" i="33"/>
  <c r="P110" i="33"/>
  <c r="BI109" i="33"/>
  <c r="BH109" i="33"/>
  <c r="BG109" i="33"/>
  <c r="BF109" i="33"/>
  <c r="T109" i="33"/>
  <c r="R109" i="33"/>
  <c r="P109" i="33"/>
  <c r="BI108" i="33"/>
  <c r="BH108" i="33"/>
  <c r="BG108" i="33"/>
  <c r="BF108" i="33"/>
  <c r="T108" i="33"/>
  <c r="R108" i="33"/>
  <c r="P108" i="33"/>
  <c r="BI107" i="33"/>
  <c r="BH107" i="33"/>
  <c r="BG107" i="33"/>
  <c r="BF107" i="33"/>
  <c r="T107" i="33"/>
  <c r="R107" i="33"/>
  <c r="P107" i="33"/>
  <c r="BI106" i="33"/>
  <c r="BH106" i="33"/>
  <c r="BG106" i="33"/>
  <c r="BF106" i="33"/>
  <c r="T106" i="33"/>
  <c r="R106" i="33"/>
  <c r="P106" i="33"/>
  <c r="BI105" i="33"/>
  <c r="BH105" i="33"/>
  <c r="BG105" i="33"/>
  <c r="BF105" i="33"/>
  <c r="T105" i="33"/>
  <c r="R105" i="33"/>
  <c r="P105" i="33"/>
  <c r="BI104" i="33"/>
  <c r="BH104" i="33"/>
  <c r="BG104" i="33"/>
  <c r="BF104" i="33"/>
  <c r="T104" i="33"/>
  <c r="R104" i="33"/>
  <c r="P104" i="33"/>
  <c r="BI103" i="33"/>
  <c r="BH103" i="33"/>
  <c r="BG103" i="33"/>
  <c r="BF103" i="33"/>
  <c r="T103" i="33"/>
  <c r="R103" i="33"/>
  <c r="P103" i="33"/>
  <c r="BI102" i="33"/>
  <c r="BH102" i="33"/>
  <c r="BG102" i="33"/>
  <c r="BF102" i="33"/>
  <c r="T102" i="33"/>
  <c r="R102" i="33"/>
  <c r="P102" i="33"/>
  <c r="BI101" i="33"/>
  <c r="BH101" i="33"/>
  <c r="BG101" i="33"/>
  <c r="BF101" i="33"/>
  <c r="T101" i="33"/>
  <c r="R101" i="33"/>
  <c r="P101" i="33"/>
  <c r="BI100" i="33"/>
  <c r="BH100" i="33"/>
  <c r="BG100" i="33"/>
  <c r="BF100" i="33"/>
  <c r="T100" i="33"/>
  <c r="R100" i="33"/>
  <c r="P100" i="33"/>
  <c r="BI99" i="33"/>
  <c r="BH99" i="33"/>
  <c r="BG99" i="33"/>
  <c r="BF99" i="33"/>
  <c r="T99" i="33"/>
  <c r="R99" i="33"/>
  <c r="P99" i="33"/>
  <c r="J94" i="33"/>
  <c r="J93" i="33"/>
  <c r="F93" i="33"/>
  <c r="F91" i="33"/>
  <c r="E89" i="33"/>
  <c r="J63" i="33"/>
  <c r="J62" i="33"/>
  <c r="F62" i="33"/>
  <c r="F60" i="33"/>
  <c r="E58" i="33"/>
  <c r="J22" i="33"/>
  <c r="E22" i="33"/>
  <c r="F63" i="33"/>
  <c r="J21" i="33"/>
  <c r="J16" i="33"/>
  <c r="J91" i="33" s="1"/>
  <c r="E7" i="33"/>
  <c r="E52" i="33" s="1"/>
  <c r="J39" i="32"/>
  <c r="J38" i="32"/>
  <c r="AY96" i="1"/>
  <c r="J37" i="32"/>
  <c r="AX96" i="1" s="1"/>
  <c r="BI747" i="32"/>
  <c r="BH747" i="32"/>
  <c r="BG747" i="32"/>
  <c r="BF747" i="32"/>
  <c r="T747" i="32"/>
  <c r="R747" i="32"/>
  <c r="P747" i="32"/>
  <c r="BI743" i="32"/>
  <c r="BH743" i="32"/>
  <c r="BG743" i="32"/>
  <c r="BF743" i="32"/>
  <c r="T743" i="32"/>
  <c r="R743" i="32"/>
  <c r="P743" i="32"/>
  <c r="BI740" i="32"/>
  <c r="BH740" i="32"/>
  <c r="BG740" i="32"/>
  <c r="BF740" i="32"/>
  <c r="T740" i="32"/>
  <c r="R740" i="32"/>
  <c r="P740" i="32"/>
  <c r="BI733" i="32"/>
  <c r="BH733" i="32"/>
  <c r="BG733" i="32"/>
  <c r="BF733" i="32"/>
  <c r="T733" i="32"/>
  <c r="R733" i="32"/>
  <c r="P733" i="32"/>
  <c r="BI730" i="32"/>
  <c r="BH730" i="32"/>
  <c r="BG730" i="32"/>
  <c r="BF730" i="32"/>
  <c r="T730" i="32"/>
  <c r="R730" i="32"/>
  <c r="P730" i="32"/>
  <c r="BI728" i="32"/>
  <c r="BH728" i="32"/>
  <c r="BG728" i="32"/>
  <c r="BF728" i="32"/>
  <c r="T728" i="32"/>
  <c r="R728" i="32"/>
  <c r="P728" i="32"/>
  <c r="BI724" i="32"/>
  <c r="BH724" i="32"/>
  <c r="BG724" i="32"/>
  <c r="BF724" i="32"/>
  <c r="T724" i="32"/>
  <c r="R724" i="32"/>
  <c r="P724" i="32"/>
  <c r="BI721" i="32"/>
  <c r="BH721" i="32"/>
  <c r="BG721" i="32"/>
  <c r="BF721" i="32"/>
  <c r="T721" i="32"/>
  <c r="R721" i="32"/>
  <c r="P721" i="32"/>
  <c r="BI717" i="32"/>
  <c r="BH717" i="32"/>
  <c r="BG717" i="32"/>
  <c r="BF717" i="32"/>
  <c r="T717" i="32"/>
  <c r="R717" i="32"/>
  <c r="P717" i="32"/>
  <c r="BI714" i="32"/>
  <c r="BH714" i="32"/>
  <c r="BG714" i="32"/>
  <c r="BF714" i="32"/>
  <c r="T714" i="32"/>
  <c r="R714" i="32"/>
  <c r="P714" i="32"/>
  <c r="BI712" i="32"/>
  <c r="BH712" i="32"/>
  <c r="BG712" i="32"/>
  <c r="BF712" i="32"/>
  <c r="T712" i="32"/>
  <c r="R712" i="32"/>
  <c r="P712" i="32"/>
  <c r="BI710" i="32"/>
  <c r="BH710" i="32"/>
  <c r="BG710" i="32"/>
  <c r="BF710" i="32"/>
  <c r="T710" i="32"/>
  <c r="R710" i="32"/>
  <c r="P710" i="32"/>
  <c r="BI707" i="32"/>
  <c r="BH707" i="32"/>
  <c r="BG707" i="32"/>
  <c r="BF707" i="32"/>
  <c r="T707" i="32"/>
  <c r="R707" i="32"/>
  <c r="P707" i="32"/>
  <c r="BI702" i="32"/>
  <c r="BH702" i="32"/>
  <c r="BG702" i="32"/>
  <c r="BF702" i="32"/>
  <c r="T702" i="32"/>
  <c r="R702" i="32"/>
  <c r="P702" i="32"/>
  <c r="BI701" i="32"/>
  <c r="BH701" i="32"/>
  <c r="BG701" i="32"/>
  <c r="BF701" i="32"/>
  <c r="T701" i="32"/>
  <c r="R701" i="32"/>
  <c r="P701" i="32"/>
  <c r="BI699" i="32"/>
  <c r="BH699" i="32"/>
  <c r="BG699" i="32"/>
  <c r="BF699" i="32"/>
  <c r="T699" i="32"/>
  <c r="R699" i="32"/>
  <c r="P699" i="32"/>
  <c r="BI696" i="32"/>
  <c r="BH696" i="32"/>
  <c r="BG696" i="32"/>
  <c r="BF696" i="32"/>
  <c r="T696" i="32"/>
  <c r="R696" i="32"/>
  <c r="P696" i="32"/>
  <c r="BI692" i="32"/>
  <c r="BH692" i="32"/>
  <c r="BG692" i="32"/>
  <c r="BF692" i="32"/>
  <c r="T692" i="32"/>
  <c r="R692" i="32"/>
  <c r="P692" i="32"/>
  <c r="BI688" i="32"/>
  <c r="BH688" i="32"/>
  <c r="BG688" i="32"/>
  <c r="BF688" i="32"/>
  <c r="T688" i="32"/>
  <c r="R688" i="32"/>
  <c r="P688" i="32"/>
  <c r="BI685" i="32"/>
  <c r="BH685" i="32"/>
  <c r="BG685" i="32"/>
  <c r="BF685" i="32"/>
  <c r="T685" i="32"/>
  <c r="R685" i="32"/>
  <c r="P685" i="32"/>
  <c r="BI683" i="32"/>
  <c r="BH683" i="32"/>
  <c r="BG683" i="32"/>
  <c r="BF683" i="32"/>
  <c r="T683" i="32"/>
  <c r="R683" i="32"/>
  <c r="P683" i="32"/>
  <c r="BI682" i="32"/>
  <c r="BH682" i="32"/>
  <c r="BG682" i="32"/>
  <c r="BF682" i="32"/>
  <c r="T682" i="32"/>
  <c r="R682" i="32"/>
  <c r="P682" i="32"/>
  <c r="BI679" i="32"/>
  <c r="BH679" i="32"/>
  <c r="BG679" i="32"/>
  <c r="BF679" i="32"/>
  <c r="T679" i="32"/>
  <c r="R679" i="32"/>
  <c r="P679" i="32"/>
  <c r="BI676" i="32"/>
  <c r="BH676" i="32"/>
  <c r="BG676" i="32"/>
  <c r="BF676" i="32"/>
  <c r="T676" i="32"/>
  <c r="R676" i="32"/>
  <c r="P676" i="32"/>
  <c r="BI675" i="32"/>
  <c r="BH675" i="32"/>
  <c r="BG675" i="32"/>
  <c r="BF675" i="32"/>
  <c r="T675" i="32"/>
  <c r="R675" i="32"/>
  <c r="P675" i="32"/>
  <c r="BI671" i="32"/>
  <c r="BH671" i="32"/>
  <c r="BG671" i="32"/>
  <c r="BF671" i="32"/>
  <c r="T671" i="32"/>
  <c r="R671" i="32"/>
  <c r="P671" i="32"/>
  <c r="BI670" i="32"/>
  <c r="BH670" i="32"/>
  <c r="BG670" i="32"/>
  <c r="BF670" i="32"/>
  <c r="T670" i="32"/>
  <c r="R670" i="32"/>
  <c r="P670" i="32"/>
  <c r="BI668" i="32"/>
  <c r="BH668" i="32"/>
  <c r="BG668" i="32"/>
  <c r="BF668" i="32"/>
  <c r="T668" i="32"/>
  <c r="R668" i="32"/>
  <c r="P668" i="32"/>
  <c r="BI667" i="32"/>
  <c r="BH667" i="32"/>
  <c r="BG667" i="32"/>
  <c r="BF667" i="32"/>
  <c r="T667" i="32"/>
  <c r="R667" i="32"/>
  <c r="P667" i="32"/>
  <c r="BI666" i="32"/>
  <c r="BH666" i="32"/>
  <c r="BG666" i="32"/>
  <c r="BF666" i="32"/>
  <c r="T666" i="32"/>
  <c r="R666" i="32"/>
  <c r="P666" i="32"/>
  <c r="BI661" i="32"/>
  <c r="BH661" i="32"/>
  <c r="BG661" i="32"/>
  <c r="BF661" i="32"/>
  <c r="T661" i="32"/>
  <c r="R661" i="32"/>
  <c r="P661" i="32"/>
  <c r="BI660" i="32"/>
  <c r="BH660" i="32"/>
  <c r="BG660" i="32"/>
  <c r="BF660" i="32"/>
  <c r="T660" i="32"/>
  <c r="R660" i="32"/>
  <c r="P660" i="32"/>
  <c r="BI655" i="32"/>
  <c r="BH655" i="32"/>
  <c r="BG655" i="32"/>
  <c r="BF655" i="32"/>
  <c r="T655" i="32"/>
  <c r="R655" i="32"/>
  <c r="P655" i="32"/>
  <c r="BI654" i="32"/>
  <c r="BH654" i="32"/>
  <c r="BG654" i="32"/>
  <c r="BF654" i="32"/>
  <c r="T654" i="32"/>
  <c r="R654" i="32"/>
  <c r="P654" i="32"/>
  <c r="BI649" i="32"/>
  <c r="BH649" i="32"/>
  <c r="BG649" i="32"/>
  <c r="BF649" i="32"/>
  <c r="T649" i="32"/>
  <c r="R649" i="32"/>
  <c r="P649" i="32"/>
  <c r="BI648" i="32"/>
  <c r="BH648" i="32"/>
  <c r="BG648" i="32"/>
  <c r="BF648" i="32"/>
  <c r="T648" i="32"/>
  <c r="R648" i="32"/>
  <c r="P648" i="32"/>
  <c r="BI646" i="32"/>
  <c r="BH646" i="32"/>
  <c r="BG646" i="32"/>
  <c r="BF646" i="32"/>
  <c r="T646" i="32"/>
  <c r="R646" i="32"/>
  <c r="P646" i="32"/>
  <c r="BI642" i="32"/>
  <c r="BH642" i="32"/>
  <c r="BG642" i="32"/>
  <c r="BF642" i="32"/>
  <c r="T642" i="32"/>
  <c r="R642" i="32"/>
  <c r="P642" i="32"/>
  <c r="BI638" i="32"/>
  <c r="BH638" i="32"/>
  <c r="BG638" i="32"/>
  <c r="BF638" i="32"/>
  <c r="T638" i="32"/>
  <c r="R638" i="32"/>
  <c r="P638" i="32"/>
  <c r="BI635" i="32"/>
  <c r="BH635" i="32"/>
  <c r="BG635" i="32"/>
  <c r="BF635" i="32"/>
  <c r="T635" i="32"/>
  <c r="R635" i="32"/>
  <c r="P635" i="32"/>
  <c r="BI633" i="32"/>
  <c r="BH633" i="32"/>
  <c r="BG633" i="32"/>
  <c r="BF633" i="32"/>
  <c r="T633" i="32"/>
  <c r="R633" i="32"/>
  <c r="P633" i="32"/>
  <c r="BI632" i="32"/>
  <c r="BH632" i="32"/>
  <c r="BG632" i="32"/>
  <c r="BF632" i="32"/>
  <c r="T632" i="32"/>
  <c r="R632" i="32"/>
  <c r="P632" i="32"/>
  <c r="BI630" i="32"/>
  <c r="BH630" i="32"/>
  <c r="BG630" i="32"/>
  <c r="BF630" i="32"/>
  <c r="T630" i="32"/>
  <c r="R630" i="32"/>
  <c r="P630" i="32"/>
  <c r="BI629" i="32"/>
  <c r="BH629" i="32"/>
  <c r="BG629" i="32"/>
  <c r="BF629" i="32"/>
  <c r="T629" i="32"/>
  <c r="R629" i="32"/>
  <c r="P629" i="32"/>
  <c r="BI627" i="32"/>
  <c r="BH627" i="32"/>
  <c r="BG627" i="32"/>
  <c r="BF627" i="32"/>
  <c r="T627" i="32"/>
  <c r="R627" i="32"/>
  <c r="P627" i="32"/>
  <c r="BI626" i="32"/>
  <c r="BH626" i="32"/>
  <c r="BG626" i="32"/>
  <c r="BF626" i="32"/>
  <c r="T626" i="32"/>
  <c r="R626" i="32"/>
  <c r="P626" i="32"/>
  <c r="BI624" i="32"/>
  <c r="BH624" i="32"/>
  <c r="BG624" i="32"/>
  <c r="BF624" i="32"/>
  <c r="T624" i="32"/>
  <c r="R624" i="32"/>
  <c r="P624" i="32"/>
  <c r="BI623" i="32"/>
  <c r="BH623" i="32"/>
  <c r="BG623" i="32"/>
  <c r="BF623" i="32"/>
  <c r="T623" i="32"/>
  <c r="R623" i="32"/>
  <c r="P623" i="32"/>
  <c r="BI621" i="32"/>
  <c r="BH621" i="32"/>
  <c r="BG621" i="32"/>
  <c r="BF621" i="32"/>
  <c r="T621" i="32"/>
  <c r="R621" i="32"/>
  <c r="P621" i="32"/>
  <c r="BI620" i="32"/>
  <c r="BH620" i="32"/>
  <c r="BG620" i="32"/>
  <c r="BF620" i="32"/>
  <c r="T620" i="32"/>
  <c r="R620" i="32"/>
  <c r="P620" i="32"/>
  <c r="BI618" i="32"/>
  <c r="BH618" i="32"/>
  <c r="BG618" i="32"/>
  <c r="BF618" i="32"/>
  <c r="T618" i="32"/>
  <c r="R618" i="32"/>
  <c r="P618" i="32"/>
  <c r="BI617" i="32"/>
  <c r="BH617" i="32"/>
  <c r="BG617" i="32"/>
  <c r="BF617" i="32"/>
  <c r="T617" i="32"/>
  <c r="R617" i="32"/>
  <c r="P617" i="32"/>
  <c r="BI615" i="32"/>
  <c r="BH615" i="32"/>
  <c r="BG615" i="32"/>
  <c r="BF615" i="32"/>
  <c r="T615" i="32"/>
  <c r="R615" i="32"/>
  <c r="P615" i="32"/>
  <c r="BI614" i="32"/>
  <c r="BH614" i="32"/>
  <c r="BG614" i="32"/>
  <c r="BF614" i="32"/>
  <c r="T614" i="32"/>
  <c r="R614" i="32"/>
  <c r="P614" i="32"/>
  <c r="BI611" i="32"/>
  <c r="BH611" i="32"/>
  <c r="BG611" i="32"/>
  <c r="BF611" i="32"/>
  <c r="T611" i="32"/>
  <c r="R611" i="32"/>
  <c r="P611" i="32"/>
  <c r="BI609" i="32"/>
  <c r="BH609" i="32"/>
  <c r="BG609" i="32"/>
  <c r="BF609" i="32"/>
  <c r="T609" i="32"/>
  <c r="R609" i="32"/>
  <c r="P609" i="32"/>
  <c r="BI608" i="32"/>
  <c r="BH608" i="32"/>
  <c r="BG608" i="32"/>
  <c r="BF608" i="32"/>
  <c r="T608" i="32"/>
  <c r="R608" i="32"/>
  <c r="P608" i="32"/>
  <c r="BI607" i="32"/>
  <c r="BH607" i="32"/>
  <c r="BG607" i="32"/>
  <c r="BF607" i="32"/>
  <c r="T607" i="32"/>
  <c r="R607" i="32"/>
  <c r="P607" i="32"/>
  <c r="BI604" i="32"/>
  <c r="BH604" i="32"/>
  <c r="BG604" i="32"/>
  <c r="BF604" i="32"/>
  <c r="T604" i="32"/>
  <c r="R604" i="32"/>
  <c r="P604" i="32"/>
  <c r="BI598" i="32"/>
  <c r="BH598" i="32"/>
  <c r="BG598" i="32"/>
  <c r="BF598" i="32"/>
  <c r="T598" i="32"/>
  <c r="R598" i="32"/>
  <c r="P598" i="32"/>
  <c r="BI593" i="32"/>
  <c r="BH593" i="32"/>
  <c r="BG593" i="32"/>
  <c r="BF593" i="32"/>
  <c r="T593" i="32"/>
  <c r="R593" i="32"/>
  <c r="P593" i="32"/>
  <c r="BI590" i="32"/>
  <c r="BH590" i="32"/>
  <c r="BG590" i="32"/>
  <c r="BF590" i="32"/>
  <c r="T590" i="32"/>
  <c r="R590" i="32"/>
  <c r="P590" i="32"/>
  <c r="BI587" i="32"/>
  <c r="BH587" i="32"/>
  <c r="BG587" i="32"/>
  <c r="BF587" i="32"/>
  <c r="T587" i="32"/>
  <c r="R587" i="32"/>
  <c r="P587" i="32"/>
  <c r="BI585" i="32"/>
  <c r="BH585" i="32"/>
  <c r="BG585" i="32"/>
  <c r="BF585" i="32"/>
  <c r="T585" i="32"/>
  <c r="R585" i="32"/>
  <c r="P585" i="32"/>
  <c r="BI583" i="32"/>
  <c r="BH583" i="32"/>
  <c r="BG583" i="32"/>
  <c r="BF583" i="32"/>
  <c r="T583" i="32"/>
  <c r="R583" i="32"/>
  <c r="P583" i="32"/>
  <c r="BI582" i="32"/>
  <c r="BH582" i="32"/>
  <c r="BG582" i="32"/>
  <c r="BF582" i="32"/>
  <c r="T582" i="32"/>
  <c r="R582" i="32"/>
  <c r="P582" i="32"/>
  <c r="BI578" i="32"/>
  <c r="BH578" i="32"/>
  <c r="BG578" i="32"/>
  <c r="BF578" i="32"/>
  <c r="T578" i="32"/>
  <c r="R578" i="32"/>
  <c r="P578" i="32"/>
  <c r="BI575" i="32"/>
  <c r="BH575" i="32"/>
  <c r="BG575" i="32"/>
  <c r="BF575" i="32"/>
  <c r="T575" i="32"/>
  <c r="R575" i="32"/>
  <c r="P575" i="32"/>
  <c r="BI573" i="32"/>
  <c r="BH573" i="32"/>
  <c r="BG573" i="32"/>
  <c r="BF573" i="32"/>
  <c r="T573" i="32"/>
  <c r="R573" i="32"/>
  <c r="P573" i="32"/>
  <c r="BI569" i="32"/>
  <c r="BH569" i="32"/>
  <c r="BG569" i="32"/>
  <c r="BF569" i="32"/>
  <c r="T569" i="32"/>
  <c r="R569" i="32"/>
  <c r="P569" i="32"/>
  <c r="BI565" i="32"/>
  <c r="BH565" i="32"/>
  <c r="BG565" i="32"/>
  <c r="BF565" i="32"/>
  <c r="T565" i="32"/>
  <c r="R565" i="32"/>
  <c r="P565" i="32"/>
  <c r="BI562" i="32"/>
  <c r="BH562" i="32"/>
  <c r="BG562" i="32"/>
  <c r="BF562" i="32"/>
  <c r="T562" i="32"/>
  <c r="R562" i="32"/>
  <c r="P562" i="32"/>
  <c r="BI560" i="32"/>
  <c r="BH560" i="32"/>
  <c r="BG560" i="32"/>
  <c r="BF560" i="32"/>
  <c r="T560" i="32"/>
  <c r="R560" i="32"/>
  <c r="P560" i="32"/>
  <c r="BI555" i="32"/>
  <c r="BH555" i="32"/>
  <c r="BG555" i="32"/>
  <c r="BF555" i="32"/>
  <c r="T555" i="32"/>
  <c r="R555" i="32"/>
  <c r="P555" i="32"/>
  <c r="BI552" i="32"/>
  <c r="BH552" i="32"/>
  <c r="BG552" i="32"/>
  <c r="BF552" i="32"/>
  <c r="T552" i="32"/>
  <c r="R552" i="32"/>
  <c r="P552" i="32"/>
  <c r="BI547" i="32"/>
  <c r="BH547" i="32"/>
  <c r="BG547" i="32"/>
  <c r="BF547" i="32"/>
  <c r="T547" i="32"/>
  <c r="R547" i="32"/>
  <c r="P547" i="32"/>
  <c r="BI544" i="32"/>
  <c r="BH544" i="32"/>
  <c r="BG544" i="32"/>
  <c r="BF544" i="32"/>
  <c r="T544" i="32"/>
  <c r="R544" i="32"/>
  <c r="P544" i="32"/>
  <c r="BI543" i="32"/>
  <c r="BH543" i="32"/>
  <c r="BG543" i="32"/>
  <c r="BF543" i="32"/>
  <c r="T543" i="32"/>
  <c r="R543" i="32"/>
  <c r="P543" i="32"/>
  <c r="BI540" i="32"/>
  <c r="BH540" i="32"/>
  <c r="BG540" i="32"/>
  <c r="BF540" i="32"/>
  <c r="T540" i="32"/>
  <c r="R540" i="32"/>
  <c r="P540" i="32"/>
  <c r="BI529" i="32"/>
  <c r="BH529" i="32"/>
  <c r="BG529" i="32"/>
  <c r="BF529" i="32"/>
  <c r="T529" i="32"/>
  <c r="R529" i="32"/>
  <c r="P529" i="32"/>
  <c r="BI526" i="32"/>
  <c r="BH526" i="32"/>
  <c r="BG526" i="32"/>
  <c r="BF526" i="32"/>
  <c r="T526" i="32"/>
  <c r="R526" i="32"/>
  <c r="P526" i="32"/>
  <c r="BI522" i="32"/>
  <c r="BH522" i="32"/>
  <c r="BG522" i="32"/>
  <c r="BF522" i="32"/>
  <c r="T522" i="32"/>
  <c r="R522" i="32"/>
  <c r="P522" i="32"/>
  <c r="BI519" i="32"/>
  <c r="BH519" i="32"/>
  <c r="BG519" i="32"/>
  <c r="BF519" i="32"/>
  <c r="T519" i="32"/>
  <c r="R519" i="32"/>
  <c r="P519" i="32"/>
  <c r="BI517" i="32"/>
  <c r="BH517" i="32"/>
  <c r="BG517" i="32"/>
  <c r="BF517" i="32"/>
  <c r="T517" i="32"/>
  <c r="R517" i="32"/>
  <c r="P517" i="32"/>
  <c r="BI514" i="32"/>
  <c r="BH514" i="32"/>
  <c r="BG514" i="32"/>
  <c r="BF514" i="32"/>
  <c r="T514" i="32"/>
  <c r="R514" i="32"/>
  <c r="P514" i="32"/>
  <c r="BI507" i="32"/>
  <c r="BH507" i="32"/>
  <c r="BG507" i="32"/>
  <c r="BF507" i="32"/>
  <c r="T507" i="32"/>
  <c r="R507" i="32"/>
  <c r="P507" i="32"/>
  <c r="BI504" i="32"/>
  <c r="BH504" i="32"/>
  <c r="BG504" i="32"/>
  <c r="BF504" i="32"/>
  <c r="T504" i="32"/>
  <c r="R504" i="32"/>
  <c r="P504" i="32"/>
  <c r="BI502" i="32"/>
  <c r="BH502" i="32"/>
  <c r="BG502" i="32"/>
  <c r="BF502" i="32"/>
  <c r="T502" i="32"/>
  <c r="R502" i="32"/>
  <c r="P502" i="32"/>
  <c r="BI499" i="32"/>
  <c r="BH499" i="32"/>
  <c r="BG499" i="32"/>
  <c r="BF499" i="32"/>
  <c r="T499" i="32"/>
  <c r="R499" i="32"/>
  <c r="P499" i="32"/>
  <c r="BI497" i="32"/>
  <c r="BH497" i="32"/>
  <c r="BG497" i="32"/>
  <c r="BF497" i="32"/>
  <c r="T497" i="32"/>
  <c r="R497" i="32"/>
  <c r="P497" i="32"/>
  <c r="BI494" i="32"/>
  <c r="BH494" i="32"/>
  <c r="BG494" i="32"/>
  <c r="BF494" i="32"/>
  <c r="T494" i="32"/>
  <c r="R494" i="32"/>
  <c r="P494" i="32"/>
  <c r="BI490" i="32"/>
  <c r="BH490" i="32"/>
  <c r="BG490" i="32"/>
  <c r="BF490" i="32"/>
  <c r="T490" i="32"/>
  <c r="R490" i="32"/>
  <c r="P490" i="32"/>
  <c r="BI487" i="32"/>
  <c r="BH487" i="32"/>
  <c r="BG487" i="32"/>
  <c r="BF487" i="32"/>
  <c r="T487" i="32"/>
  <c r="R487" i="32"/>
  <c r="P487" i="32"/>
  <c r="BI483" i="32"/>
  <c r="BH483" i="32"/>
  <c r="BG483" i="32"/>
  <c r="BF483" i="32"/>
  <c r="T483" i="32"/>
  <c r="R483" i="32"/>
  <c r="P483" i="32"/>
  <c r="BI480" i="32"/>
  <c r="BH480" i="32"/>
  <c r="BG480" i="32"/>
  <c r="BF480" i="32"/>
  <c r="T480" i="32"/>
  <c r="R480" i="32"/>
  <c r="P480" i="32"/>
  <c r="BI478" i="32"/>
  <c r="BH478" i="32"/>
  <c r="BG478" i="32"/>
  <c r="BF478" i="32"/>
  <c r="T478" i="32"/>
  <c r="R478" i="32"/>
  <c r="P478" i="32"/>
  <c r="BI476" i="32"/>
  <c r="BH476" i="32"/>
  <c r="BG476" i="32"/>
  <c r="BF476" i="32"/>
  <c r="T476" i="32"/>
  <c r="R476" i="32"/>
  <c r="P476" i="32"/>
  <c r="BI473" i="32"/>
  <c r="BH473" i="32"/>
  <c r="BG473" i="32"/>
  <c r="BF473" i="32"/>
  <c r="T473" i="32"/>
  <c r="R473" i="32"/>
  <c r="P473" i="32"/>
  <c r="BI471" i="32"/>
  <c r="BH471" i="32"/>
  <c r="BG471" i="32"/>
  <c r="BF471" i="32"/>
  <c r="T471" i="32"/>
  <c r="R471" i="32"/>
  <c r="P471" i="32"/>
  <c r="BI468" i="32"/>
  <c r="BH468" i="32"/>
  <c r="BG468" i="32"/>
  <c r="BF468" i="32"/>
  <c r="T468" i="32"/>
  <c r="R468" i="32"/>
  <c r="P468" i="32"/>
  <c r="BI464" i="32"/>
  <c r="BH464" i="32"/>
  <c r="BG464" i="32"/>
  <c r="BF464" i="32"/>
  <c r="T464" i="32"/>
  <c r="R464" i="32"/>
  <c r="P464" i="32"/>
  <c r="BI463" i="32"/>
  <c r="BH463" i="32"/>
  <c r="BG463" i="32"/>
  <c r="BF463" i="32"/>
  <c r="T463" i="32"/>
  <c r="R463" i="32"/>
  <c r="P463" i="32"/>
  <c r="BI462" i="32"/>
  <c r="BH462" i="32"/>
  <c r="BG462" i="32"/>
  <c r="BF462" i="32"/>
  <c r="T462" i="32"/>
  <c r="R462" i="32"/>
  <c r="P462" i="32"/>
  <c r="BI458" i="32"/>
  <c r="BH458" i="32"/>
  <c r="BG458" i="32"/>
  <c r="BF458" i="32"/>
  <c r="T458" i="32"/>
  <c r="R458" i="32"/>
  <c r="P458" i="32"/>
  <c r="BI455" i="32"/>
  <c r="BH455" i="32"/>
  <c r="BG455" i="32"/>
  <c r="BF455" i="32"/>
  <c r="T455" i="32"/>
  <c r="R455" i="32"/>
  <c r="P455" i="32"/>
  <c r="BI448" i="32"/>
  <c r="BH448" i="32"/>
  <c r="BG448" i="32"/>
  <c r="BF448" i="32"/>
  <c r="T448" i="32"/>
  <c r="R448" i="32"/>
  <c r="P448" i="32"/>
  <c r="BI445" i="32"/>
  <c r="BH445" i="32"/>
  <c r="BG445" i="32"/>
  <c r="BF445" i="32"/>
  <c r="T445" i="32"/>
  <c r="R445" i="32"/>
  <c r="P445" i="32"/>
  <c r="BI441" i="32"/>
  <c r="BH441" i="32"/>
  <c r="BG441" i="32"/>
  <c r="BF441" i="32"/>
  <c r="T441" i="32"/>
  <c r="R441" i="32"/>
  <c r="P441" i="32"/>
  <c r="BI438" i="32"/>
  <c r="BH438" i="32"/>
  <c r="BG438" i="32"/>
  <c r="BF438" i="32"/>
  <c r="T438" i="32"/>
  <c r="R438" i="32"/>
  <c r="P438" i="32"/>
  <c r="BI434" i="32"/>
  <c r="BH434" i="32"/>
  <c r="BG434" i="32"/>
  <c r="BF434" i="32"/>
  <c r="T434" i="32"/>
  <c r="R434" i="32"/>
  <c r="P434" i="32"/>
  <c r="BI431" i="32"/>
  <c r="BH431" i="32"/>
  <c r="BG431" i="32"/>
  <c r="BF431" i="32"/>
  <c r="T431" i="32"/>
  <c r="R431" i="32"/>
  <c r="P431" i="32"/>
  <c r="BI424" i="32"/>
  <c r="BH424" i="32"/>
  <c r="BG424" i="32"/>
  <c r="BF424" i="32"/>
  <c r="T424" i="32"/>
  <c r="R424" i="32"/>
  <c r="P424" i="32"/>
  <c r="BI420" i="32"/>
  <c r="BH420" i="32"/>
  <c r="BG420" i="32"/>
  <c r="BF420" i="32"/>
  <c r="T420" i="32"/>
  <c r="R420" i="32"/>
  <c r="P420" i="32"/>
  <c r="BI418" i="32"/>
  <c r="BH418" i="32"/>
  <c r="BG418" i="32"/>
  <c r="BF418" i="32"/>
  <c r="T418" i="32"/>
  <c r="R418" i="32"/>
  <c r="P418" i="32"/>
  <c r="BI413" i="32"/>
  <c r="BH413" i="32"/>
  <c r="BG413" i="32"/>
  <c r="BF413" i="32"/>
  <c r="T413" i="32"/>
  <c r="R413" i="32"/>
  <c r="P413" i="32"/>
  <c r="BI411" i="32"/>
  <c r="BH411" i="32"/>
  <c r="BG411" i="32"/>
  <c r="BF411" i="32"/>
  <c r="T411" i="32"/>
  <c r="R411" i="32"/>
  <c r="P411" i="32"/>
  <c r="BI409" i="32"/>
  <c r="BH409" i="32"/>
  <c r="BG409" i="32"/>
  <c r="BF409" i="32"/>
  <c r="T409" i="32"/>
  <c r="R409" i="32"/>
  <c r="P409" i="32"/>
  <c r="BI407" i="32"/>
  <c r="BH407" i="32"/>
  <c r="BG407" i="32"/>
  <c r="BF407" i="32"/>
  <c r="T407" i="32"/>
  <c r="R407" i="32"/>
  <c r="P407" i="32"/>
  <c r="BI405" i="32"/>
  <c r="BH405" i="32"/>
  <c r="BG405" i="32"/>
  <c r="BF405" i="32"/>
  <c r="T405" i="32"/>
  <c r="R405" i="32"/>
  <c r="P405" i="32"/>
  <c r="BI401" i="32"/>
  <c r="BH401" i="32"/>
  <c r="BG401" i="32"/>
  <c r="BF401" i="32"/>
  <c r="T401" i="32"/>
  <c r="R401" i="32"/>
  <c r="P401" i="32"/>
  <c r="BI398" i="32"/>
  <c r="BH398" i="32"/>
  <c r="BG398" i="32"/>
  <c r="BF398" i="32"/>
  <c r="T398" i="32"/>
  <c r="R398" i="32"/>
  <c r="P398" i="32"/>
  <c r="BI390" i="32"/>
  <c r="BH390" i="32"/>
  <c r="BG390" i="32"/>
  <c r="BF390" i="32"/>
  <c r="T390" i="32"/>
  <c r="R390" i="32"/>
  <c r="P390" i="32"/>
  <c r="BI381" i="32"/>
  <c r="BH381" i="32"/>
  <c r="BG381" i="32"/>
  <c r="BF381" i="32"/>
  <c r="T381" i="32"/>
  <c r="R381" i="32"/>
  <c r="P381" i="32"/>
  <c r="BI378" i="32"/>
  <c r="BH378" i="32"/>
  <c r="BG378" i="32"/>
  <c r="BF378" i="32"/>
  <c r="T378" i="32"/>
  <c r="R378" i="32"/>
  <c r="P378" i="32"/>
  <c r="BI374" i="32"/>
  <c r="BH374" i="32"/>
  <c r="BG374" i="32"/>
  <c r="BF374" i="32"/>
  <c r="T374" i="32"/>
  <c r="R374" i="32"/>
  <c r="P374" i="32"/>
  <c r="BI369" i="32"/>
  <c r="BH369" i="32"/>
  <c r="BG369" i="32"/>
  <c r="BF369" i="32"/>
  <c r="T369" i="32"/>
  <c r="R369" i="32"/>
  <c r="P369" i="32"/>
  <c r="BI368" i="32"/>
  <c r="BH368" i="32"/>
  <c r="BG368" i="32"/>
  <c r="BF368" i="32"/>
  <c r="T368" i="32"/>
  <c r="R368" i="32"/>
  <c r="P368" i="32"/>
  <c r="BI366" i="32"/>
  <c r="BH366" i="32"/>
  <c r="BG366" i="32"/>
  <c r="BF366" i="32"/>
  <c r="T366" i="32"/>
  <c r="R366" i="32"/>
  <c r="P366" i="32"/>
  <c r="BI364" i="32"/>
  <c r="BH364" i="32"/>
  <c r="BG364" i="32"/>
  <c r="BF364" i="32"/>
  <c r="T364" i="32"/>
  <c r="R364" i="32"/>
  <c r="P364" i="32"/>
  <c r="BI360" i="32"/>
  <c r="BH360" i="32"/>
  <c r="BG360" i="32"/>
  <c r="BF360" i="32"/>
  <c r="T360" i="32"/>
  <c r="R360" i="32"/>
  <c r="P360" i="32"/>
  <c r="BI356" i="32"/>
  <c r="BH356" i="32"/>
  <c r="BG356" i="32"/>
  <c r="BF356" i="32"/>
  <c r="T356" i="32"/>
  <c r="R356" i="32"/>
  <c r="P356" i="32"/>
  <c r="BI353" i="32"/>
  <c r="BH353" i="32"/>
  <c r="BG353" i="32"/>
  <c r="BF353" i="32"/>
  <c r="T353" i="32"/>
  <c r="R353" i="32"/>
  <c r="P353" i="32"/>
  <c r="BI350" i="32"/>
  <c r="BH350" i="32"/>
  <c r="BG350" i="32"/>
  <c r="BF350" i="32"/>
  <c r="T350" i="32"/>
  <c r="R350" i="32"/>
  <c r="P350" i="32"/>
  <c r="BI349" i="32"/>
  <c r="BH349" i="32"/>
  <c r="BG349" i="32"/>
  <c r="BF349" i="32"/>
  <c r="T349" i="32"/>
  <c r="R349" i="32"/>
  <c r="P349" i="32"/>
  <c r="BI347" i="32"/>
  <c r="BH347" i="32"/>
  <c r="BG347" i="32"/>
  <c r="BF347" i="32"/>
  <c r="T347" i="32"/>
  <c r="R347" i="32"/>
  <c r="P347" i="32"/>
  <c r="BI346" i="32"/>
  <c r="BH346" i="32"/>
  <c r="BG346" i="32"/>
  <c r="BF346" i="32"/>
  <c r="T346" i="32"/>
  <c r="R346" i="32"/>
  <c r="P346" i="32"/>
  <c r="BI345" i="32"/>
  <c r="BH345" i="32"/>
  <c r="BG345" i="32"/>
  <c r="BF345" i="32"/>
  <c r="T345" i="32"/>
  <c r="R345" i="32"/>
  <c r="P345" i="32"/>
  <c r="BI344" i="32"/>
  <c r="BH344" i="32"/>
  <c r="BG344" i="32"/>
  <c r="BF344" i="32"/>
  <c r="T344" i="32"/>
  <c r="R344" i="32"/>
  <c r="P344" i="32"/>
  <c r="BI343" i="32"/>
  <c r="BH343" i="32"/>
  <c r="BG343" i="32"/>
  <c r="BF343" i="32"/>
  <c r="T343" i="32"/>
  <c r="R343" i="32"/>
  <c r="P343" i="32"/>
  <c r="BI342" i="32"/>
  <c r="BH342" i="32"/>
  <c r="BG342" i="32"/>
  <c r="BF342" i="32"/>
  <c r="T342" i="32"/>
  <c r="R342" i="32"/>
  <c r="P342" i="32"/>
  <c r="BI341" i="32"/>
  <c r="BH341" i="32"/>
  <c r="BG341" i="32"/>
  <c r="BF341" i="32"/>
  <c r="T341" i="32"/>
  <c r="R341" i="32"/>
  <c r="P341" i="32"/>
  <c r="BI340" i="32"/>
  <c r="BH340" i="32"/>
  <c r="BG340" i="32"/>
  <c r="BF340" i="32"/>
  <c r="T340" i="32"/>
  <c r="R340" i="32"/>
  <c r="P340" i="32"/>
  <c r="BI339" i="32"/>
  <c r="BH339" i="32"/>
  <c r="BG339" i="32"/>
  <c r="BF339" i="32"/>
  <c r="T339" i="32"/>
  <c r="R339" i="32"/>
  <c r="P339" i="32"/>
  <c r="BI336" i="32"/>
  <c r="BH336" i="32"/>
  <c r="BG336" i="32"/>
  <c r="BF336" i="32"/>
  <c r="T336" i="32"/>
  <c r="R336" i="32"/>
  <c r="P336" i="32"/>
  <c r="BI334" i="32"/>
  <c r="BH334" i="32"/>
  <c r="BG334" i="32"/>
  <c r="BF334" i="32"/>
  <c r="T334" i="32"/>
  <c r="R334" i="32"/>
  <c r="P334" i="32"/>
  <c r="BI332" i="32"/>
  <c r="BH332" i="32"/>
  <c r="BG332" i="32"/>
  <c r="BF332" i="32"/>
  <c r="T332" i="32"/>
  <c r="R332" i="32"/>
  <c r="P332" i="32"/>
  <c r="BI330" i="32"/>
  <c r="BH330" i="32"/>
  <c r="BG330" i="32"/>
  <c r="BF330" i="32"/>
  <c r="T330" i="32"/>
  <c r="R330" i="32"/>
  <c r="P330" i="32"/>
  <c r="BI328" i="32"/>
  <c r="BH328" i="32"/>
  <c r="BG328" i="32"/>
  <c r="BF328" i="32"/>
  <c r="T328" i="32"/>
  <c r="R328" i="32"/>
  <c r="P328" i="32"/>
  <c r="BI325" i="32"/>
  <c r="BH325" i="32"/>
  <c r="BG325" i="32"/>
  <c r="BF325" i="32"/>
  <c r="T325" i="32"/>
  <c r="R325" i="32"/>
  <c r="P325" i="32"/>
  <c r="BI323" i="32"/>
  <c r="BH323" i="32"/>
  <c r="BG323" i="32"/>
  <c r="BF323" i="32"/>
  <c r="T323" i="32"/>
  <c r="R323" i="32"/>
  <c r="P323" i="32"/>
  <c r="BI321" i="32"/>
  <c r="BH321" i="32"/>
  <c r="BG321" i="32"/>
  <c r="BF321" i="32"/>
  <c r="T321" i="32"/>
  <c r="R321" i="32"/>
  <c r="P321" i="32"/>
  <c r="BI319" i="32"/>
  <c r="BH319" i="32"/>
  <c r="BG319" i="32"/>
  <c r="BF319" i="32"/>
  <c r="T319" i="32"/>
  <c r="R319" i="32"/>
  <c r="P319" i="32"/>
  <c r="BI315" i="32"/>
  <c r="BH315" i="32"/>
  <c r="BG315" i="32"/>
  <c r="BF315" i="32"/>
  <c r="T315" i="32"/>
  <c r="R315" i="32"/>
  <c r="P315" i="32"/>
  <c r="BI313" i="32"/>
  <c r="BH313" i="32"/>
  <c r="BG313" i="32"/>
  <c r="BF313" i="32"/>
  <c r="T313" i="32"/>
  <c r="R313" i="32"/>
  <c r="P313" i="32"/>
  <c r="BI308" i="32"/>
  <c r="BH308" i="32"/>
  <c r="BG308" i="32"/>
  <c r="BF308" i="32"/>
  <c r="T308" i="32"/>
  <c r="R308" i="32"/>
  <c r="P308" i="32"/>
  <c r="BI306" i="32"/>
  <c r="BH306" i="32"/>
  <c r="BG306" i="32"/>
  <c r="BF306" i="32"/>
  <c r="T306" i="32"/>
  <c r="R306" i="32"/>
  <c r="P306" i="32"/>
  <c r="BI302" i="32"/>
  <c r="BH302" i="32"/>
  <c r="BG302" i="32"/>
  <c r="BF302" i="32"/>
  <c r="T302" i="32"/>
  <c r="R302" i="32"/>
  <c r="P302" i="32"/>
  <c r="BI299" i="32"/>
  <c r="BH299" i="32"/>
  <c r="BG299" i="32"/>
  <c r="BF299" i="32"/>
  <c r="T299" i="32"/>
  <c r="R299" i="32"/>
  <c r="P299" i="32"/>
  <c r="BI292" i="32"/>
  <c r="BH292" i="32"/>
  <c r="BG292" i="32"/>
  <c r="BF292" i="32"/>
  <c r="T292" i="32"/>
  <c r="R292" i="32"/>
  <c r="P292" i="32"/>
  <c r="BI287" i="32"/>
  <c r="BH287" i="32"/>
  <c r="BG287" i="32"/>
  <c r="BF287" i="32"/>
  <c r="T287" i="32"/>
  <c r="R287" i="32"/>
  <c r="P287" i="32"/>
  <c r="BI280" i="32"/>
  <c r="BH280" i="32"/>
  <c r="BG280" i="32"/>
  <c r="BF280" i="32"/>
  <c r="T280" i="32"/>
  <c r="R280" i="32"/>
  <c r="P280" i="32"/>
  <c r="BI278" i="32"/>
  <c r="BH278" i="32"/>
  <c r="BG278" i="32"/>
  <c r="BF278" i="32"/>
  <c r="T278" i="32"/>
  <c r="R278" i="32"/>
  <c r="P278" i="32"/>
  <c r="BI277" i="32"/>
  <c r="BH277" i="32"/>
  <c r="BG277" i="32"/>
  <c r="BF277" i="32"/>
  <c r="T277" i="32"/>
  <c r="R277" i="32"/>
  <c r="P277" i="32"/>
  <c r="BI273" i="32"/>
  <c r="BH273" i="32"/>
  <c r="BG273" i="32"/>
  <c r="BF273" i="32"/>
  <c r="T273" i="32"/>
  <c r="R273" i="32"/>
  <c r="P273" i="32"/>
  <c r="BI271" i="32"/>
  <c r="BH271" i="32"/>
  <c r="BG271" i="32"/>
  <c r="BF271" i="32"/>
  <c r="T271" i="32"/>
  <c r="R271" i="32"/>
  <c r="P271" i="32"/>
  <c r="BI264" i="32"/>
  <c r="BH264" i="32"/>
  <c r="BG264" i="32"/>
  <c r="BF264" i="32"/>
  <c r="T264" i="32"/>
  <c r="R264" i="32"/>
  <c r="P264" i="32"/>
  <c r="BI257" i="32"/>
  <c r="BH257" i="32"/>
  <c r="BG257" i="32"/>
  <c r="BF257" i="32"/>
  <c r="T257" i="32"/>
  <c r="R257" i="32"/>
  <c r="P257" i="32"/>
  <c r="BI252" i="32"/>
  <c r="BH252" i="32"/>
  <c r="BG252" i="32"/>
  <c r="BF252" i="32"/>
  <c r="T252" i="32"/>
  <c r="R252" i="32"/>
  <c r="P252" i="32"/>
  <c r="BI250" i="32"/>
  <c r="BH250" i="32"/>
  <c r="BG250" i="32"/>
  <c r="BF250" i="32"/>
  <c r="T250" i="32"/>
  <c r="R250" i="32"/>
  <c r="P250" i="32"/>
  <c r="BI238" i="32"/>
  <c r="BH238" i="32"/>
  <c r="BG238" i="32"/>
  <c r="BF238" i="32"/>
  <c r="T238" i="32"/>
  <c r="R238" i="32"/>
  <c r="P238" i="32"/>
  <c r="BI226" i="32"/>
  <c r="BH226" i="32"/>
  <c r="BG226" i="32"/>
  <c r="BF226" i="32"/>
  <c r="T226" i="32"/>
  <c r="R226" i="32"/>
  <c r="P226" i="32"/>
  <c r="BI220" i="32"/>
  <c r="BH220" i="32"/>
  <c r="BG220" i="32"/>
  <c r="BF220" i="32"/>
  <c r="T220" i="32"/>
  <c r="R220" i="32"/>
  <c r="P220" i="32"/>
  <c r="BI216" i="32"/>
  <c r="BH216" i="32"/>
  <c r="BG216" i="32"/>
  <c r="BF216" i="32"/>
  <c r="T216" i="32"/>
  <c r="R216" i="32"/>
  <c r="P216" i="32"/>
  <c r="BI214" i="32"/>
  <c r="BH214" i="32"/>
  <c r="BG214" i="32"/>
  <c r="BF214" i="32"/>
  <c r="T214" i="32"/>
  <c r="R214" i="32"/>
  <c r="P214" i="32"/>
  <c r="BI210" i="32"/>
  <c r="BH210" i="32"/>
  <c r="BG210" i="32"/>
  <c r="BF210" i="32"/>
  <c r="T210" i="32"/>
  <c r="R210" i="32"/>
  <c r="P210" i="32"/>
  <c r="BI206" i="32"/>
  <c r="BH206" i="32"/>
  <c r="BG206" i="32"/>
  <c r="BF206" i="32"/>
  <c r="T206" i="32"/>
  <c r="R206" i="32"/>
  <c r="P206" i="32"/>
  <c r="BI202" i="32"/>
  <c r="BH202" i="32"/>
  <c r="BG202" i="32"/>
  <c r="BF202" i="32"/>
  <c r="T202" i="32"/>
  <c r="R202" i="32"/>
  <c r="P202" i="32"/>
  <c r="BI197" i="32"/>
  <c r="BH197" i="32"/>
  <c r="BG197" i="32"/>
  <c r="BF197" i="32"/>
  <c r="T197" i="32"/>
  <c r="R197" i="32"/>
  <c r="P197" i="32"/>
  <c r="BI194" i="32"/>
  <c r="BH194" i="32"/>
  <c r="BG194" i="32"/>
  <c r="BF194" i="32"/>
  <c r="T194" i="32"/>
  <c r="R194" i="32"/>
  <c r="P194" i="32"/>
  <c r="BI192" i="32"/>
  <c r="BH192" i="32"/>
  <c r="BG192" i="32"/>
  <c r="BF192" i="32"/>
  <c r="T192" i="32"/>
  <c r="R192" i="32"/>
  <c r="P192" i="32"/>
  <c r="BI187" i="32"/>
  <c r="BH187" i="32"/>
  <c r="BG187" i="32"/>
  <c r="BF187" i="32"/>
  <c r="T187" i="32"/>
  <c r="R187" i="32"/>
  <c r="P187" i="32"/>
  <c r="BI185" i="32"/>
  <c r="BH185" i="32"/>
  <c r="BG185" i="32"/>
  <c r="BF185" i="32"/>
  <c r="T185" i="32"/>
  <c r="R185" i="32"/>
  <c r="P185" i="32"/>
  <c r="BI174" i="32"/>
  <c r="BH174" i="32"/>
  <c r="BG174" i="32"/>
  <c r="BF174" i="32"/>
  <c r="T174" i="32"/>
  <c r="R174" i="32"/>
  <c r="P174" i="32"/>
  <c r="BI163" i="32"/>
  <c r="BH163" i="32"/>
  <c r="BG163" i="32"/>
  <c r="BF163" i="32"/>
  <c r="T163" i="32"/>
  <c r="R163" i="32"/>
  <c r="P163" i="32"/>
  <c r="BI161" i="32"/>
  <c r="BH161" i="32"/>
  <c r="BG161" i="32"/>
  <c r="BF161" i="32"/>
  <c r="T161" i="32"/>
  <c r="R161" i="32"/>
  <c r="P161" i="32"/>
  <c r="BI157" i="32"/>
  <c r="BH157" i="32"/>
  <c r="BG157" i="32"/>
  <c r="BF157" i="32"/>
  <c r="T157" i="32"/>
  <c r="R157" i="32"/>
  <c r="P157" i="32"/>
  <c r="BI153" i="32"/>
  <c r="BH153" i="32"/>
  <c r="BG153" i="32"/>
  <c r="BF153" i="32"/>
  <c r="T153" i="32"/>
  <c r="R153" i="32"/>
  <c r="P153" i="32"/>
  <c r="BI149" i="32"/>
  <c r="BH149" i="32"/>
  <c r="BG149" i="32"/>
  <c r="BF149" i="32"/>
  <c r="T149" i="32"/>
  <c r="R149" i="32"/>
  <c r="P149" i="32"/>
  <c r="BI144" i="32"/>
  <c r="BH144" i="32"/>
  <c r="BG144" i="32"/>
  <c r="BF144" i="32"/>
  <c r="T144" i="32"/>
  <c r="R144" i="32"/>
  <c r="P144" i="32"/>
  <c r="BI133" i="32"/>
  <c r="BH133" i="32"/>
  <c r="BG133" i="32"/>
  <c r="BF133" i="32"/>
  <c r="T133" i="32"/>
  <c r="R133" i="32"/>
  <c r="P133" i="32"/>
  <c r="BI130" i="32"/>
  <c r="BH130" i="32"/>
  <c r="BG130" i="32"/>
  <c r="BF130" i="32"/>
  <c r="T130" i="32"/>
  <c r="R130" i="32"/>
  <c r="P130" i="32"/>
  <c r="BI128" i="32"/>
  <c r="BH128" i="32"/>
  <c r="BG128" i="32"/>
  <c r="BF128" i="32"/>
  <c r="T128" i="32"/>
  <c r="R128" i="32"/>
  <c r="P128" i="32"/>
  <c r="BI124" i="32"/>
  <c r="BH124" i="32"/>
  <c r="BG124" i="32"/>
  <c r="BF124" i="32"/>
  <c r="T124" i="32"/>
  <c r="R124" i="32"/>
  <c r="P124" i="32"/>
  <c r="BI122" i="32"/>
  <c r="BH122" i="32"/>
  <c r="BG122" i="32"/>
  <c r="BF122" i="32"/>
  <c r="T122" i="32"/>
  <c r="R122" i="32"/>
  <c r="P122" i="32"/>
  <c r="BI111" i="32"/>
  <c r="BH111" i="32"/>
  <c r="BG111" i="32"/>
  <c r="BF111" i="32"/>
  <c r="T111" i="32"/>
  <c r="R111" i="32"/>
  <c r="P111" i="32"/>
  <c r="J105" i="32"/>
  <c r="J104" i="32"/>
  <c r="F104" i="32"/>
  <c r="F102" i="32"/>
  <c r="E100" i="32"/>
  <c r="J59" i="32"/>
  <c r="J58" i="32"/>
  <c r="F58" i="32"/>
  <c r="F56" i="32"/>
  <c r="E54" i="32"/>
  <c r="J20" i="32"/>
  <c r="E20" i="32"/>
  <c r="F59" i="32" s="1"/>
  <c r="J19" i="32"/>
  <c r="J14" i="32"/>
  <c r="J102" i="32" s="1"/>
  <c r="E7" i="32"/>
  <c r="E96" i="32" s="1"/>
  <c r="J39" i="31"/>
  <c r="J38" i="31"/>
  <c r="AY94" i="1" s="1"/>
  <c r="J37" i="31"/>
  <c r="AX94" i="1" s="1"/>
  <c r="BI130" i="31"/>
  <c r="BH130" i="31"/>
  <c r="BG130" i="31"/>
  <c r="BF130" i="31"/>
  <c r="T130" i="31"/>
  <c r="R130" i="31"/>
  <c r="P130" i="31"/>
  <c r="BI128" i="31"/>
  <c r="BH128" i="31"/>
  <c r="BG128" i="31"/>
  <c r="BF128" i="31"/>
  <c r="T128" i="31"/>
  <c r="R128" i="31"/>
  <c r="P128" i="31"/>
  <c r="BI124" i="31"/>
  <c r="BH124" i="31"/>
  <c r="BG124" i="31"/>
  <c r="BF124" i="31"/>
  <c r="T124" i="31"/>
  <c r="T123" i="31" s="1"/>
  <c r="R124" i="31"/>
  <c r="R123" i="31"/>
  <c r="P124" i="31"/>
  <c r="P123" i="31"/>
  <c r="BI120" i="31"/>
  <c r="BH120" i="31"/>
  <c r="BG120" i="31"/>
  <c r="BF120" i="31"/>
  <c r="T120" i="31"/>
  <c r="R120" i="31"/>
  <c r="P120" i="31"/>
  <c r="BI117" i="31"/>
  <c r="BH117" i="31"/>
  <c r="BG117" i="31"/>
  <c r="BF117" i="31"/>
  <c r="T117" i="31"/>
  <c r="R117" i="31"/>
  <c r="P117" i="31"/>
  <c r="BI113" i="31"/>
  <c r="BH113" i="31"/>
  <c r="BG113" i="31"/>
  <c r="BF113" i="31"/>
  <c r="T113" i="31"/>
  <c r="T112" i="31" s="1"/>
  <c r="R113" i="31"/>
  <c r="R112" i="31" s="1"/>
  <c r="P113" i="31"/>
  <c r="P112" i="31" s="1"/>
  <c r="BI109" i="31"/>
  <c r="BH109" i="31"/>
  <c r="BG109" i="31"/>
  <c r="BF109" i="31"/>
  <c r="T109" i="31"/>
  <c r="T108" i="31" s="1"/>
  <c r="R109" i="31"/>
  <c r="R108" i="31"/>
  <c r="P109" i="31"/>
  <c r="P108" i="31"/>
  <c r="BI105" i="31"/>
  <c r="BH105" i="31"/>
  <c r="BG105" i="31"/>
  <c r="BF105" i="31"/>
  <c r="T105" i="31"/>
  <c r="R105" i="31"/>
  <c r="P105" i="31"/>
  <c r="BI103" i="31"/>
  <c r="BH103" i="31"/>
  <c r="BG103" i="31"/>
  <c r="BF103" i="31"/>
  <c r="T103" i="31"/>
  <c r="R103" i="31"/>
  <c r="P103" i="31"/>
  <c r="BI100" i="31"/>
  <c r="BH100" i="31"/>
  <c r="BG100" i="31"/>
  <c r="BF100" i="31"/>
  <c r="T100" i="31"/>
  <c r="R100" i="31"/>
  <c r="P100" i="31"/>
  <c r="BI98" i="31"/>
  <c r="BH98" i="31"/>
  <c r="BG98" i="31"/>
  <c r="BF98" i="31"/>
  <c r="T98" i="31"/>
  <c r="R98" i="31"/>
  <c r="P98" i="31"/>
  <c r="BI95" i="31"/>
  <c r="BH95" i="31"/>
  <c r="BG95" i="31"/>
  <c r="BF95" i="31"/>
  <c r="T95" i="31"/>
  <c r="R95" i="31"/>
  <c r="P95" i="31"/>
  <c r="J89" i="31"/>
  <c r="J88" i="31"/>
  <c r="F88" i="31"/>
  <c r="F86" i="31"/>
  <c r="E84" i="31"/>
  <c r="J59" i="31"/>
  <c r="J58" i="31"/>
  <c r="F58" i="31"/>
  <c r="F56" i="31"/>
  <c r="E54" i="31"/>
  <c r="J20" i="31"/>
  <c r="E20" i="31"/>
  <c r="F89" i="31"/>
  <c r="J19" i="31"/>
  <c r="J14" i="31"/>
  <c r="J56" i="31" s="1"/>
  <c r="E7" i="31"/>
  <c r="E80" i="31" s="1"/>
  <c r="J39" i="30"/>
  <c r="J38" i="30"/>
  <c r="AY93" i="1" s="1"/>
  <c r="J37" i="30"/>
  <c r="AX93" i="1" s="1"/>
  <c r="BI107" i="30"/>
  <c r="BH107" i="30"/>
  <c r="BG107" i="30"/>
  <c r="BF107" i="30"/>
  <c r="T107" i="30"/>
  <c r="R107" i="30"/>
  <c r="P107" i="30"/>
  <c r="BI105" i="30"/>
  <c r="BH105" i="30"/>
  <c r="BG105" i="30"/>
  <c r="BF105" i="30"/>
  <c r="T105" i="30"/>
  <c r="R105" i="30"/>
  <c r="P105" i="30"/>
  <c r="BI104" i="30"/>
  <c r="BH104" i="30"/>
  <c r="BG104" i="30"/>
  <c r="BF104" i="30"/>
  <c r="T104" i="30"/>
  <c r="R104" i="30"/>
  <c r="P104" i="30"/>
  <c r="BI102" i="30"/>
  <c r="BH102" i="30"/>
  <c r="BG102" i="30"/>
  <c r="BF102" i="30"/>
  <c r="T102" i="30"/>
  <c r="R102" i="30"/>
  <c r="P102" i="30"/>
  <c r="BI101" i="30"/>
  <c r="BH101" i="30"/>
  <c r="BG101" i="30"/>
  <c r="BF101" i="30"/>
  <c r="T101" i="30"/>
  <c r="R101" i="30"/>
  <c r="P101" i="30"/>
  <c r="BI100" i="30"/>
  <c r="BH100" i="30"/>
  <c r="BG100" i="30"/>
  <c r="BF100" i="30"/>
  <c r="T100" i="30"/>
  <c r="R100" i="30"/>
  <c r="P100" i="30"/>
  <c r="BI99" i="30"/>
  <c r="BH99" i="30"/>
  <c r="BG99" i="30"/>
  <c r="BF99" i="30"/>
  <c r="T99" i="30"/>
  <c r="R99" i="30"/>
  <c r="P99" i="30"/>
  <c r="BI97" i="30"/>
  <c r="BH97" i="30"/>
  <c r="BG97" i="30"/>
  <c r="BF97" i="30"/>
  <c r="T97" i="30"/>
  <c r="R97" i="30"/>
  <c r="P97" i="30"/>
  <c r="BI96" i="30"/>
  <c r="BH96" i="30"/>
  <c r="BG96" i="30"/>
  <c r="BF96" i="30"/>
  <c r="T96" i="30"/>
  <c r="R96" i="30"/>
  <c r="P96" i="30"/>
  <c r="BI95" i="30"/>
  <c r="BH95" i="30"/>
  <c r="BG95" i="30"/>
  <c r="BF95" i="30"/>
  <c r="T95" i="30"/>
  <c r="R95" i="30"/>
  <c r="P95" i="30"/>
  <c r="BI94" i="30"/>
  <c r="BH94" i="30"/>
  <c r="BG94" i="30"/>
  <c r="BF94" i="30"/>
  <c r="T94" i="30"/>
  <c r="R94" i="30"/>
  <c r="P94" i="30"/>
  <c r="BI92" i="30"/>
  <c r="BH92" i="30"/>
  <c r="BG92" i="30"/>
  <c r="BF92" i="30"/>
  <c r="T92" i="30"/>
  <c r="R92" i="30"/>
  <c r="P92" i="30"/>
  <c r="BI91" i="30"/>
  <c r="BH91" i="30"/>
  <c r="BG91" i="30"/>
  <c r="BF91" i="30"/>
  <c r="T91" i="30"/>
  <c r="R91" i="30"/>
  <c r="P91" i="30"/>
  <c r="BI90" i="30"/>
  <c r="BH90" i="30"/>
  <c r="BG90" i="30"/>
  <c r="BF90" i="30"/>
  <c r="T90" i="30"/>
  <c r="R90" i="30"/>
  <c r="P90" i="30"/>
  <c r="BI89" i="30"/>
  <c r="BH89" i="30"/>
  <c r="BG89" i="30"/>
  <c r="BF89" i="30"/>
  <c r="T89" i="30"/>
  <c r="R89" i="30"/>
  <c r="P89" i="30"/>
  <c r="BI88" i="30"/>
  <c r="BH88" i="30"/>
  <c r="BG88" i="30"/>
  <c r="BF88" i="30"/>
  <c r="T88" i="30"/>
  <c r="R88" i="30"/>
  <c r="P88" i="30"/>
  <c r="J82" i="30"/>
  <c r="F82" i="30"/>
  <c r="F80" i="30"/>
  <c r="E78" i="30"/>
  <c r="J58" i="30"/>
  <c r="F58" i="30"/>
  <c r="F56" i="30"/>
  <c r="E54" i="30"/>
  <c r="J26" i="30"/>
  <c r="E26" i="30"/>
  <c r="J59" i="30" s="1"/>
  <c r="J25" i="30"/>
  <c r="J20" i="30"/>
  <c r="E20" i="30"/>
  <c r="F83" i="30" s="1"/>
  <c r="J19" i="30"/>
  <c r="J14" i="30"/>
  <c r="J80" i="30"/>
  <c r="E7" i="30"/>
  <c r="E74" i="30" s="1"/>
  <c r="J39" i="29"/>
  <c r="J38" i="29"/>
  <c r="AY92" i="1"/>
  <c r="J37" i="29"/>
  <c r="AX92" i="1" s="1"/>
  <c r="BI375" i="29"/>
  <c r="BH375" i="29"/>
  <c r="BG375" i="29"/>
  <c r="BF375" i="29"/>
  <c r="T375" i="29"/>
  <c r="T374" i="29" s="1"/>
  <c r="R375" i="29"/>
  <c r="R374" i="29" s="1"/>
  <c r="P375" i="29"/>
  <c r="P374" i="29" s="1"/>
  <c r="BI369" i="29"/>
  <c r="BH369" i="29"/>
  <c r="BG369" i="29"/>
  <c r="BF369" i="29"/>
  <c r="T369" i="29"/>
  <c r="R369" i="29"/>
  <c r="P369" i="29"/>
  <c r="BI365" i="29"/>
  <c r="BH365" i="29"/>
  <c r="BG365" i="29"/>
  <c r="BF365" i="29"/>
  <c r="T365" i="29"/>
  <c r="R365" i="29"/>
  <c r="P365" i="29"/>
  <c r="BI360" i="29"/>
  <c r="BH360" i="29"/>
  <c r="BG360" i="29"/>
  <c r="BF360" i="29"/>
  <c r="T360" i="29"/>
  <c r="R360" i="29"/>
  <c r="P360" i="29"/>
  <c r="BI346" i="29"/>
  <c r="BH346" i="29"/>
  <c r="BG346" i="29"/>
  <c r="BF346" i="29"/>
  <c r="T346" i="29"/>
  <c r="R346" i="29"/>
  <c r="P346" i="29"/>
  <c r="BI341" i="29"/>
  <c r="BH341" i="29"/>
  <c r="BG341" i="29"/>
  <c r="BF341" i="29"/>
  <c r="T341" i="29"/>
  <c r="R341" i="29"/>
  <c r="P341" i="29"/>
  <c r="BI336" i="29"/>
  <c r="BH336" i="29"/>
  <c r="BG336" i="29"/>
  <c r="BF336" i="29"/>
  <c r="T336" i="29"/>
  <c r="R336" i="29"/>
  <c r="P336" i="29"/>
  <c r="BI334" i="29"/>
  <c r="BH334" i="29"/>
  <c r="BG334" i="29"/>
  <c r="BF334" i="29"/>
  <c r="T334" i="29"/>
  <c r="R334" i="29"/>
  <c r="P334" i="29"/>
  <c r="BI331" i="29"/>
  <c r="BH331" i="29"/>
  <c r="BG331" i="29"/>
  <c r="BF331" i="29"/>
  <c r="T331" i="29"/>
  <c r="R331" i="29"/>
  <c r="P331" i="29"/>
  <c r="BI323" i="29"/>
  <c r="BH323" i="29"/>
  <c r="BG323" i="29"/>
  <c r="BF323" i="29"/>
  <c r="T323" i="29"/>
  <c r="R323" i="29"/>
  <c r="P323" i="29"/>
  <c r="BI318" i="29"/>
  <c r="BH318" i="29"/>
  <c r="BG318" i="29"/>
  <c r="BF318" i="29"/>
  <c r="T318" i="29"/>
  <c r="R318" i="29"/>
  <c r="P318" i="29"/>
  <c r="BI316" i="29"/>
  <c r="BH316" i="29"/>
  <c r="BG316" i="29"/>
  <c r="BF316" i="29"/>
  <c r="T316" i="29"/>
  <c r="R316" i="29"/>
  <c r="P316" i="29"/>
  <c r="BI310" i="29"/>
  <c r="BH310" i="29"/>
  <c r="BG310" i="29"/>
  <c r="BF310" i="29"/>
  <c r="T310" i="29"/>
  <c r="R310" i="29"/>
  <c r="P310" i="29"/>
  <c r="BI309" i="29"/>
  <c r="BH309" i="29"/>
  <c r="BG309" i="29"/>
  <c r="BF309" i="29"/>
  <c r="T309" i="29"/>
  <c r="R309" i="29"/>
  <c r="P309" i="29"/>
  <c r="BI308" i="29"/>
  <c r="BH308" i="29"/>
  <c r="BG308" i="29"/>
  <c r="BF308" i="29"/>
  <c r="T308" i="29"/>
  <c r="R308" i="29"/>
  <c r="P308" i="29"/>
  <c r="BI301" i="29"/>
  <c r="BH301" i="29"/>
  <c r="BG301" i="29"/>
  <c r="BF301" i="29"/>
  <c r="T301" i="29"/>
  <c r="R301" i="29"/>
  <c r="P301" i="29"/>
  <c r="BI300" i="29"/>
  <c r="BH300" i="29"/>
  <c r="BG300" i="29"/>
  <c r="BF300" i="29"/>
  <c r="T300" i="29"/>
  <c r="R300" i="29"/>
  <c r="P300" i="29"/>
  <c r="BI299" i="29"/>
  <c r="BH299" i="29"/>
  <c r="BG299" i="29"/>
  <c r="BF299" i="29"/>
  <c r="T299" i="29"/>
  <c r="R299" i="29"/>
  <c r="P299" i="29"/>
  <c r="BI294" i="29"/>
  <c r="BH294" i="29"/>
  <c r="BG294" i="29"/>
  <c r="BF294" i="29"/>
  <c r="T294" i="29"/>
  <c r="R294" i="29"/>
  <c r="P294" i="29"/>
  <c r="BI293" i="29"/>
  <c r="BH293" i="29"/>
  <c r="BG293" i="29"/>
  <c r="BF293" i="29"/>
  <c r="T293" i="29"/>
  <c r="R293" i="29"/>
  <c r="P293" i="29"/>
  <c r="BI287" i="29"/>
  <c r="BH287" i="29"/>
  <c r="BG287" i="29"/>
  <c r="BF287" i="29"/>
  <c r="T287" i="29"/>
  <c r="R287" i="29"/>
  <c r="P287" i="29"/>
  <c r="BI282" i="29"/>
  <c r="BH282" i="29"/>
  <c r="BG282" i="29"/>
  <c r="BF282" i="29"/>
  <c r="T282" i="29"/>
  <c r="R282" i="29"/>
  <c r="P282" i="29"/>
  <c r="BI274" i="29"/>
  <c r="BH274" i="29"/>
  <c r="BG274" i="29"/>
  <c r="BF274" i="29"/>
  <c r="T274" i="29"/>
  <c r="R274" i="29"/>
  <c r="P274" i="29"/>
  <c r="BI273" i="29"/>
  <c r="BH273" i="29"/>
  <c r="BG273" i="29"/>
  <c r="BF273" i="29"/>
  <c r="T273" i="29"/>
  <c r="R273" i="29"/>
  <c r="P273" i="29"/>
  <c r="BI271" i="29"/>
  <c r="BH271" i="29"/>
  <c r="BG271" i="29"/>
  <c r="BF271" i="29"/>
  <c r="T271" i="29"/>
  <c r="R271" i="29"/>
  <c r="P271" i="29"/>
  <c r="BI267" i="29"/>
  <c r="BH267" i="29"/>
  <c r="BG267" i="29"/>
  <c r="BF267" i="29"/>
  <c r="T267" i="29"/>
  <c r="R267" i="29"/>
  <c r="P267" i="29"/>
  <c r="BI261" i="29"/>
  <c r="BH261" i="29"/>
  <c r="BG261" i="29"/>
  <c r="BF261" i="29"/>
  <c r="T261" i="29"/>
  <c r="R261" i="29"/>
  <c r="P261" i="29"/>
  <c r="BI259" i="29"/>
  <c r="BH259" i="29"/>
  <c r="BG259" i="29"/>
  <c r="BF259" i="29"/>
  <c r="T259" i="29"/>
  <c r="R259" i="29"/>
  <c r="P259" i="29"/>
  <c r="BI256" i="29"/>
  <c r="BH256" i="29"/>
  <c r="BG256" i="29"/>
  <c r="BF256" i="29"/>
  <c r="T256" i="29"/>
  <c r="T255" i="29" s="1"/>
  <c r="R256" i="29"/>
  <c r="R255" i="29" s="1"/>
  <c r="P256" i="29"/>
  <c r="P255" i="29"/>
  <c r="BI252" i="29"/>
  <c r="BH252" i="29"/>
  <c r="BG252" i="29"/>
  <c r="BF252" i="29"/>
  <c r="T252" i="29"/>
  <c r="R252" i="29"/>
  <c r="P252" i="29"/>
  <c r="BI246" i="29"/>
  <c r="BH246" i="29"/>
  <c r="BG246" i="29"/>
  <c r="BF246" i="29"/>
  <c r="T246" i="29"/>
  <c r="R246" i="29"/>
  <c r="P246" i="29"/>
  <c r="BI245" i="29"/>
  <c r="BH245" i="29"/>
  <c r="BG245" i="29"/>
  <c r="BF245" i="29"/>
  <c r="T245" i="29"/>
  <c r="R245" i="29"/>
  <c r="P245" i="29"/>
  <c r="BI240" i="29"/>
  <c r="BH240" i="29"/>
  <c r="BG240" i="29"/>
  <c r="BF240" i="29"/>
  <c r="T240" i="29"/>
  <c r="R240" i="29"/>
  <c r="P240" i="29"/>
  <c r="BI239" i="29"/>
  <c r="BH239" i="29"/>
  <c r="BG239" i="29"/>
  <c r="BF239" i="29"/>
  <c r="T239" i="29"/>
  <c r="R239" i="29"/>
  <c r="P239" i="29"/>
  <c r="BI231" i="29"/>
  <c r="BH231" i="29"/>
  <c r="BG231" i="29"/>
  <c r="BF231" i="29"/>
  <c r="T231" i="29"/>
  <c r="R231" i="29"/>
  <c r="P231" i="29"/>
  <c r="BI226" i="29"/>
  <c r="BH226" i="29"/>
  <c r="BG226" i="29"/>
  <c r="BF226" i="29"/>
  <c r="T226" i="29"/>
  <c r="R226" i="29"/>
  <c r="P226" i="29"/>
  <c r="BI225" i="29"/>
  <c r="BH225" i="29"/>
  <c r="BG225" i="29"/>
  <c r="BF225" i="29"/>
  <c r="T225" i="29"/>
  <c r="R225" i="29"/>
  <c r="P225" i="29"/>
  <c r="BI224" i="29"/>
  <c r="BH224" i="29"/>
  <c r="BG224" i="29"/>
  <c r="BF224" i="29"/>
  <c r="T224" i="29"/>
  <c r="R224" i="29"/>
  <c r="P224" i="29"/>
  <c r="BI223" i="29"/>
  <c r="BH223" i="29"/>
  <c r="BG223" i="29"/>
  <c r="BF223" i="29"/>
  <c r="T223" i="29"/>
  <c r="R223" i="29"/>
  <c r="P223" i="29"/>
  <c r="BI216" i="29"/>
  <c r="BH216" i="29"/>
  <c r="BG216" i="29"/>
  <c r="BF216" i="29"/>
  <c r="T216" i="29"/>
  <c r="R216" i="29"/>
  <c r="P216" i="29"/>
  <c r="BI211" i="29"/>
  <c r="BH211" i="29"/>
  <c r="BG211" i="29"/>
  <c r="BF211" i="29"/>
  <c r="T211" i="29"/>
  <c r="R211" i="29"/>
  <c r="P211" i="29"/>
  <c r="BI206" i="29"/>
  <c r="BH206" i="29"/>
  <c r="BG206" i="29"/>
  <c r="BF206" i="29"/>
  <c r="T206" i="29"/>
  <c r="R206" i="29"/>
  <c r="P206" i="29"/>
  <c r="BI201" i="29"/>
  <c r="BH201" i="29"/>
  <c r="BG201" i="29"/>
  <c r="BF201" i="29"/>
  <c r="T201" i="29"/>
  <c r="R201" i="29"/>
  <c r="P201" i="29"/>
  <c r="BI196" i="29"/>
  <c r="BH196" i="29"/>
  <c r="BG196" i="29"/>
  <c r="BF196" i="29"/>
  <c r="T196" i="29"/>
  <c r="R196" i="29"/>
  <c r="P196" i="29"/>
  <c r="BI191" i="29"/>
  <c r="BH191" i="29"/>
  <c r="BG191" i="29"/>
  <c r="BF191" i="29"/>
  <c r="T191" i="29"/>
  <c r="R191" i="29"/>
  <c r="P191" i="29"/>
  <c r="BI186" i="29"/>
  <c r="BH186" i="29"/>
  <c r="BG186" i="29"/>
  <c r="BF186" i="29"/>
  <c r="T186" i="29"/>
  <c r="R186" i="29"/>
  <c r="P186" i="29"/>
  <c r="BI181" i="29"/>
  <c r="BH181" i="29"/>
  <c r="BG181" i="29"/>
  <c r="BF181" i="29"/>
  <c r="T181" i="29"/>
  <c r="R181" i="29"/>
  <c r="P181" i="29"/>
  <c r="BI179" i="29"/>
  <c r="BH179" i="29"/>
  <c r="BG179" i="29"/>
  <c r="BF179" i="29"/>
  <c r="T179" i="29"/>
  <c r="R179" i="29"/>
  <c r="P179" i="29"/>
  <c r="BI173" i="29"/>
  <c r="BH173" i="29"/>
  <c r="BG173" i="29"/>
  <c r="BF173" i="29"/>
  <c r="T173" i="29"/>
  <c r="R173" i="29"/>
  <c r="P173" i="29"/>
  <c r="BI171" i="29"/>
  <c r="BH171" i="29"/>
  <c r="BG171" i="29"/>
  <c r="BF171" i="29"/>
  <c r="T171" i="29"/>
  <c r="R171" i="29"/>
  <c r="P171" i="29"/>
  <c r="BI168" i="29"/>
  <c r="BH168" i="29"/>
  <c r="BG168" i="29"/>
  <c r="BF168" i="29"/>
  <c r="T168" i="29"/>
  <c r="R168" i="29"/>
  <c r="P168" i="29"/>
  <c r="BI164" i="29"/>
  <c r="BH164" i="29"/>
  <c r="BG164" i="29"/>
  <c r="BF164" i="29"/>
  <c r="T164" i="29"/>
  <c r="R164" i="29"/>
  <c r="P164" i="29"/>
  <c r="BI159" i="29"/>
  <c r="BH159" i="29"/>
  <c r="BG159" i="29"/>
  <c r="BF159" i="29"/>
  <c r="T159" i="29"/>
  <c r="R159" i="29"/>
  <c r="P159" i="29"/>
  <c r="BI154" i="29"/>
  <c r="BH154" i="29"/>
  <c r="BG154" i="29"/>
  <c r="BF154" i="29"/>
  <c r="T154" i="29"/>
  <c r="R154" i="29"/>
  <c r="P154" i="29"/>
  <c r="BI152" i="29"/>
  <c r="BH152" i="29"/>
  <c r="BG152" i="29"/>
  <c r="BF152" i="29"/>
  <c r="T152" i="29"/>
  <c r="R152" i="29"/>
  <c r="P152" i="29"/>
  <c r="BI150" i="29"/>
  <c r="BH150" i="29"/>
  <c r="BG150" i="29"/>
  <c r="BF150" i="29"/>
  <c r="T150" i="29"/>
  <c r="R150" i="29"/>
  <c r="P150" i="29"/>
  <c r="BI143" i="29"/>
  <c r="BH143" i="29"/>
  <c r="BG143" i="29"/>
  <c r="BF143" i="29"/>
  <c r="T143" i="29"/>
  <c r="R143" i="29"/>
  <c r="P143" i="29"/>
  <c r="BI138" i="29"/>
  <c r="BH138" i="29"/>
  <c r="BG138" i="29"/>
  <c r="BF138" i="29"/>
  <c r="T138" i="29"/>
  <c r="R138" i="29"/>
  <c r="P138" i="29"/>
  <c r="BI133" i="29"/>
  <c r="BH133" i="29"/>
  <c r="BG133" i="29"/>
  <c r="BF133" i="29"/>
  <c r="T133" i="29"/>
  <c r="R133" i="29"/>
  <c r="P133" i="29"/>
  <c r="BI128" i="29"/>
  <c r="BH128" i="29"/>
  <c r="BG128" i="29"/>
  <c r="BF128" i="29"/>
  <c r="T128" i="29"/>
  <c r="R128" i="29"/>
  <c r="P128" i="29"/>
  <c r="BI123" i="29"/>
  <c r="BH123" i="29"/>
  <c r="BG123" i="29"/>
  <c r="BF123" i="29"/>
  <c r="T123" i="29"/>
  <c r="R123" i="29"/>
  <c r="P123" i="29"/>
  <c r="BI119" i="29"/>
  <c r="BH119" i="29"/>
  <c r="BG119" i="29"/>
  <c r="BF119" i="29"/>
  <c r="T119" i="29"/>
  <c r="R119" i="29"/>
  <c r="P119" i="29"/>
  <c r="BI117" i="29"/>
  <c r="BH117" i="29"/>
  <c r="BG117" i="29"/>
  <c r="BF117" i="29"/>
  <c r="T117" i="29"/>
  <c r="R117" i="29"/>
  <c r="P117" i="29"/>
  <c r="BI112" i="29"/>
  <c r="BH112" i="29"/>
  <c r="BG112" i="29"/>
  <c r="BF112" i="29"/>
  <c r="T112" i="29"/>
  <c r="R112" i="29"/>
  <c r="P112" i="29"/>
  <c r="BI107" i="29"/>
  <c r="BH107" i="29"/>
  <c r="BG107" i="29"/>
  <c r="BF107" i="29"/>
  <c r="T107" i="29"/>
  <c r="R107" i="29"/>
  <c r="P107" i="29"/>
  <c r="BI102" i="29"/>
  <c r="BH102" i="29"/>
  <c r="BG102" i="29"/>
  <c r="BF102" i="29"/>
  <c r="T102" i="29"/>
  <c r="R102" i="29"/>
  <c r="P102" i="29"/>
  <c r="BI97" i="29"/>
  <c r="BH97" i="29"/>
  <c r="BG97" i="29"/>
  <c r="BF97" i="29"/>
  <c r="T97" i="29"/>
  <c r="R97" i="29"/>
  <c r="P97" i="29"/>
  <c r="J91" i="29"/>
  <c r="J90" i="29"/>
  <c r="F90" i="29"/>
  <c r="F88" i="29"/>
  <c r="E86" i="29"/>
  <c r="J59" i="29"/>
  <c r="J58" i="29"/>
  <c r="F58" i="29"/>
  <c r="F56" i="29"/>
  <c r="E54" i="29"/>
  <c r="J20" i="29"/>
  <c r="E20" i="29"/>
  <c r="F59" i="29" s="1"/>
  <c r="J19" i="29"/>
  <c r="J14" i="29"/>
  <c r="J56" i="29" s="1"/>
  <c r="E7" i="29"/>
  <c r="E82" i="29" s="1"/>
  <c r="J39" i="28"/>
  <c r="J38" i="28"/>
  <c r="AY91" i="1" s="1"/>
  <c r="J37" i="28"/>
  <c r="AX91" i="1"/>
  <c r="BI100" i="28"/>
  <c r="BH100" i="28"/>
  <c r="BG100" i="28"/>
  <c r="BF100" i="28"/>
  <c r="T100" i="28"/>
  <c r="R100" i="28"/>
  <c r="P100" i="28"/>
  <c r="BI99" i="28"/>
  <c r="BH99" i="28"/>
  <c r="BG99" i="28"/>
  <c r="BF99" i="28"/>
  <c r="T99" i="28"/>
  <c r="R99" i="28"/>
  <c r="P99" i="28"/>
  <c r="BI98" i="28"/>
  <c r="BH98" i="28"/>
  <c r="BG98" i="28"/>
  <c r="BF98" i="28"/>
  <c r="T98" i="28"/>
  <c r="R98" i="28"/>
  <c r="P98" i="28"/>
  <c r="BI97" i="28"/>
  <c r="BH97" i="28"/>
  <c r="BG97" i="28"/>
  <c r="BF97" i="28"/>
  <c r="T97" i="28"/>
  <c r="R97" i="28"/>
  <c r="P97" i="28"/>
  <c r="BI96" i="28"/>
  <c r="BH96" i="28"/>
  <c r="BG96" i="28"/>
  <c r="BF96" i="28"/>
  <c r="T96" i="28"/>
  <c r="R96" i="28"/>
  <c r="P96" i="28"/>
  <c r="BI94" i="28"/>
  <c r="BH94" i="28"/>
  <c r="BG94" i="28"/>
  <c r="BF94" i="28"/>
  <c r="T94" i="28"/>
  <c r="T93" i="28" s="1"/>
  <c r="R94" i="28"/>
  <c r="R93" i="28" s="1"/>
  <c r="P94" i="28"/>
  <c r="P93" i="28" s="1"/>
  <c r="BI92" i="28"/>
  <c r="BH92" i="28"/>
  <c r="BG92" i="28"/>
  <c r="BF92" i="28"/>
  <c r="T92" i="28"/>
  <c r="R92" i="28"/>
  <c r="P92" i="28"/>
  <c r="BI91" i="28"/>
  <c r="BH91" i="28"/>
  <c r="BG91" i="28"/>
  <c r="BF91" i="28"/>
  <c r="T91" i="28"/>
  <c r="R91" i="28"/>
  <c r="P91" i="28"/>
  <c r="BI90" i="28"/>
  <c r="BH90" i="28"/>
  <c r="BG90" i="28"/>
  <c r="BF90" i="28"/>
  <c r="T90" i="28"/>
  <c r="R90" i="28"/>
  <c r="P90" i="28"/>
  <c r="J85" i="28"/>
  <c r="J84" i="28"/>
  <c r="F84" i="28"/>
  <c r="F82" i="28"/>
  <c r="E80" i="28"/>
  <c r="J59" i="28"/>
  <c r="J58" i="28"/>
  <c r="F58" i="28"/>
  <c r="F56" i="28"/>
  <c r="E54" i="28"/>
  <c r="J20" i="28"/>
  <c r="E20" i="28"/>
  <c r="F85" i="28" s="1"/>
  <c r="J19" i="28"/>
  <c r="J14" i="28"/>
  <c r="J82" i="28" s="1"/>
  <c r="E7" i="28"/>
  <c r="E76" i="28" s="1"/>
  <c r="J41" i="27"/>
  <c r="J40" i="27"/>
  <c r="AY90" i="1" s="1"/>
  <c r="J39" i="27"/>
  <c r="AX90" i="1" s="1"/>
  <c r="BI158" i="27"/>
  <c r="BH158" i="27"/>
  <c r="BG158" i="27"/>
  <c r="BF158" i="27"/>
  <c r="T158" i="27"/>
  <c r="R158" i="27"/>
  <c r="P158" i="27"/>
  <c r="BI157" i="27"/>
  <c r="BH157" i="27"/>
  <c r="BG157" i="27"/>
  <c r="BF157" i="27"/>
  <c r="T157" i="27"/>
  <c r="R157" i="27"/>
  <c r="P157" i="27"/>
  <c r="BI156" i="27"/>
  <c r="BH156" i="27"/>
  <c r="BG156" i="27"/>
  <c r="BF156" i="27"/>
  <c r="T156" i="27"/>
  <c r="R156" i="27"/>
  <c r="P156" i="27"/>
  <c r="BI155" i="27"/>
  <c r="BH155" i="27"/>
  <c r="BG155" i="27"/>
  <c r="BF155" i="27"/>
  <c r="T155" i="27"/>
  <c r="R155" i="27"/>
  <c r="P155" i="27"/>
  <c r="BI154" i="27"/>
  <c r="BH154" i="27"/>
  <c r="BG154" i="27"/>
  <c r="BF154" i="27"/>
  <c r="T154" i="27"/>
  <c r="R154" i="27"/>
  <c r="P154" i="27"/>
  <c r="BI153" i="27"/>
  <c r="BH153" i="27"/>
  <c r="BG153" i="27"/>
  <c r="BF153" i="27"/>
  <c r="T153" i="27"/>
  <c r="R153" i="27"/>
  <c r="P153" i="27"/>
  <c r="BI152" i="27"/>
  <c r="BH152" i="27"/>
  <c r="BG152" i="27"/>
  <c r="BF152" i="27"/>
  <c r="T152" i="27"/>
  <c r="R152" i="27"/>
  <c r="P152" i="27"/>
  <c r="BI151" i="27"/>
  <c r="BH151" i="27"/>
  <c r="BG151" i="27"/>
  <c r="BF151" i="27"/>
  <c r="T151" i="27"/>
  <c r="R151" i="27"/>
  <c r="P151" i="27"/>
  <c r="BI150" i="27"/>
  <c r="BH150" i="27"/>
  <c r="BG150" i="27"/>
  <c r="BF150" i="27"/>
  <c r="T150" i="27"/>
  <c r="R150" i="27"/>
  <c r="P150" i="27"/>
  <c r="BI148" i="27"/>
  <c r="BH148" i="27"/>
  <c r="BG148" i="27"/>
  <c r="BF148" i="27"/>
  <c r="T148" i="27"/>
  <c r="R148" i="27"/>
  <c r="P148" i="27"/>
  <c r="BI147" i="27"/>
  <c r="BH147" i="27"/>
  <c r="BG147" i="27"/>
  <c r="BF147" i="27"/>
  <c r="T147" i="27"/>
  <c r="R147" i="27"/>
  <c r="P147" i="27"/>
  <c r="BI146" i="27"/>
  <c r="BH146" i="27"/>
  <c r="BG146" i="27"/>
  <c r="BF146" i="27"/>
  <c r="T146" i="27"/>
  <c r="R146" i="27"/>
  <c r="P146" i="27"/>
  <c r="BI145" i="27"/>
  <c r="BH145" i="27"/>
  <c r="BG145" i="27"/>
  <c r="BF145" i="27"/>
  <c r="T145" i="27"/>
  <c r="R145" i="27"/>
  <c r="P145" i="27"/>
  <c r="BI144" i="27"/>
  <c r="BH144" i="27"/>
  <c r="BG144" i="27"/>
  <c r="BF144" i="27"/>
  <c r="T144" i="27"/>
  <c r="R144" i="27"/>
  <c r="P144" i="27"/>
  <c r="BI143" i="27"/>
  <c r="BH143" i="27"/>
  <c r="BG143" i="27"/>
  <c r="BF143" i="27"/>
  <c r="T143" i="27"/>
  <c r="R143" i="27"/>
  <c r="P143" i="27"/>
  <c r="BI142" i="27"/>
  <c r="BH142" i="27"/>
  <c r="BG142" i="27"/>
  <c r="BF142" i="27"/>
  <c r="T142" i="27"/>
  <c r="R142" i="27"/>
  <c r="P142" i="27"/>
  <c r="BI141" i="27"/>
  <c r="BH141" i="27"/>
  <c r="BG141" i="27"/>
  <c r="BF141" i="27"/>
  <c r="T141" i="27"/>
  <c r="R141" i="27"/>
  <c r="P141" i="27"/>
  <c r="BI140" i="27"/>
  <c r="BH140" i="27"/>
  <c r="BG140" i="27"/>
  <c r="BF140" i="27"/>
  <c r="T140" i="27"/>
  <c r="R140" i="27"/>
  <c r="P140" i="27"/>
  <c r="BI139" i="27"/>
  <c r="BH139" i="27"/>
  <c r="BG139" i="27"/>
  <c r="BF139" i="27"/>
  <c r="T139" i="27"/>
  <c r="R139" i="27"/>
  <c r="P139" i="27"/>
  <c r="BI137" i="27"/>
  <c r="BH137" i="27"/>
  <c r="BG137" i="27"/>
  <c r="BF137" i="27"/>
  <c r="T137" i="27"/>
  <c r="R137" i="27"/>
  <c r="P137" i="27"/>
  <c r="BI136" i="27"/>
  <c r="BH136" i="27"/>
  <c r="BG136" i="27"/>
  <c r="BF136" i="27"/>
  <c r="T136" i="27"/>
  <c r="R136" i="27"/>
  <c r="P136" i="27"/>
  <c r="BI135" i="27"/>
  <c r="BH135" i="27"/>
  <c r="BG135" i="27"/>
  <c r="BF135" i="27"/>
  <c r="T135" i="27"/>
  <c r="R135" i="27"/>
  <c r="P135" i="27"/>
  <c r="BI134" i="27"/>
  <c r="BH134" i="27"/>
  <c r="BG134" i="27"/>
  <c r="BF134" i="27"/>
  <c r="T134" i="27"/>
  <c r="R134" i="27"/>
  <c r="P134" i="27"/>
  <c r="BI133" i="27"/>
  <c r="BH133" i="27"/>
  <c r="BG133" i="27"/>
  <c r="BF133" i="27"/>
  <c r="T133" i="27"/>
  <c r="R133" i="27"/>
  <c r="P133" i="27"/>
  <c r="BI132" i="27"/>
  <c r="BH132" i="27"/>
  <c r="BG132" i="27"/>
  <c r="BF132" i="27"/>
  <c r="T132" i="27"/>
  <c r="R132" i="27"/>
  <c r="P132" i="27"/>
  <c r="BI131" i="27"/>
  <c r="BH131" i="27"/>
  <c r="BG131" i="27"/>
  <c r="BF131" i="27"/>
  <c r="T131" i="27"/>
  <c r="R131" i="27"/>
  <c r="P131" i="27"/>
  <c r="BI130" i="27"/>
  <c r="BH130" i="27"/>
  <c r="BG130" i="27"/>
  <c r="BF130" i="27"/>
  <c r="T130" i="27"/>
  <c r="R130" i="27"/>
  <c r="P130" i="27"/>
  <c r="BI128" i="27"/>
  <c r="BH128" i="27"/>
  <c r="BG128" i="27"/>
  <c r="BF128" i="27"/>
  <c r="T128" i="27"/>
  <c r="R128" i="27"/>
  <c r="P128" i="27"/>
  <c r="BI127" i="27"/>
  <c r="BH127" i="27"/>
  <c r="BG127" i="27"/>
  <c r="BF127" i="27"/>
  <c r="T127" i="27"/>
  <c r="R127" i="27"/>
  <c r="P127" i="27"/>
  <c r="BI126" i="27"/>
  <c r="BH126" i="27"/>
  <c r="BG126" i="27"/>
  <c r="BF126" i="27"/>
  <c r="T126" i="27"/>
  <c r="R126" i="27"/>
  <c r="P126" i="27"/>
  <c r="BI125" i="27"/>
  <c r="BH125" i="27"/>
  <c r="BG125" i="27"/>
  <c r="BF125" i="27"/>
  <c r="T125" i="27"/>
  <c r="R125" i="27"/>
  <c r="P125" i="27"/>
  <c r="BI124" i="27"/>
  <c r="BH124" i="27"/>
  <c r="BG124" i="27"/>
  <c r="BF124" i="27"/>
  <c r="T124" i="27"/>
  <c r="R124" i="27"/>
  <c r="P124" i="27"/>
  <c r="BI123" i="27"/>
  <c r="BH123" i="27"/>
  <c r="BG123" i="27"/>
  <c r="BF123" i="27"/>
  <c r="T123" i="27"/>
  <c r="R123" i="27"/>
  <c r="P123" i="27"/>
  <c r="BI122" i="27"/>
  <c r="BH122" i="27"/>
  <c r="BG122" i="27"/>
  <c r="BF122" i="27"/>
  <c r="T122" i="27"/>
  <c r="R122" i="27"/>
  <c r="P122" i="27"/>
  <c r="BI121" i="27"/>
  <c r="BH121" i="27"/>
  <c r="BG121" i="27"/>
  <c r="BF121" i="27"/>
  <c r="T121" i="27"/>
  <c r="R121" i="27"/>
  <c r="P121" i="27"/>
  <c r="BI120" i="27"/>
  <c r="BH120" i="27"/>
  <c r="BG120" i="27"/>
  <c r="BF120" i="27"/>
  <c r="T120" i="27"/>
  <c r="R120" i="27"/>
  <c r="P120" i="27"/>
  <c r="BI119" i="27"/>
  <c r="BH119" i="27"/>
  <c r="BG119" i="27"/>
  <c r="BF119" i="27"/>
  <c r="T119" i="27"/>
  <c r="R119" i="27"/>
  <c r="P119" i="27"/>
  <c r="BI117" i="27"/>
  <c r="BH117" i="27"/>
  <c r="BG117" i="27"/>
  <c r="BF117" i="27"/>
  <c r="T117" i="27"/>
  <c r="R117" i="27"/>
  <c r="P117" i="27"/>
  <c r="BI116" i="27"/>
  <c r="BH116" i="27"/>
  <c r="BG116" i="27"/>
  <c r="BF116" i="27"/>
  <c r="T116" i="27"/>
  <c r="R116" i="27"/>
  <c r="P116" i="27"/>
  <c r="BI115" i="27"/>
  <c r="BH115" i="27"/>
  <c r="BG115" i="27"/>
  <c r="BF115" i="27"/>
  <c r="T115" i="27"/>
  <c r="R115" i="27"/>
  <c r="P115" i="27"/>
  <c r="BI114" i="27"/>
  <c r="BH114" i="27"/>
  <c r="BG114" i="27"/>
  <c r="BF114" i="27"/>
  <c r="T114" i="27"/>
  <c r="R114" i="27"/>
  <c r="P114" i="27"/>
  <c r="BI113" i="27"/>
  <c r="BH113" i="27"/>
  <c r="BG113" i="27"/>
  <c r="BF113" i="27"/>
  <c r="T113" i="27"/>
  <c r="R113" i="27"/>
  <c r="P113" i="27"/>
  <c r="BI112" i="27"/>
  <c r="BH112" i="27"/>
  <c r="BG112" i="27"/>
  <c r="BF112" i="27"/>
  <c r="T112" i="27"/>
  <c r="R112" i="27"/>
  <c r="P112" i="27"/>
  <c r="BI111" i="27"/>
  <c r="BH111" i="27"/>
  <c r="BG111" i="27"/>
  <c r="BF111" i="27"/>
  <c r="T111" i="27"/>
  <c r="R111" i="27"/>
  <c r="P111" i="27"/>
  <c r="BI110" i="27"/>
  <c r="BH110" i="27"/>
  <c r="BG110" i="27"/>
  <c r="BF110" i="27"/>
  <c r="T110" i="27"/>
  <c r="R110" i="27"/>
  <c r="P110" i="27"/>
  <c r="BI109" i="27"/>
  <c r="BH109" i="27"/>
  <c r="BG109" i="27"/>
  <c r="BF109" i="27"/>
  <c r="T109" i="27"/>
  <c r="R109" i="27"/>
  <c r="P109" i="27"/>
  <c r="BI108" i="27"/>
  <c r="BH108" i="27"/>
  <c r="BG108" i="27"/>
  <c r="BF108" i="27"/>
  <c r="T108" i="27"/>
  <c r="R108" i="27"/>
  <c r="P108" i="27"/>
  <c r="BI107" i="27"/>
  <c r="BH107" i="27"/>
  <c r="BG107" i="27"/>
  <c r="BF107" i="27"/>
  <c r="T107" i="27"/>
  <c r="R107" i="27"/>
  <c r="P107" i="27"/>
  <c r="BI106" i="27"/>
  <c r="BH106" i="27"/>
  <c r="BG106" i="27"/>
  <c r="BF106" i="27"/>
  <c r="T106" i="27"/>
  <c r="R106" i="27"/>
  <c r="P106" i="27"/>
  <c r="BI105" i="27"/>
  <c r="BH105" i="27"/>
  <c r="BG105" i="27"/>
  <c r="BF105" i="27"/>
  <c r="T105" i="27"/>
  <c r="R105" i="27"/>
  <c r="P105" i="27"/>
  <c r="BI104" i="27"/>
  <c r="BH104" i="27"/>
  <c r="BG104" i="27"/>
  <c r="BF104" i="27"/>
  <c r="T104" i="27"/>
  <c r="R104" i="27"/>
  <c r="P104" i="27"/>
  <c r="BI103" i="27"/>
  <c r="BH103" i="27"/>
  <c r="BG103" i="27"/>
  <c r="BF103" i="27"/>
  <c r="T103" i="27"/>
  <c r="R103" i="27"/>
  <c r="P103" i="27"/>
  <c r="BI102" i="27"/>
  <c r="BH102" i="27"/>
  <c r="BG102" i="27"/>
  <c r="BF102" i="27"/>
  <c r="T102" i="27"/>
  <c r="R102" i="27"/>
  <c r="P102" i="27"/>
  <c r="BI101" i="27"/>
  <c r="BH101" i="27"/>
  <c r="BG101" i="27"/>
  <c r="BF101" i="27"/>
  <c r="T101" i="27"/>
  <c r="R101" i="27"/>
  <c r="P101" i="27"/>
  <c r="BI100" i="27"/>
  <c r="BH100" i="27"/>
  <c r="BG100" i="27"/>
  <c r="BF100" i="27"/>
  <c r="T100" i="27"/>
  <c r="R100" i="27"/>
  <c r="P100" i="27"/>
  <c r="J94" i="27"/>
  <c r="J93" i="27"/>
  <c r="F93" i="27"/>
  <c r="F91" i="27"/>
  <c r="E89" i="27"/>
  <c r="J63" i="27"/>
  <c r="J62" i="27"/>
  <c r="F62" i="27"/>
  <c r="F60" i="27"/>
  <c r="E58" i="27"/>
  <c r="J22" i="27"/>
  <c r="E22" i="27"/>
  <c r="F94" i="27" s="1"/>
  <c r="J21" i="27"/>
  <c r="J16" i="27"/>
  <c r="J60" i="27" s="1"/>
  <c r="E7" i="27"/>
  <c r="E83" i="27"/>
  <c r="J41" i="26"/>
  <c r="J40" i="26"/>
  <c r="AY89" i="1" s="1"/>
  <c r="J39" i="26"/>
  <c r="AX89" i="1" s="1"/>
  <c r="BI120" i="26"/>
  <c r="BH120" i="26"/>
  <c r="BG120" i="26"/>
  <c r="BF120" i="26"/>
  <c r="T120" i="26"/>
  <c r="R120" i="26"/>
  <c r="P120" i="26"/>
  <c r="BI119" i="26"/>
  <c r="BH119" i="26"/>
  <c r="BG119" i="26"/>
  <c r="BF119" i="26"/>
  <c r="T119" i="26"/>
  <c r="R119" i="26"/>
  <c r="P119" i="26"/>
  <c r="BI118" i="26"/>
  <c r="BH118" i="26"/>
  <c r="BG118" i="26"/>
  <c r="BF118" i="26"/>
  <c r="T118" i="26"/>
  <c r="R118" i="26"/>
  <c r="P118" i="26"/>
  <c r="BI117" i="26"/>
  <c r="BH117" i="26"/>
  <c r="BG117" i="26"/>
  <c r="BF117" i="26"/>
  <c r="T117" i="26"/>
  <c r="R117" i="26"/>
  <c r="P117" i="26"/>
  <c r="BI116" i="26"/>
  <c r="BH116" i="26"/>
  <c r="BG116" i="26"/>
  <c r="BF116" i="26"/>
  <c r="T116" i="26"/>
  <c r="R116" i="26"/>
  <c r="P116" i="26"/>
  <c r="BI115" i="26"/>
  <c r="BH115" i="26"/>
  <c r="BG115" i="26"/>
  <c r="BF115" i="26"/>
  <c r="T115" i="26"/>
  <c r="R115" i="26"/>
  <c r="P115" i="26"/>
  <c r="BI114" i="26"/>
  <c r="BH114" i="26"/>
  <c r="BG114" i="26"/>
  <c r="BF114" i="26"/>
  <c r="T114" i="26"/>
  <c r="R114" i="26"/>
  <c r="P114" i="26"/>
  <c r="BI113" i="26"/>
  <c r="BH113" i="26"/>
  <c r="BG113" i="26"/>
  <c r="BF113" i="26"/>
  <c r="T113" i="26"/>
  <c r="R113" i="26"/>
  <c r="P113" i="26"/>
  <c r="BI111" i="26"/>
  <c r="BH111" i="26"/>
  <c r="BG111" i="26"/>
  <c r="BF111" i="26"/>
  <c r="T111" i="26"/>
  <c r="R111" i="26"/>
  <c r="P111" i="26"/>
  <c r="BI110" i="26"/>
  <c r="BH110" i="26"/>
  <c r="BG110" i="26"/>
  <c r="BF110" i="26"/>
  <c r="T110" i="26"/>
  <c r="R110" i="26"/>
  <c r="P110" i="26"/>
  <c r="BI108" i="26"/>
  <c r="BH108" i="26"/>
  <c r="BG108" i="26"/>
  <c r="BF108" i="26"/>
  <c r="T108" i="26"/>
  <c r="R108" i="26"/>
  <c r="P108" i="26"/>
  <c r="BI107" i="26"/>
  <c r="BH107" i="26"/>
  <c r="BG107" i="26"/>
  <c r="BF107" i="26"/>
  <c r="T107" i="26"/>
  <c r="R107" i="26"/>
  <c r="P107" i="26"/>
  <c r="BI105" i="26"/>
  <c r="BH105" i="26"/>
  <c r="BG105" i="26"/>
  <c r="BF105" i="26"/>
  <c r="T105" i="26"/>
  <c r="T104" i="26" s="1"/>
  <c r="R105" i="26"/>
  <c r="R104" i="26" s="1"/>
  <c r="P105" i="26"/>
  <c r="P104" i="26" s="1"/>
  <c r="BI103" i="26"/>
  <c r="BH103" i="26"/>
  <c r="BG103" i="26"/>
  <c r="BF103" i="26"/>
  <c r="T103" i="26"/>
  <c r="R103" i="26"/>
  <c r="P103" i="26"/>
  <c r="BI102" i="26"/>
  <c r="BH102" i="26"/>
  <c r="BG102" i="26"/>
  <c r="BF102" i="26"/>
  <c r="T102" i="26"/>
  <c r="R102" i="26"/>
  <c r="P102" i="26"/>
  <c r="BI101" i="26"/>
  <c r="BH101" i="26"/>
  <c r="BG101" i="26"/>
  <c r="BF101" i="26"/>
  <c r="T101" i="26"/>
  <c r="R101" i="26"/>
  <c r="P101" i="26"/>
  <c r="BI100" i="26"/>
  <c r="BH100" i="26"/>
  <c r="BG100" i="26"/>
  <c r="BF100" i="26"/>
  <c r="T100" i="26"/>
  <c r="R100" i="26"/>
  <c r="P100" i="26"/>
  <c r="J94" i="26"/>
  <c r="J93" i="26"/>
  <c r="F93" i="26"/>
  <c r="F91" i="26"/>
  <c r="E89" i="26"/>
  <c r="J63" i="26"/>
  <c r="J62" i="26"/>
  <c r="F62" i="26"/>
  <c r="F60" i="26"/>
  <c r="E58" i="26"/>
  <c r="J22" i="26"/>
  <c r="E22" i="26"/>
  <c r="F94" i="26"/>
  <c r="J21" i="26"/>
  <c r="J16" i="26"/>
  <c r="J91" i="26" s="1"/>
  <c r="E7" i="26"/>
  <c r="E52" i="26" s="1"/>
  <c r="J41" i="25"/>
  <c r="J40" i="25"/>
  <c r="AY88" i="1" s="1"/>
  <c r="J39" i="25"/>
  <c r="AX88" i="1" s="1"/>
  <c r="BI121" i="25"/>
  <c r="BH121" i="25"/>
  <c r="BG121" i="25"/>
  <c r="BF121" i="25"/>
  <c r="T121" i="25"/>
  <c r="R121" i="25"/>
  <c r="P121" i="25"/>
  <c r="BI120" i="25"/>
  <c r="BH120" i="25"/>
  <c r="BG120" i="25"/>
  <c r="BF120" i="25"/>
  <c r="T120" i="25"/>
  <c r="R120" i="25"/>
  <c r="P120" i="25"/>
  <c r="BI119" i="25"/>
  <c r="BH119" i="25"/>
  <c r="BG119" i="25"/>
  <c r="BF119" i="25"/>
  <c r="T119" i="25"/>
  <c r="R119" i="25"/>
  <c r="P119" i="25"/>
  <c r="BI118" i="25"/>
  <c r="BH118" i="25"/>
  <c r="BG118" i="25"/>
  <c r="BF118" i="25"/>
  <c r="T118" i="25"/>
  <c r="R118" i="25"/>
  <c r="P118" i="25"/>
  <c r="BI117" i="25"/>
  <c r="BH117" i="25"/>
  <c r="BG117" i="25"/>
  <c r="BF117" i="25"/>
  <c r="T117" i="25"/>
  <c r="R117" i="25"/>
  <c r="P117" i="25"/>
  <c r="BI116" i="25"/>
  <c r="BH116" i="25"/>
  <c r="BG116" i="25"/>
  <c r="BF116" i="25"/>
  <c r="T116" i="25"/>
  <c r="R116" i="25"/>
  <c r="P116" i="25"/>
  <c r="BI115" i="25"/>
  <c r="BH115" i="25"/>
  <c r="BG115" i="25"/>
  <c r="BF115" i="25"/>
  <c r="T115" i="25"/>
  <c r="R115" i="25"/>
  <c r="P115" i="25"/>
  <c r="BI114" i="25"/>
  <c r="BH114" i="25"/>
  <c r="BG114" i="25"/>
  <c r="BF114" i="25"/>
  <c r="T114" i="25"/>
  <c r="R114" i="25"/>
  <c r="P114" i="25"/>
  <c r="BI113" i="25"/>
  <c r="BH113" i="25"/>
  <c r="BG113" i="25"/>
  <c r="BF113" i="25"/>
  <c r="T113" i="25"/>
  <c r="R113" i="25"/>
  <c r="P113" i="25"/>
  <c r="BI111" i="25"/>
  <c r="BH111" i="25"/>
  <c r="BG111" i="25"/>
  <c r="BF111" i="25"/>
  <c r="T111" i="25"/>
  <c r="R111" i="25"/>
  <c r="P111" i="25"/>
  <c r="BI110" i="25"/>
  <c r="BH110" i="25"/>
  <c r="BG110" i="25"/>
  <c r="BF110" i="25"/>
  <c r="T110" i="25"/>
  <c r="R110" i="25"/>
  <c r="P110" i="25"/>
  <c r="BI108" i="25"/>
  <c r="BH108" i="25"/>
  <c r="BG108" i="25"/>
  <c r="BF108" i="25"/>
  <c r="T108" i="25"/>
  <c r="R108" i="25"/>
  <c r="P108" i="25"/>
  <c r="BI107" i="25"/>
  <c r="BH107" i="25"/>
  <c r="BG107" i="25"/>
  <c r="BF107" i="25"/>
  <c r="T107" i="25"/>
  <c r="R107" i="25"/>
  <c r="P107" i="25"/>
  <c r="BI105" i="25"/>
  <c r="BH105" i="25"/>
  <c r="BG105" i="25"/>
  <c r="BF105" i="25"/>
  <c r="T105" i="25"/>
  <c r="T104" i="25" s="1"/>
  <c r="R105" i="25"/>
  <c r="R104" i="25" s="1"/>
  <c r="P105" i="25"/>
  <c r="P104" i="25"/>
  <c r="BI103" i="25"/>
  <c r="BH103" i="25"/>
  <c r="BG103" i="25"/>
  <c r="BF103" i="25"/>
  <c r="T103" i="25"/>
  <c r="R103" i="25"/>
  <c r="P103" i="25"/>
  <c r="BI102" i="25"/>
  <c r="BH102" i="25"/>
  <c r="BG102" i="25"/>
  <c r="BF102" i="25"/>
  <c r="T102" i="25"/>
  <c r="R102" i="25"/>
  <c r="P102" i="25"/>
  <c r="BI101" i="25"/>
  <c r="BH101" i="25"/>
  <c r="BG101" i="25"/>
  <c r="BF101" i="25"/>
  <c r="T101" i="25"/>
  <c r="R101" i="25"/>
  <c r="P101" i="25"/>
  <c r="BI100" i="25"/>
  <c r="BH100" i="25"/>
  <c r="BG100" i="25"/>
  <c r="BF100" i="25"/>
  <c r="T100" i="25"/>
  <c r="R100" i="25"/>
  <c r="P100" i="25"/>
  <c r="J94" i="25"/>
  <c r="J93" i="25"/>
  <c r="F93" i="25"/>
  <c r="F91" i="25"/>
  <c r="E89" i="25"/>
  <c r="J63" i="25"/>
  <c r="J62" i="25"/>
  <c r="F62" i="25"/>
  <c r="F60" i="25"/>
  <c r="E58" i="25"/>
  <c r="J22" i="25"/>
  <c r="E22" i="25"/>
  <c r="F94" i="25"/>
  <c r="J21" i="25"/>
  <c r="J16" i="25"/>
  <c r="J91" i="25" s="1"/>
  <c r="E7" i="25"/>
  <c r="E83" i="25" s="1"/>
  <c r="J41" i="24"/>
  <c r="J40" i="24"/>
  <c r="AY87" i="1" s="1"/>
  <c r="J39" i="24"/>
  <c r="AX87" i="1" s="1"/>
  <c r="BI126" i="24"/>
  <c r="BH126" i="24"/>
  <c r="BG126" i="24"/>
  <c r="BF126" i="24"/>
  <c r="T126" i="24"/>
  <c r="R126" i="24"/>
  <c r="P126" i="24"/>
  <c r="BI125" i="24"/>
  <c r="BH125" i="24"/>
  <c r="BG125" i="24"/>
  <c r="BF125" i="24"/>
  <c r="T125" i="24"/>
  <c r="R125" i="24"/>
  <c r="P125" i="24"/>
  <c r="BI124" i="24"/>
  <c r="BH124" i="24"/>
  <c r="BG124" i="24"/>
  <c r="BF124" i="24"/>
  <c r="T124" i="24"/>
  <c r="R124" i="24"/>
  <c r="P124" i="24"/>
  <c r="BI123" i="24"/>
  <c r="BH123" i="24"/>
  <c r="BG123" i="24"/>
  <c r="BF123" i="24"/>
  <c r="T123" i="24"/>
  <c r="R123" i="24"/>
  <c r="P123" i="24"/>
  <c r="BI122" i="24"/>
  <c r="BH122" i="24"/>
  <c r="BG122" i="24"/>
  <c r="BF122" i="24"/>
  <c r="T122" i="24"/>
  <c r="R122" i="24"/>
  <c r="P122" i="24"/>
  <c r="BI121" i="24"/>
  <c r="BH121" i="24"/>
  <c r="BG121" i="24"/>
  <c r="BF121" i="24"/>
  <c r="T121" i="24"/>
  <c r="R121" i="24"/>
  <c r="P121" i="24"/>
  <c r="BI120" i="24"/>
  <c r="BH120" i="24"/>
  <c r="BG120" i="24"/>
  <c r="BF120" i="24"/>
  <c r="T120" i="24"/>
  <c r="R120" i="24"/>
  <c r="P120" i="24"/>
  <c r="BI119" i="24"/>
  <c r="BH119" i="24"/>
  <c r="BG119" i="24"/>
  <c r="BF119" i="24"/>
  <c r="T119" i="24"/>
  <c r="R119" i="24"/>
  <c r="P119" i="24"/>
  <c r="BI118" i="24"/>
  <c r="BH118" i="24"/>
  <c r="BG118" i="24"/>
  <c r="BF118" i="24"/>
  <c r="T118" i="24"/>
  <c r="R118" i="24"/>
  <c r="P118" i="24"/>
  <c r="BI116" i="24"/>
  <c r="BH116" i="24"/>
  <c r="BG116" i="24"/>
  <c r="BF116" i="24"/>
  <c r="T116" i="24"/>
  <c r="R116" i="24"/>
  <c r="P116" i="24"/>
  <c r="BI115" i="24"/>
  <c r="BH115" i="24"/>
  <c r="BG115" i="24"/>
  <c r="BF115" i="24"/>
  <c r="T115" i="24"/>
  <c r="R115" i="24"/>
  <c r="P115" i="24"/>
  <c r="BI113" i="24"/>
  <c r="BH113" i="24"/>
  <c r="BG113" i="24"/>
  <c r="BF113" i="24"/>
  <c r="T113" i="24"/>
  <c r="R113" i="24"/>
  <c r="P113" i="24"/>
  <c r="BI112" i="24"/>
  <c r="BH112" i="24"/>
  <c r="BG112" i="24"/>
  <c r="BF112" i="24"/>
  <c r="T112" i="24"/>
  <c r="R112" i="24"/>
  <c r="P112" i="24"/>
  <c r="BI111" i="24"/>
  <c r="BH111" i="24"/>
  <c r="BG111" i="24"/>
  <c r="BF111" i="24"/>
  <c r="T111" i="24"/>
  <c r="R111" i="24"/>
  <c r="P111" i="24"/>
  <c r="BI110" i="24"/>
  <c r="BH110" i="24"/>
  <c r="BG110" i="24"/>
  <c r="BF110" i="24"/>
  <c r="T110" i="24"/>
  <c r="R110" i="24"/>
  <c r="P110" i="24"/>
  <c r="BI108" i="24"/>
  <c r="BH108" i="24"/>
  <c r="BG108" i="24"/>
  <c r="BF108" i="24"/>
  <c r="T108" i="24"/>
  <c r="R108" i="24"/>
  <c r="P108" i="24"/>
  <c r="BI107" i="24"/>
  <c r="BH107" i="24"/>
  <c r="BG107" i="24"/>
  <c r="BF107" i="24"/>
  <c r="T107" i="24"/>
  <c r="R107" i="24"/>
  <c r="P107" i="24"/>
  <c r="BI106" i="24"/>
  <c r="BH106" i="24"/>
  <c r="BG106" i="24"/>
  <c r="BF106" i="24"/>
  <c r="T106" i="24"/>
  <c r="R106" i="24"/>
  <c r="P106" i="24"/>
  <c r="BI104" i="24"/>
  <c r="BH104" i="24"/>
  <c r="BG104" i="24"/>
  <c r="BF104" i="24"/>
  <c r="T104" i="24"/>
  <c r="R104" i="24"/>
  <c r="P104" i="24"/>
  <c r="BI103" i="24"/>
  <c r="BH103" i="24"/>
  <c r="BG103" i="24"/>
  <c r="BF103" i="24"/>
  <c r="T103" i="24"/>
  <c r="R103" i="24"/>
  <c r="P103" i="24"/>
  <c r="BI102" i="24"/>
  <c r="BH102" i="24"/>
  <c r="BG102" i="24"/>
  <c r="BF102" i="24"/>
  <c r="T102" i="24"/>
  <c r="R102" i="24"/>
  <c r="P102" i="24"/>
  <c r="BI101" i="24"/>
  <c r="BH101" i="24"/>
  <c r="BG101" i="24"/>
  <c r="BF101" i="24"/>
  <c r="T101" i="24"/>
  <c r="R101" i="24"/>
  <c r="P101" i="24"/>
  <c r="BI100" i="24"/>
  <c r="BH100" i="24"/>
  <c r="BG100" i="24"/>
  <c r="BF100" i="24"/>
  <c r="T100" i="24"/>
  <c r="R100" i="24"/>
  <c r="P100" i="24"/>
  <c r="J94" i="24"/>
  <c r="J93" i="24"/>
  <c r="F93" i="24"/>
  <c r="F91" i="24"/>
  <c r="E89" i="24"/>
  <c r="J63" i="24"/>
  <c r="J62" i="24"/>
  <c r="F62" i="24"/>
  <c r="F60" i="24"/>
  <c r="E58" i="24"/>
  <c r="J22" i="24"/>
  <c r="E22" i="24"/>
  <c r="F63" i="24" s="1"/>
  <c r="J21" i="24"/>
  <c r="J16" i="24"/>
  <c r="J91" i="24" s="1"/>
  <c r="E7" i="24"/>
  <c r="E83" i="24" s="1"/>
  <c r="J41" i="23"/>
  <c r="J40" i="23"/>
  <c r="AY86" i="1" s="1"/>
  <c r="J39" i="23"/>
  <c r="AX86" i="1" s="1"/>
  <c r="BI132" i="23"/>
  <c r="BH132" i="23"/>
  <c r="BG132" i="23"/>
  <c r="BF132" i="23"/>
  <c r="T132" i="23"/>
  <c r="R132" i="23"/>
  <c r="P132" i="23"/>
  <c r="BI131" i="23"/>
  <c r="BH131" i="23"/>
  <c r="BG131" i="23"/>
  <c r="BF131" i="23"/>
  <c r="T131" i="23"/>
  <c r="R131" i="23"/>
  <c r="P131" i="23"/>
  <c r="BI130" i="23"/>
  <c r="BH130" i="23"/>
  <c r="BG130" i="23"/>
  <c r="BF130" i="23"/>
  <c r="T130" i="23"/>
  <c r="R130" i="23"/>
  <c r="P130" i="23"/>
  <c r="BI129" i="23"/>
  <c r="BH129" i="23"/>
  <c r="BG129" i="23"/>
  <c r="BF129" i="23"/>
  <c r="T129" i="23"/>
  <c r="R129" i="23"/>
  <c r="P129" i="23"/>
  <c r="BI128" i="23"/>
  <c r="BH128" i="23"/>
  <c r="BG128" i="23"/>
  <c r="BF128" i="23"/>
  <c r="T128" i="23"/>
  <c r="R128" i="23"/>
  <c r="P128" i="23"/>
  <c r="BI127" i="23"/>
  <c r="BH127" i="23"/>
  <c r="BG127" i="23"/>
  <c r="BF127" i="23"/>
  <c r="T127" i="23"/>
  <c r="R127" i="23"/>
  <c r="P127" i="23"/>
  <c r="BI126" i="23"/>
  <c r="BH126" i="23"/>
  <c r="BG126" i="23"/>
  <c r="BF126" i="23"/>
  <c r="T126" i="23"/>
  <c r="R126" i="23"/>
  <c r="P126" i="23"/>
  <c r="BI125" i="23"/>
  <c r="BH125" i="23"/>
  <c r="BG125" i="23"/>
  <c r="BF125" i="23"/>
  <c r="T125" i="23"/>
  <c r="R125" i="23"/>
  <c r="P125" i="23"/>
  <c r="BI124" i="23"/>
  <c r="BH124" i="23"/>
  <c r="BG124" i="23"/>
  <c r="BF124" i="23"/>
  <c r="T124" i="23"/>
  <c r="R124" i="23"/>
  <c r="P124" i="23"/>
  <c r="BI123" i="23"/>
  <c r="BH123" i="23"/>
  <c r="BG123" i="23"/>
  <c r="BF123" i="23"/>
  <c r="T123" i="23"/>
  <c r="R123" i="23"/>
  <c r="P123" i="23"/>
  <c r="BI121" i="23"/>
  <c r="BH121" i="23"/>
  <c r="BG121" i="23"/>
  <c r="BF121" i="23"/>
  <c r="T121" i="23"/>
  <c r="R121" i="23"/>
  <c r="P121" i="23"/>
  <c r="BI120" i="23"/>
  <c r="BH120" i="23"/>
  <c r="BG120" i="23"/>
  <c r="BF120" i="23"/>
  <c r="T120" i="23"/>
  <c r="R120" i="23"/>
  <c r="P120" i="23"/>
  <c r="BI118" i="23"/>
  <c r="BH118" i="23"/>
  <c r="BG118" i="23"/>
  <c r="BF118" i="23"/>
  <c r="T118" i="23"/>
  <c r="R118" i="23"/>
  <c r="P118" i="23"/>
  <c r="BI117" i="23"/>
  <c r="BH117" i="23"/>
  <c r="BG117" i="23"/>
  <c r="BF117" i="23"/>
  <c r="T117" i="23"/>
  <c r="R117" i="23"/>
  <c r="P117" i="23"/>
  <c r="BI116" i="23"/>
  <c r="BH116" i="23"/>
  <c r="BG116" i="23"/>
  <c r="BF116" i="23"/>
  <c r="T116" i="23"/>
  <c r="R116" i="23"/>
  <c r="P116" i="23"/>
  <c r="BI115" i="23"/>
  <c r="BH115" i="23"/>
  <c r="BG115" i="23"/>
  <c r="BF115" i="23"/>
  <c r="T115" i="23"/>
  <c r="R115" i="23"/>
  <c r="P115" i="23"/>
  <c r="BI114" i="23"/>
  <c r="BH114" i="23"/>
  <c r="BG114" i="23"/>
  <c r="BF114" i="23"/>
  <c r="T114" i="23"/>
  <c r="R114" i="23"/>
  <c r="P114" i="23"/>
  <c r="BI113" i="23"/>
  <c r="BH113" i="23"/>
  <c r="BG113" i="23"/>
  <c r="BF113" i="23"/>
  <c r="T113" i="23"/>
  <c r="R113" i="23"/>
  <c r="P113" i="23"/>
  <c r="BI112" i="23"/>
  <c r="BH112" i="23"/>
  <c r="BG112" i="23"/>
  <c r="BF112" i="23"/>
  <c r="T112" i="23"/>
  <c r="R112" i="23"/>
  <c r="P112" i="23"/>
  <c r="BI110" i="23"/>
  <c r="BH110" i="23"/>
  <c r="BG110" i="23"/>
  <c r="BF110" i="23"/>
  <c r="T110" i="23"/>
  <c r="R110" i="23"/>
  <c r="P110" i="23"/>
  <c r="BI109" i="23"/>
  <c r="BH109" i="23"/>
  <c r="BG109" i="23"/>
  <c r="BF109" i="23"/>
  <c r="T109" i="23"/>
  <c r="R109" i="23"/>
  <c r="P109" i="23"/>
  <c r="BI108" i="23"/>
  <c r="BH108" i="23"/>
  <c r="BG108" i="23"/>
  <c r="BF108" i="23"/>
  <c r="T108" i="23"/>
  <c r="R108" i="23"/>
  <c r="P108" i="23"/>
  <c r="BI106" i="23"/>
  <c r="BH106" i="23"/>
  <c r="BG106" i="23"/>
  <c r="BF106" i="23"/>
  <c r="T106" i="23"/>
  <c r="R106" i="23"/>
  <c r="P106" i="23"/>
  <c r="BI105" i="23"/>
  <c r="BH105" i="23"/>
  <c r="BG105" i="23"/>
  <c r="BF105" i="23"/>
  <c r="T105" i="23"/>
  <c r="R105" i="23"/>
  <c r="P105" i="23"/>
  <c r="BI104" i="23"/>
  <c r="BH104" i="23"/>
  <c r="BG104" i="23"/>
  <c r="BF104" i="23"/>
  <c r="T104" i="23"/>
  <c r="R104" i="23"/>
  <c r="P104" i="23"/>
  <c r="BI103" i="23"/>
  <c r="BH103" i="23"/>
  <c r="BG103" i="23"/>
  <c r="BF103" i="23"/>
  <c r="T103" i="23"/>
  <c r="R103" i="23"/>
  <c r="P103" i="23"/>
  <c r="BI102" i="23"/>
  <c r="BH102" i="23"/>
  <c r="BG102" i="23"/>
  <c r="BF102" i="23"/>
  <c r="T102" i="23"/>
  <c r="R102" i="23"/>
  <c r="P102" i="23"/>
  <c r="BI101" i="23"/>
  <c r="BH101" i="23"/>
  <c r="BG101" i="23"/>
  <c r="BF101" i="23"/>
  <c r="T101" i="23"/>
  <c r="R101" i="23"/>
  <c r="P101" i="23"/>
  <c r="BI100" i="23"/>
  <c r="BH100" i="23"/>
  <c r="BG100" i="23"/>
  <c r="BF100" i="23"/>
  <c r="T100" i="23"/>
  <c r="R100" i="23"/>
  <c r="P100" i="23"/>
  <c r="J94" i="23"/>
  <c r="J93" i="23"/>
  <c r="F93" i="23"/>
  <c r="F91" i="23"/>
  <c r="E89" i="23"/>
  <c r="J63" i="23"/>
  <c r="J62" i="23"/>
  <c r="F62" i="23"/>
  <c r="F60" i="23"/>
  <c r="E58" i="23"/>
  <c r="J22" i="23"/>
  <c r="E22" i="23"/>
  <c r="F63" i="23" s="1"/>
  <c r="J21" i="23"/>
  <c r="J16" i="23"/>
  <c r="J91" i="23" s="1"/>
  <c r="E7" i="23"/>
  <c r="E52" i="23"/>
  <c r="J41" i="22"/>
  <c r="J40" i="22"/>
  <c r="AY84" i="1"/>
  <c r="J39" i="22"/>
  <c r="AX84" i="1"/>
  <c r="BI171" i="22"/>
  <c r="BH171" i="22"/>
  <c r="BG171" i="22"/>
  <c r="BF171" i="22"/>
  <c r="T171" i="22"/>
  <c r="R171" i="22"/>
  <c r="P171" i="22"/>
  <c r="BI170" i="22"/>
  <c r="BH170" i="22"/>
  <c r="BG170" i="22"/>
  <c r="BF170" i="22"/>
  <c r="T170" i="22"/>
  <c r="R170" i="22"/>
  <c r="P170" i="22"/>
  <c r="BI169" i="22"/>
  <c r="BH169" i="22"/>
  <c r="BG169" i="22"/>
  <c r="BF169" i="22"/>
  <c r="T169" i="22"/>
  <c r="R169" i="22"/>
  <c r="P169" i="22"/>
  <c r="BI167" i="22"/>
  <c r="BH167" i="22"/>
  <c r="BG167" i="22"/>
  <c r="BF167" i="22"/>
  <c r="T167" i="22"/>
  <c r="R167" i="22"/>
  <c r="P167" i="22"/>
  <c r="BI166" i="22"/>
  <c r="BH166" i="22"/>
  <c r="BG166" i="22"/>
  <c r="BF166" i="22"/>
  <c r="T166" i="22"/>
  <c r="R166" i="22"/>
  <c r="P166" i="22"/>
  <c r="BI165" i="22"/>
  <c r="BH165" i="22"/>
  <c r="BG165" i="22"/>
  <c r="BF165" i="22"/>
  <c r="T165" i="22"/>
  <c r="R165" i="22"/>
  <c r="P165" i="22"/>
  <c r="BI164" i="22"/>
  <c r="BH164" i="22"/>
  <c r="BG164" i="22"/>
  <c r="BF164" i="22"/>
  <c r="T164" i="22"/>
  <c r="R164" i="22"/>
  <c r="P164" i="22"/>
  <c r="BI163" i="22"/>
  <c r="BH163" i="22"/>
  <c r="BG163" i="22"/>
  <c r="BF163" i="22"/>
  <c r="T163" i="22"/>
  <c r="R163" i="22"/>
  <c r="P163" i="22"/>
  <c r="BI162" i="22"/>
  <c r="BH162" i="22"/>
  <c r="BG162" i="22"/>
  <c r="BF162" i="22"/>
  <c r="T162" i="22"/>
  <c r="R162" i="22"/>
  <c r="P162" i="22"/>
  <c r="BI161" i="22"/>
  <c r="BH161" i="22"/>
  <c r="BG161" i="22"/>
  <c r="BF161" i="22"/>
  <c r="T161" i="22"/>
  <c r="R161" i="22"/>
  <c r="P161" i="22"/>
  <c r="BI160" i="22"/>
  <c r="BH160" i="22"/>
  <c r="BG160" i="22"/>
  <c r="BF160" i="22"/>
  <c r="T160" i="22"/>
  <c r="R160" i="22"/>
  <c r="P160" i="22"/>
  <c r="BI159" i="22"/>
  <c r="BH159" i="22"/>
  <c r="BG159" i="22"/>
  <c r="BF159" i="22"/>
  <c r="T159" i="22"/>
  <c r="R159" i="22"/>
  <c r="P159" i="22"/>
  <c r="BI158" i="22"/>
  <c r="BH158" i="22"/>
  <c r="BG158" i="22"/>
  <c r="BF158" i="22"/>
  <c r="T158" i="22"/>
  <c r="R158" i="22"/>
  <c r="P158" i="22"/>
  <c r="BI157" i="22"/>
  <c r="BH157" i="22"/>
  <c r="BG157" i="22"/>
  <c r="BF157" i="22"/>
  <c r="T157" i="22"/>
  <c r="R157" i="22"/>
  <c r="P157" i="22"/>
  <c r="BI156" i="22"/>
  <c r="BH156" i="22"/>
  <c r="BG156" i="22"/>
  <c r="BF156" i="22"/>
  <c r="T156" i="22"/>
  <c r="R156" i="22"/>
  <c r="P156" i="22"/>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0" i="22"/>
  <c r="BH150" i="22"/>
  <c r="BG150" i="22"/>
  <c r="BF150" i="22"/>
  <c r="T150" i="22"/>
  <c r="R150" i="22"/>
  <c r="P150" i="22"/>
  <c r="BI149" i="22"/>
  <c r="BH149" i="22"/>
  <c r="BG149" i="22"/>
  <c r="BF149" i="22"/>
  <c r="T149" i="22"/>
  <c r="R149" i="22"/>
  <c r="P149" i="22"/>
  <c r="BI147" i="22"/>
  <c r="BH147" i="22"/>
  <c r="BG147" i="22"/>
  <c r="BF147" i="22"/>
  <c r="T147" i="22"/>
  <c r="R147" i="22"/>
  <c r="P147" i="22"/>
  <c r="BI146" i="22"/>
  <c r="BH146" i="22"/>
  <c r="BG146" i="22"/>
  <c r="BF146" i="22"/>
  <c r="T146" i="22"/>
  <c r="R146" i="22"/>
  <c r="P146"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30" i="22"/>
  <c r="BH130" i="22"/>
  <c r="BG130" i="22"/>
  <c r="BF130" i="22"/>
  <c r="T130" i="22"/>
  <c r="R130" i="22"/>
  <c r="P130" i="22"/>
  <c r="BI129" i="22"/>
  <c r="BH129" i="22"/>
  <c r="BG129" i="22"/>
  <c r="BF129" i="22"/>
  <c r="T129" i="22"/>
  <c r="R129" i="22"/>
  <c r="P129" i="22"/>
  <c r="BI128" i="22"/>
  <c r="BH128" i="22"/>
  <c r="BG128" i="22"/>
  <c r="BF128" i="22"/>
  <c r="T128" i="22"/>
  <c r="R128" i="22"/>
  <c r="P128" i="22"/>
  <c r="BI127" i="22"/>
  <c r="BH127" i="22"/>
  <c r="BG127" i="22"/>
  <c r="BF127" i="22"/>
  <c r="T127" i="22"/>
  <c r="R127" i="22"/>
  <c r="P127" i="22"/>
  <c r="BI126" i="22"/>
  <c r="BH126" i="22"/>
  <c r="BG126" i="22"/>
  <c r="BF126" i="22"/>
  <c r="T126" i="22"/>
  <c r="R126" i="22"/>
  <c r="P126" i="22"/>
  <c r="BI125" i="22"/>
  <c r="BH125" i="22"/>
  <c r="BG125" i="22"/>
  <c r="BF125" i="22"/>
  <c r="T125" i="22"/>
  <c r="R125" i="22"/>
  <c r="P125" i="22"/>
  <c r="BI124" i="22"/>
  <c r="BH124" i="22"/>
  <c r="BG124" i="22"/>
  <c r="BF124" i="22"/>
  <c r="T124" i="22"/>
  <c r="R124" i="22"/>
  <c r="P124" i="22"/>
  <c r="BI123" i="22"/>
  <c r="BH123" i="22"/>
  <c r="BG123" i="22"/>
  <c r="BF123" i="22"/>
  <c r="T123" i="22"/>
  <c r="R123" i="22"/>
  <c r="P123" i="22"/>
  <c r="BI122" i="22"/>
  <c r="BH122" i="22"/>
  <c r="BG122" i="22"/>
  <c r="BF122" i="22"/>
  <c r="T122" i="22"/>
  <c r="R122" i="22"/>
  <c r="P122" i="22"/>
  <c r="BI121" i="22"/>
  <c r="BH121" i="22"/>
  <c r="BG121" i="22"/>
  <c r="BF121" i="22"/>
  <c r="T121" i="22"/>
  <c r="R121" i="22"/>
  <c r="P121" i="22"/>
  <c r="BI120" i="22"/>
  <c r="BH120" i="22"/>
  <c r="BG120" i="22"/>
  <c r="BF120" i="22"/>
  <c r="T120" i="22"/>
  <c r="R120" i="22"/>
  <c r="P120" i="22"/>
  <c r="BI119" i="22"/>
  <c r="BH119" i="22"/>
  <c r="BG119" i="22"/>
  <c r="BF119" i="22"/>
  <c r="T119" i="22"/>
  <c r="R119" i="22"/>
  <c r="P119" i="22"/>
  <c r="BI118" i="22"/>
  <c r="BH118" i="22"/>
  <c r="BG118" i="22"/>
  <c r="BF118" i="22"/>
  <c r="T118" i="22"/>
  <c r="R118" i="22"/>
  <c r="P118" i="22"/>
  <c r="BI117" i="22"/>
  <c r="BH117" i="22"/>
  <c r="BG117" i="22"/>
  <c r="BF117" i="22"/>
  <c r="T117" i="22"/>
  <c r="R117" i="22"/>
  <c r="P117" i="22"/>
  <c r="BI116" i="22"/>
  <c r="BH116" i="22"/>
  <c r="BG116" i="22"/>
  <c r="BF116" i="22"/>
  <c r="T116" i="22"/>
  <c r="R116" i="22"/>
  <c r="P116" i="22"/>
  <c r="BI115" i="22"/>
  <c r="BH115" i="22"/>
  <c r="BG115" i="22"/>
  <c r="BF115" i="22"/>
  <c r="T115" i="22"/>
  <c r="R115" i="22"/>
  <c r="P115" i="22"/>
  <c r="BI114" i="22"/>
  <c r="BH114" i="22"/>
  <c r="BG114" i="22"/>
  <c r="BF114" i="22"/>
  <c r="T114" i="22"/>
  <c r="R114" i="22"/>
  <c r="P114" i="22"/>
  <c r="BI113" i="22"/>
  <c r="BH113" i="22"/>
  <c r="BG113" i="22"/>
  <c r="BF113" i="22"/>
  <c r="T113" i="22"/>
  <c r="R113" i="22"/>
  <c r="P113" i="22"/>
  <c r="BI112" i="22"/>
  <c r="BH112" i="22"/>
  <c r="BG112" i="22"/>
  <c r="BF112" i="22"/>
  <c r="T112" i="22"/>
  <c r="R112" i="22"/>
  <c r="P112" i="22"/>
  <c r="BI111" i="22"/>
  <c r="BH111" i="22"/>
  <c r="BG111" i="22"/>
  <c r="BF111" i="22"/>
  <c r="T111" i="22"/>
  <c r="R111" i="22"/>
  <c r="P111" i="22"/>
  <c r="BI110" i="22"/>
  <c r="BH110" i="22"/>
  <c r="BG110" i="22"/>
  <c r="BF110" i="22"/>
  <c r="T110" i="22"/>
  <c r="R110" i="22"/>
  <c r="P110" i="22"/>
  <c r="BI109" i="22"/>
  <c r="BH109" i="22"/>
  <c r="BG109" i="22"/>
  <c r="BF109" i="22"/>
  <c r="T109" i="22"/>
  <c r="R109" i="22"/>
  <c r="P109" i="22"/>
  <c r="BI108" i="22"/>
  <c r="BH108" i="22"/>
  <c r="BG108" i="22"/>
  <c r="BF108" i="22"/>
  <c r="T108" i="22"/>
  <c r="R108" i="22"/>
  <c r="P108" i="22"/>
  <c r="BI106" i="22"/>
  <c r="BH106" i="22"/>
  <c r="BG106" i="22"/>
  <c r="BF106" i="22"/>
  <c r="T106" i="22"/>
  <c r="R106" i="22"/>
  <c r="P106" i="22"/>
  <c r="BI105" i="22"/>
  <c r="BH105" i="22"/>
  <c r="BG105" i="22"/>
  <c r="BF105" i="22"/>
  <c r="T105" i="22"/>
  <c r="R105" i="22"/>
  <c r="P105" i="22"/>
  <c r="BI104" i="22"/>
  <c r="BH104" i="22"/>
  <c r="BG104" i="22"/>
  <c r="BF104" i="22"/>
  <c r="T104" i="22"/>
  <c r="R104" i="22"/>
  <c r="P104" i="22"/>
  <c r="BI103" i="22"/>
  <c r="BH103" i="22"/>
  <c r="BG103" i="22"/>
  <c r="BF103" i="22"/>
  <c r="T103" i="22"/>
  <c r="R103" i="22"/>
  <c r="P103" i="22"/>
  <c r="BI102" i="22"/>
  <c r="BH102" i="22"/>
  <c r="BG102" i="22"/>
  <c r="BF102" i="22"/>
  <c r="T102" i="22"/>
  <c r="R102" i="22"/>
  <c r="P102" i="22"/>
  <c r="BI100" i="22"/>
  <c r="BH100" i="22"/>
  <c r="BG100" i="22"/>
  <c r="BF100" i="22"/>
  <c r="T100" i="22"/>
  <c r="R100" i="22"/>
  <c r="P100" i="22"/>
  <c r="BI99" i="22"/>
  <c r="BH99" i="22"/>
  <c r="BG99" i="22"/>
  <c r="BF99" i="22"/>
  <c r="T99" i="22"/>
  <c r="R99" i="22"/>
  <c r="P99" i="22"/>
  <c r="J94" i="22"/>
  <c r="J93" i="22"/>
  <c r="F93" i="22"/>
  <c r="F91" i="22"/>
  <c r="E89" i="22"/>
  <c r="J63" i="22"/>
  <c r="J62" i="22"/>
  <c r="F62" i="22"/>
  <c r="F60" i="22"/>
  <c r="E58" i="22"/>
  <c r="J22" i="22"/>
  <c r="E22" i="22"/>
  <c r="F94" i="22" s="1"/>
  <c r="J21" i="22"/>
  <c r="J16" i="22"/>
  <c r="J60" i="22" s="1"/>
  <c r="E7" i="22"/>
  <c r="E83" i="22" s="1"/>
  <c r="J41" i="21"/>
  <c r="J40" i="21"/>
  <c r="AY83" i="1" s="1"/>
  <c r="J39" i="21"/>
  <c r="AX83" i="1" s="1"/>
  <c r="BI150" i="21"/>
  <c r="BH150" i="21"/>
  <c r="BG150" i="21"/>
  <c r="BF150" i="21"/>
  <c r="T150" i="21"/>
  <c r="R150" i="21"/>
  <c r="P150" i="21"/>
  <c r="BI149" i="21"/>
  <c r="BH149" i="21"/>
  <c r="BG149" i="21"/>
  <c r="BF149" i="21"/>
  <c r="T149" i="21"/>
  <c r="R149" i="21"/>
  <c r="P149" i="21"/>
  <c r="BI148" i="21"/>
  <c r="BH148" i="21"/>
  <c r="BG148" i="21"/>
  <c r="BF148" i="21"/>
  <c r="T148" i="21"/>
  <c r="R148" i="21"/>
  <c r="P148"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6" i="21"/>
  <c r="BH136" i="21"/>
  <c r="BG136" i="21"/>
  <c r="BF136" i="21"/>
  <c r="T136" i="21"/>
  <c r="R136" i="21"/>
  <c r="P136" i="21"/>
  <c r="BI135" i="21"/>
  <c r="BH135" i="21"/>
  <c r="BG135" i="21"/>
  <c r="BF135" i="21"/>
  <c r="T135" i="21"/>
  <c r="R135" i="21"/>
  <c r="P135"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BI128" i="21"/>
  <c r="BH128" i="21"/>
  <c r="BG128" i="21"/>
  <c r="BF128" i="21"/>
  <c r="T128" i="21"/>
  <c r="R128" i="21"/>
  <c r="P128" i="21"/>
  <c r="BI127" i="21"/>
  <c r="BH127" i="21"/>
  <c r="BG127" i="21"/>
  <c r="BF127" i="21"/>
  <c r="T127" i="21"/>
  <c r="R127" i="21"/>
  <c r="P127" i="21"/>
  <c r="BI126" i="21"/>
  <c r="BH126" i="21"/>
  <c r="BG126" i="21"/>
  <c r="BF126" i="21"/>
  <c r="T126" i="21"/>
  <c r="R126" i="21"/>
  <c r="P126" i="21"/>
  <c r="BI125" i="21"/>
  <c r="BH125" i="21"/>
  <c r="BG125" i="21"/>
  <c r="BF125" i="21"/>
  <c r="T125" i="21"/>
  <c r="R125" i="21"/>
  <c r="P125" i="21"/>
  <c r="BI124" i="21"/>
  <c r="BH124" i="21"/>
  <c r="BG124" i="21"/>
  <c r="BF124" i="21"/>
  <c r="T124" i="21"/>
  <c r="R124" i="21"/>
  <c r="P124" i="21"/>
  <c r="BI123" i="21"/>
  <c r="BH123" i="21"/>
  <c r="BG123" i="21"/>
  <c r="BF123" i="21"/>
  <c r="T123" i="21"/>
  <c r="R123" i="21"/>
  <c r="P123" i="21"/>
  <c r="BI122" i="21"/>
  <c r="BH122" i="21"/>
  <c r="BG122" i="21"/>
  <c r="BF122" i="21"/>
  <c r="T122" i="21"/>
  <c r="R122" i="21"/>
  <c r="P122" i="21"/>
  <c r="BI121" i="21"/>
  <c r="BH121" i="21"/>
  <c r="BG121" i="21"/>
  <c r="BF121" i="21"/>
  <c r="T121" i="21"/>
  <c r="R121" i="21"/>
  <c r="P121" i="21"/>
  <c r="BI120" i="21"/>
  <c r="BH120" i="21"/>
  <c r="BG120" i="21"/>
  <c r="BF120" i="21"/>
  <c r="T120" i="21"/>
  <c r="R120" i="21"/>
  <c r="P120" i="21"/>
  <c r="BI119" i="21"/>
  <c r="BH119" i="21"/>
  <c r="BG119" i="21"/>
  <c r="BF119" i="21"/>
  <c r="T119" i="21"/>
  <c r="R119" i="21"/>
  <c r="P119" i="21"/>
  <c r="BI118" i="21"/>
  <c r="BH118" i="21"/>
  <c r="BG118" i="21"/>
  <c r="BF118" i="21"/>
  <c r="T118" i="21"/>
  <c r="R118" i="21"/>
  <c r="P118" i="21"/>
  <c r="BI116" i="21"/>
  <c r="BH116" i="21"/>
  <c r="BG116" i="21"/>
  <c r="BF116" i="21"/>
  <c r="T116" i="21"/>
  <c r="R116" i="21"/>
  <c r="P116" i="21"/>
  <c r="BI115" i="21"/>
  <c r="BH115" i="21"/>
  <c r="BG115" i="21"/>
  <c r="BF115" i="21"/>
  <c r="T115" i="21"/>
  <c r="R115" i="21"/>
  <c r="P115" i="21"/>
  <c r="BI114" i="21"/>
  <c r="BH114" i="21"/>
  <c r="BG114" i="21"/>
  <c r="BF114" i="21"/>
  <c r="T114" i="21"/>
  <c r="R114" i="21"/>
  <c r="P114" i="21"/>
  <c r="BI113" i="21"/>
  <c r="BH113" i="21"/>
  <c r="BG113" i="21"/>
  <c r="BF113" i="21"/>
  <c r="T113" i="21"/>
  <c r="R113" i="21"/>
  <c r="P113" i="21"/>
  <c r="BI112" i="21"/>
  <c r="BH112" i="21"/>
  <c r="BG112" i="21"/>
  <c r="BF112" i="21"/>
  <c r="T112" i="21"/>
  <c r="R112" i="21"/>
  <c r="P112" i="21"/>
  <c r="BI111" i="21"/>
  <c r="BH111" i="21"/>
  <c r="BG111" i="21"/>
  <c r="BF111" i="21"/>
  <c r="T111" i="21"/>
  <c r="R111" i="21"/>
  <c r="P111" i="21"/>
  <c r="BI110" i="21"/>
  <c r="BH110" i="21"/>
  <c r="BG110" i="21"/>
  <c r="BF110" i="21"/>
  <c r="T110" i="21"/>
  <c r="R110" i="21"/>
  <c r="P110" i="21"/>
  <c r="BI109" i="21"/>
  <c r="BH109" i="21"/>
  <c r="BG109" i="21"/>
  <c r="BF109" i="21"/>
  <c r="T109" i="21"/>
  <c r="R109" i="21"/>
  <c r="P109" i="21"/>
  <c r="BI108" i="21"/>
  <c r="BH108" i="21"/>
  <c r="BG108" i="21"/>
  <c r="BF108" i="21"/>
  <c r="T108" i="21"/>
  <c r="R108" i="21"/>
  <c r="P108" i="21"/>
  <c r="BI107" i="21"/>
  <c r="BH107" i="21"/>
  <c r="BG107" i="21"/>
  <c r="BF107" i="21"/>
  <c r="T107" i="21"/>
  <c r="R107" i="21"/>
  <c r="P107"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100" i="21"/>
  <c r="BH100" i="21"/>
  <c r="BG100" i="21"/>
  <c r="BF100" i="21"/>
  <c r="T100" i="21"/>
  <c r="T99" i="21" s="1"/>
  <c r="R100" i="21"/>
  <c r="R99" i="21" s="1"/>
  <c r="P100" i="21"/>
  <c r="P99" i="21" s="1"/>
  <c r="J95" i="21"/>
  <c r="J94" i="21"/>
  <c r="F94" i="21"/>
  <c r="F92" i="21"/>
  <c r="E90" i="21"/>
  <c r="J63" i="21"/>
  <c r="J62" i="21"/>
  <c r="F62" i="21"/>
  <c r="F60" i="21"/>
  <c r="E58" i="21"/>
  <c r="J22" i="21"/>
  <c r="E22" i="21"/>
  <c r="F95" i="21" s="1"/>
  <c r="J21" i="21"/>
  <c r="J16" i="21"/>
  <c r="J92" i="21" s="1"/>
  <c r="E7" i="21"/>
  <c r="E52" i="21" s="1"/>
  <c r="J41" i="20"/>
  <c r="J40" i="20"/>
  <c r="AY82" i="1"/>
  <c r="J39" i="20"/>
  <c r="AX82" i="1" s="1"/>
  <c r="BI115" i="20"/>
  <c r="BH115" i="20"/>
  <c r="BG115" i="20"/>
  <c r="BF115" i="20"/>
  <c r="T115" i="20"/>
  <c r="R115" i="20"/>
  <c r="P115" i="20"/>
  <c r="BI114" i="20"/>
  <c r="BH114" i="20"/>
  <c r="BG114" i="20"/>
  <c r="BF114" i="20"/>
  <c r="T114" i="20"/>
  <c r="R114" i="20"/>
  <c r="P114" i="20"/>
  <c r="BI112" i="20"/>
  <c r="BH112" i="20"/>
  <c r="BG112" i="20"/>
  <c r="BF112" i="20"/>
  <c r="T112" i="20"/>
  <c r="R112" i="20"/>
  <c r="P112" i="20"/>
  <c r="BI111" i="20"/>
  <c r="BH111" i="20"/>
  <c r="BG111" i="20"/>
  <c r="BF111" i="20"/>
  <c r="T111" i="20"/>
  <c r="R111" i="20"/>
  <c r="P111" i="20"/>
  <c r="BI109" i="20"/>
  <c r="BH109" i="20"/>
  <c r="BG109" i="20"/>
  <c r="BF109" i="20"/>
  <c r="T109" i="20"/>
  <c r="R109" i="20"/>
  <c r="P109" i="20"/>
  <c r="BI108" i="20"/>
  <c r="BH108" i="20"/>
  <c r="BG108" i="20"/>
  <c r="BF108" i="20"/>
  <c r="T108" i="20"/>
  <c r="R108" i="20"/>
  <c r="P108" i="20"/>
  <c r="BI107" i="20"/>
  <c r="BH107" i="20"/>
  <c r="BG107" i="20"/>
  <c r="BF107" i="20"/>
  <c r="T107" i="20"/>
  <c r="R107" i="20"/>
  <c r="P107" i="20"/>
  <c r="BI106" i="20"/>
  <c r="BH106" i="20"/>
  <c r="BG106" i="20"/>
  <c r="BF106" i="20"/>
  <c r="T106" i="20"/>
  <c r="R106" i="20"/>
  <c r="P106" i="20"/>
  <c r="BI105" i="20"/>
  <c r="BH105" i="20"/>
  <c r="BG105" i="20"/>
  <c r="BF105" i="20"/>
  <c r="T105" i="20"/>
  <c r="R105" i="20"/>
  <c r="P105" i="20"/>
  <c r="BI104" i="20"/>
  <c r="BH104" i="20"/>
  <c r="BG104" i="20"/>
  <c r="BF104" i="20"/>
  <c r="T104" i="20"/>
  <c r="R104" i="20"/>
  <c r="P104" i="20"/>
  <c r="BI103" i="20"/>
  <c r="BH103" i="20"/>
  <c r="BG103" i="20"/>
  <c r="BF103" i="20"/>
  <c r="T103" i="20"/>
  <c r="R103" i="20"/>
  <c r="P103" i="20"/>
  <c r="BI102" i="20"/>
  <c r="BH102" i="20"/>
  <c r="BG102" i="20"/>
  <c r="BF102" i="20"/>
  <c r="T102" i="20"/>
  <c r="R102" i="20"/>
  <c r="P102" i="20"/>
  <c r="BI101" i="20"/>
  <c r="BH101" i="20"/>
  <c r="BG101" i="20"/>
  <c r="BF101" i="20"/>
  <c r="T101" i="20"/>
  <c r="R101" i="20"/>
  <c r="P101" i="20"/>
  <c r="BI100" i="20"/>
  <c r="BH100" i="20"/>
  <c r="BG100" i="20"/>
  <c r="BF100" i="20"/>
  <c r="T100" i="20"/>
  <c r="R100" i="20"/>
  <c r="P100" i="20"/>
  <c r="BI99" i="20"/>
  <c r="BH99" i="20"/>
  <c r="BG99" i="20"/>
  <c r="BF99" i="20"/>
  <c r="T99" i="20"/>
  <c r="R99" i="20"/>
  <c r="P99" i="20"/>
  <c r="BI98" i="20"/>
  <c r="BH98" i="20"/>
  <c r="BG98" i="20"/>
  <c r="BF98" i="20"/>
  <c r="T98" i="20"/>
  <c r="R98" i="20"/>
  <c r="P98" i="20"/>
  <c r="BI97" i="20"/>
  <c r="BH97" i="20"/>
  <c r="BG97" i="20"/>
  <c r="BF97" i="20"/>
  <c r="T97" i="20"/>
  <c r="R97" i="20"/>
  <c r="P97" i="20"/>
  <c r="BI96" i="20"/>
  <c r="BH96" i="20"/>
  <c r="BG96" i="20"/>
  <c r="BF96" i="20"/>
  <c r="T96" i="20"/>
  <c r="R96" i="20"/>
  <c r="P96" i="20"/>
  <c r="J91" i="20"/>
  <c r="J90" i="20"/>
  <c r="F90" i="20"/>
  <c r="F88" i="20"/>
  <c r="E86" i="20"/>
  <c r="J63" i="20"/>
  <c r="J62" i="20"/>
  <c r="F62" i="20"/>
  <c r="F60" i="20"/>
  <c r="E58" i="20"/>
  <c r="J22" i="20"/>
  <c r="E22" i="20"/>
  <c r="F91" i="20" s="1"/>
  <c r="J21" i="20"/>
  <c r="J16" i="20"/>
  <c r="J88" i="20" s="1"/>
  <c r="E7" i="20"/>
  <c r="E52" i="20"/>
  <c r="J41" i="19"/>
  <c r="J40" i="19"/>
  <c r="AY81" i="1" s="1"/>
  <c r="J39" i="19"/>
  <c r="AX81" i="1" s="1"/>
  <c r="BI193" i="19"/>
  <c r="BH193" i="19"/>
  <c r="BG193" i="19"/>
  <c r="BF193" i="19"/>
  <c r="T193" i="19"/>
  <c r="R193" i="19"/>
  <c r="P193" i="19"/>
  <c r="BI192" i="19"/>
  <c r="BH192" i="19"/>
  <c r="BG192" i="19"/>
  <c r="BF192" i="19"/>
  <c r="T192" i="19"/>
  <c r="R192" i="19"/>
  <c r="P192" i="19"/>
  <c r="BI191" i="19"/>
  <c r="BH191" i="19"/>
  <c r="BG191" i="19"/>
  <c r="BF191" i="19"/>
  <c r="T191" i="19"/>
  <c r="R191" i="19"/>
  <c r="P191" i="19"/>
  <c r="BI190" i="19"/>
  <c r="BH190" i="19"/>
  <c r="BG190" i="19"/>
  <c r="BF190" i="19"/>
  <c r="T190" i="19"/>
  <c r="R190" i="19"/>
  <c r="P190" i="19"/>
  <c r="BI189" i="19"/>
  <c r="BH189" i="19"/>
  <c r="BG189" i="19"/>
  <c r="BF189" i="19"/>
  <c r="T189" i="19"/>
  <c r="R189" i="19"/>
  <c r="P189" i="19"/>
  <c r="BI188" i="19"/>
  <c r="BH188" i="19"/>
  <c r="BG188" i="19"/>
  <c r="BF188" i="19"/>
  <c r="T188" i="19"/>
  <c r="R188" i="19"/>
  <c r="P188" i="19"/>
  <c r="BI187" i="19"/>
  <c r="BH187" i="19"/>
  <c r="BG187" i="19"/>
  <c r="BF187" i="19"/>
  <c r="T187" i="19"/>
  <c r="R187" i="19"/>
  <c r="P187" i="19"/>
  <c r="BI186" i="19"/>
  <c r="BH186" i="19"/>
  <c r="BG186" i="19"/>
  <c r="BF186" i="19"/>
  <c r="T186" i="19"/>
  <c r="R186" i="19"/>
  <c r="P186" i="19"/>
  <c r="BI185" i="19"/>
  <c r="BH185" i="19"/>
  <c r="BG185" i="19"/>
  <c r="BF185" i="19"/>
  <c r="T185" i="19"/>
  <c r="R185" i="19"/>
  <c r="P185" i="19"/>
  <c r="BI184" i="19"/>
  <c r="BH184" i="19"/>
  <c r="BG184" i="19"/>
  <c r="BF184" i="19"/>
  <c r="T184" i="19"/>
  <c r="R184" i="19"/>
  <c r="P184" i="19"/>
  <c r="BI183" i="19"/>
  <c r="BH183" i="19"/>
  <c r="BG183" i="19"/>
  <c r="BF183" i="19"/>
  <c r="T183" i="19"/>
  <c r="R183" i="19"/>
  <c r="P183" i="19"/>
  <c r="BI182" i="19"/>
  <c r="BH182" i="19"/>
  <c r="BG182" i="19"/>
  <c r="BF182" i="19"/>
  <c r="T182" i="19"/>
  <c r="R182" i="19"/>
  <c r="P182" i="19"/>
  <c r="BI181" i="19"/>
  <c r="BH181" i="19"/>
  <c r="BG181" i="19"/>
  <c r="BF181" i="19"/>
  <c r="T181" i="19"/>
  <c r="R181" i="19"/>
  <c r="P181" i="19"/>
  <c r="BI180" i="19"/>
  <c r="BH180" i="19"/>
  <c r="BG180" i="19"/>
  <c r="BF180" i="19"/>
  <c r="T180" i="19"/>
  <c r="R180" i="19"/>
  <c r="P180" i="19"/>
  <c r="BI179" i="19"/>
  <c r="BH179" i="19"/>
  <c r="BG179" i="19"/>
  <c r="BF179" i="19"/>
  <c r="T179" i="19"/>
  <c r="R179" i="19"/>
  <c r="P179" i="19"/>
  <c r="BI178" i="19"/>
  <c r="BH178" i="19"/>
  <c r="BG178" i="19"/>
  <c r="BF178" i="19"/>
  <c r="T178" i="19"/>
  <c r="R178" i="19"/>
  <c r="P178" i="19"/>
  <c r="BI177" i="19"/>
  <c r="BH177" i="19"/>
  <c r="BG177" i="19"/>
  <c r="BF177" i="19"/>
  <c r="T177" i="19"/>
  <c r="R177" i="19"/>
  <c r="P177" i="19"/>
  <c r="BI176" i="19"/>
  <c r="BH176" i="19"/>
  <c r="BG176" i="19"/>
  <c r="BF176" i="19"/>
  <c r="T176" i="19"/>
  <c r="R176" i="19"/>
  <c r="P176" i="19"/>
  <c r="BI175" i="19"/>
  <c r="BH175" i="19"/>
  <c r="BG175" i="19"/>
  <c r="BF175" i="19"/>
  <c r="T175" i="19"/>
  <c r="R175" i="19"/>
  <c r="P175" i="19"/>
  <c r="BI174" i="19"/>
  <c r="BH174" i="19"/>
  <c r="BG174" i="19"/>
  <c r="BF174" i="19"/>
  <c r="T174" i="19"/>
  <c r="R174" i="19"/>
  <c r="P174" i="19"/>
  <c r="BI173" i="19"/>
  <c r="BH173" i="19"/>
  <c r="BG173" i="19"/>
  <c r="BF173" i="19"/>
  <c r="T173" i="19"/>
  <c r="R173" i="19"/>
  <c r="P173" i="19"/>
  <c r="BI172" i="19"/>
  <c r="BH172" i="19"/>
  <c r="BG172" i="19"/>
  <c r="BF172" i="19"/>
  <c r="T172" i="19"/>
  <c r="R172" i="19"/>
  <c r="P172" i="19"/>
  <c r="BI170" i="19"/>
  <c r="BH170" i="19"/>
  <c r="BG170" i="19"/>
  <c r="BF170" i="19"/>
  <c r="T170" i="19"/>
  <c r="T169" i="19" s="1"/>
  <c r="R170" i="19"/>
  <c r="R169" i="19" s="1"/>
  <c r="P170" i="19"/>
  <c r="P169" i="19" s="1"/>
  <c r="BI168" i="19"/>
  <c r="BH168" i="19"/>
  <c r="BG168" i="19"/>
  <c r="BF168" i="19"/>
  <c r="T168" i="19"/>
  <c r="R168" i="19"/>
  <c r="P168" i="19"/>
  <c r="BI167" i="19"/>
  <c r="BH167" i="19"/>
  <c r="BG167" i="19"/>
  <c r="BF167" i="19"/>
  <c r="T167" i="19"/>
  <c r="R167" i="19"/>
  <c r="P167" i="19"/>
  <c r="BI166" i="19"/>
  <c r="BH166" i="19"/>
  <c r="BG166" i="19"/>
  <c r="BF166" i="19"/>
  <c r="T166" i="19"/>
  <c r="R166" i="19"/>
  <c r="P166" i="19"/>
  <c r="BI165" i="19"/>
  <c r="BH165" i="19"/>
  <c r="BG165" i="19"/>
  <c r="BF165" i="19"/>
  <c r="T165" i="19"/>
  <c r="R165" i="19"/>
  <c r="P165" i="19"/>
  <c r="BI164" i="19"/>
  <c r="BH164" i="19"/>
  <c r="BG164" i="19"/>
  <c r="BF164" i="19"/>
  <c r="T164" i="19"/>
  <c r="R164" i="19"/>
  <c r="P164"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4" i="19"/>
  <c r="BH154" i="19"/>
  <c r="BG154" i="19"/>
  <c r="BF154" i="19"/>
  <c r="T154" i="19"/>
  <c r="R154" i="19"/>
  <c r="P154" i="19"/>
  <c r="BI153" i="19"/>
  <c r="BH153" i="19"/>
  <c r="BG153" i="19"/>
  <c r="BF153" i="19"/>
  <c r="T153" i="19"/>
  <c r="R153" i="19"/>
  <c r="P153" i="19"/>
  <c r="BI152" i="19"/>
  <c r="BH152" i="19"/>
  <c r="BG152" i="19"/>
  <c r="BF152" i="19"/>
  <c r="T152" i="19"/>
  <c r="R152" i="19"/>
  <c r="P152" i="19"/>
  <c r="BI151" i="19"/>
  <c r="BH151" i="19"/>
  <c r="BG151" i="19"/>
  <c r="BF151" i="19"/>
  <c r="T151" i="19"/>
  <c r="R151" i="19"/>
  <c r="P151" i="19"/>
  <c r="BI150" i="19"/>
  <c r="BH150" i="19"/>
  <c r="BG150" i="19"/>
  <c r="BF150" i="19"/>
  <c r="T150" i="19"/>
  <c r="R150" i="19"/>
  <c r="P150" i="19"/>
  <c r="BI149" i="19"/>
  <c r="BH149" i="19"/>
  <c r="BG149" i="19"/>
  <c r="BF149" i="19"/>
  <c r="T149" i="19"/>
  <c r="R149" i="19"/>
  <c r="P149"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8" i="19"/>
  <c r="BH128" i="19"/>
  <c r="BG128" i="19"/>
  <c r="BF128" i="19"/>
  <c r="T128" i="19"/>
  <c r="R128" i="19"/>
  <c r="P128" i="19"/>
  <c r="BI126" i="19"/>
  <c r="BH126" i="19"/>
  <c r="BG126" i="19"/>
  <c r="BF126" i="19"/>
  <c r="T126" i="19"/>
  <c r="T125" i="19" s="1"/>
  <c r="R126" i="19"/>
  <c r="R125" i="19" s="1"/>
  <c r="P126" i="19"/>
  <c r="P125" i="19" s="1"/>
  <c r="BI124" i="19"/>
  <c r="BH124" i="19"/>
  <c r="BG124" i="19"/>
  <c r="BF124" i="19"/>
  <c r="T124" i="19"/>
  <c r="R124" i="19"/>
  <c r="P124" i="19"/>
  <c r="BI123" i="19"/>
  <c r="BH123" i="19"/>
  <c r="BG123" i="19"/>
  <c r="BF123" i="19"/>
  <c r="T123" i="19"/>
  <c r="R123" i="19"/>
  <c r="P123" i="19"/>
  <c r="BI122" i="19"/>
  <c r="BH122" i="19"/>
  <c r="BG122" i="19"/>
  <c r="BF122" i="19"/>
  <c r="T122" i="19"/>
  <c r="R122" i="19"/>
  <c r="P122" i="19"/>
  <c r="BI120" i="19"/>
  <c r="BH120" i="19"/>
  <c r="BG120" i="19"/>
  <c r="BF120" i="19"/>
  <c r="T120" i="19"/>
  <c r="T119" i="19" s="1"/>
  <c r="R120" i="19"/>
  <c r="R119" i="19"/>
  <c r="P120" i="19"/>
  <c r="P119" i="19" s="1"/>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2" i="19"/>
  <c r="BH112" i="19"/>
  <c r="BG112" i="19"/>
  <c r="BF112" i="19"/>
  <c r="T112" i="19"/>
  <c r="R112" i="19"/>
  <c r="P112" i="19"/>
  <c r="BI111" i="19"/>
  <c r="BH111" i="19"/>
  <c r="BG111" i="19"/>
  <c r="BF111" i="19"/>
  <c r="T111" i="19"/>
  <c r="R111" i="19"/>
  <c r="P111" i="19"/>
  <c r="BI110" i="19"/>
  <c r="BH110" i="19"/>
  <c r="BG110" i="19"/>
  <c r="BF110" i="19"/>
  <c r="T110" i="19"/>
  <c r="R110"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2" i="19"/>
  <c r="BH102" i="19"/>
  <c r="BG102" i="19"/>
  <c r="BF102" i="19"/>
  <c r="T102" i="19"/>
  <c r="R102" i="19"/>
  <c r="P102" i="19"/>
  <c r="BI101" i="19"/>
  <c r="BH101" i="19"/>
  <c r="BG101" i="19"/>
  <c r="BF101" i="19"/>
  <c r="T101" i="19"/>
  <c r="R101" i="19"/>
  <c r="P101" i="19"/>
  <c r="J96" i="19"/>
  <c r="J95" i="19"/>
  <c r="F95" i="19"/>
  <c r="F93" i="19"/>
  <c r="E91" i="19"/>
  <c r="J63" i="19"/>
  <c r="J62" i="19"/>
  <c r="F62" i="19"/>
  <c r="F60" i="19"/>
  <c r="E58" i="19"/>
  <c r="J22" i="19"/>
  <c r="E22" i="19"/>
  <c r="F96" i="19" s="1"/>
  <c r="J21" i="19"/>
  <c r="J16" i="19"/>
  <c r="J60" i="19" s="1"/>
  <c r="E7" i="19"/>
  <c r="E52" i="19" s="1"/>
  <c r="J41" i="18"/>
  <c r="J40" i="18"/>
  <c r="AY78" i="1" s="1"/>
  <c r="J39" i="18"/>
  <c r="AX78" i="1"/>
  <c r="BI1918" i="18"/>
  <c r="BH1918" i="18"/>
  <c r="BG1918" i="18"/>
  <c r="BF1918" i="18"/>
  <c r="T1918" i="18"/>
  <c r="R1918" i="18"/>
  <c r="P1918" i="18"/>
  <c r="BI1909" i="18"/>
  <c r="BH1909" i="18"/>
  <c r="BG1909" i="18"/>
  <c r="BF1909" i="18"/>
  <c r="T1909" i="18"/>
  <c r="R1909" i="18"/>
  <c r="P1909" i="18"/>
  <c r="BI1905" i="18"/>
  <c r="BH1905" i="18"/>
  <c r="BG1905" i="18"/>
  <c r="BF1905" i="18"/>
  <c r="T1905" i="18"/>
  <c r="R1905" i="18"/>
  <c r="P1905" i="18"/>
  <c r="BI1897" i="18"/>
  <c r="BH1897" i="18"/>
  <c r="BG1897" i="18"/>
  <c r="BF1897" i="18"/>
  <c r="T1897" i="18"/>
  <c r="R1897" i="18"/>
  <c r="P1897" i="18"/>
  <c r="BI1880" i="18"/>
  <c r="BH1880" i="18"/>
  <c r="BG1880" i="18"/>
  <c r="BF1880" i="18"/>
  <c r="T1880" i="18"/>
  <c r="R1880" i="18"/>
  <c r="P1880" i="18"/>
  <c r="BI1876" i="18"/>
  <c r="BH1876" i="18"/>
  <c r="BG1876" i="18"/>
  <c r="BF1876" i="18"/>
  <c r="T1876" i="18"/>
  <c r="R1876" i="18"/>
  <c r="P1876" i="18"/>
  <c r="BI1872" i="18"/>
  <c r="BH1872" i="18"/>
  <c r="BG1872" i="18"/>
  <c r="BF1872" i="18"/>
  <c r="T1872" i="18"/>
  <c r="R1872" i="18"/>
  <c r="P1872" i="18"/>
  <c r="BI1868" i="18"/>
  <c r="BH1868" i="18"/>
  <c r="BG1868" i="18"/>
  <c r="BF1868" i="18"/>
  <c r="T1868" i="18"/>
  <c r="R1868" i="18"/>
  <c r="P1868" i="18"/>
  <c r="BI1864" i="18"/>
  <c r="BH1864" i="18"/>
  <c r="BG1864" i="18"/>
  <c r="BF1864" i="18"/>
  <c r="T1864" i="18"/>
  <c r="R1864" i="18"/>
  <c r="P1864" i="18"/>
  <c r="BI1858" i="18"/>
  <c r="BH1858" i="18"/>
  <c r="BG1858" i="18"/>
  <c r="BF1858" i="18"/>
  <c r="T1858" i="18"/>
  <c r="R1858" i="18"/>
  <c r="P1858" i="18"/>
  <c r="BI1853" i="18"/>
  <c r="BH1853" i="18"/>
  <c r="BG1853" i="18"/>
  <c r="BF1853" i="18"/>
  <c r="T1853" i="18"/>
  <c r="R1853" i="18"/>
  <c r="P1853" i="18"/>
  <c r="BI1850" i="18"/>
  <c r="BH1850" i="18"/>
  <c r="BG1850" i="18"/>
  <c r="BF1850" i="18"/>
  <c r="T1850" i="18"/>
  <c r="R1850" i="18"/>
  <c r="P1850" i="18"/>
  <c r="BI1846" i="18"/>
  <c r="BH1846" i="18"/>
  <c r="BG1846" i="18"/>
  <c r="BF1846" i="18"/>
  <c r="T1846" i="18"/>
  <c r="R1846" i="18"/>
  <c r="P1846" i="18"/>
  <c r="BI1842" i="18"/>
  <c r="BH1842" i="18"/>
  <c r="BG1842" i="18"/>
  <c r="BF1842" i="18"/>
  <c r="T1842" i="18"/>
  <c r="R1842" i="18"/>
  <c r="P1842" i="18"/>
  <c r="BI1838" i="18"/>
  <c r="BH1838" i="18"/>
  <c r="BG1838" i="18"/>
  <c r="BF1838" i="18"/>
  <c r="T1838" i="18"/>
  <c r="R1838" i="18"/>
  <c r="P1838" i="18"/>
  <c r="BI1834" i="18"/>
  <c r="BH1834" i="18"/>
  <c r="BG1834" i="18"/>
  <c r="BF1834" i="18"/>
  <c r="T1834" i="18"/>
  <c r="R1834" i="18"/>
  <c r="P1834" i="18"/>
  <c r="BI1829" i="18"/>
  <c r="BH1829" i="18"/>
  <c r="BG1829" i="18"/>
  <c r="BF1829" i="18"/>
  <c r="T1829" i="18"/>
  <c r="R1829" i="18"/>
  <c r="P1829" i="18"/>
  <c r="BI1827" i="18"/>
  <c r="BH1827" i="18"/>
  <c r="BG1827" i="18"/>
  <c r="BF1827" i="18"/>
  <c r="T1827" i="18"/>
  <c r="R1827" i="18"/>
  <c r="P1827" i="18"/>
  <c r="BI1823" i="18"/>
  <c r="BH1823" i="18"/>
  <c r="BG1823" i="18"/>
  <c r="BF1823" i="18"/>
  <c r="T1823" i="18"/>
  <c r="R1823" i="18"/>
  <c r="P1823" i="18"/>
  <c r="BI1821" i="18"/>
  <c r="BH1821" i="18"/>
  <c r="BG1821" i="18"/>
  <c r="BF1821" i="18"/>
  <c r="T1821" i="18"/>
  <c r="R1821" i="18"/>
  <c r="P1821" i="18"/>
  <c r="BI1814" i="18"/>
  <c r="BH1814" i="18"/>
  <c r="BG1814" i="18"/>
  <c r="BF1814" i="18"/>
  <c r="T1814" i="18"/>
  <c r="R1814" i="18"/>
  <c r="P1814" i="18"/>
  <c r="BI1813" i="18"/>
  <c r="BH1813" i="18"/>
  <c r="BG1813" i="18"/>
  <c r="BF1813" i="18"/>
  <c r="T1813" i="18"/>
  <c r="R1813" i="18"/>
  <c r="P1813" i="18"/>
  <c r="BI1809" i="18"/>
  <c r="BH1809" i="18"/>
  <c r="BG1809" i="18"/>
  <c r="BF1809" i="18"/>
  <c r="T1809" i="18"/>
  <c r="R1809" i="18"/>
  <c r="P1809" i="18"/>
  <c r="BI1807" i="18"/>
  <c r="BH1807" i="18"/>
  <c r="BG1807" i="18"/>
  <c r="BF1807" i="18"/>
  <c r="T1807" i="18"/>
  <c r="R1807" i="18"/>
  <c r="P1807" i="18"/>
  <c r="BI1802" i="18"/>
  <c r="BH1802" i="18"/>
  <c r="BG1802" i="18"/>
  <c r="BF1802" i="18"/>
  <c r="T1802" i="18"/>
  <c r="R1802" i="18"/>
  <c r="P1802" i="18"/>
  <c r="BI1791" i="18"/>
  <c r="BH1791" i="18"/>
  <c r="BG1791" i="18"/>
  <c r="BF1791" i="18"/>
  <c r="T1791" i="18"/>
  <c r="R1791" i="18"/>
  <c r="P1791" i="18"/>
  <c r="BI1787" i="18"/>
  <c r="BH1787" i="18"/>
  <c r="BG1787" i="18"/>
  <c r="BF1787" i="18"/>
  <c r="T1787" i="18"/>
  <c r="R1787" i="18"/>
  <c r="P1787" i="18"/>
  <c r="BI1783" i="18"/>
  <c r="BH1783" i="18"/>
  <c r="BG1783" i="18"/>
  <c r="BF1783" i="18"/>
  <c r="T1783" i="18"/>
  <c r="R1783" i="18"/>
  <c r="P1783" i="18"/>
  <c r="BI1780" i="18"/>
  <c r="BH1780" i="18"/>
  <c r="BG1780" i="18"/>
  <c r="BF1780" i="18"/>
  <c r="T1780" i="18"/>
  <c r="R1780" i="18"/>
  <c r="P1780" i="18"/>
  <c r="BI1776" i="18"/>
  <c r="BH1776" i="18"/>
  <c r="BG1776" i="18"/>
  <c r="BF1776" i="18"/>
  <c r="T1776" i="18"/>
  <c r="R1776" i="18"/>
  <c r="P1776" i="18"/>
  <c r="BI1772" i="18"/>
  <c r="BH1772" i="18"/>
  <c r="BG1772" i="18"/>
  <c r="BF1772" i="18"/>
  <c r="T1772" i="18"/>
  <c r="R1772" i="18"/>
  <c r="P1772" i="18"/>
  <c r="BI1769" i="18"/>
  <c r="BH1769" i="18"/>
  <c r="BG1769" i="18"/>
  <c r="BF1769" i="18"/>
  <c r="T1769" i="18"/>
  <c r="R1769" i="18"/>
  <c r="P1769" i="18"/>
  <c r="BI1762" i="18"/>
  <c r="BH1762" i="18"/>
  <c r="BG1762" i="18"/>
  <c r="BF1762" i="18"/>
  <c r="T1762" i="18"/>
  <c r="R1762" i="18"/>
  <c r="P1762" i="18"/>
  <c r="BI1758" i="18"/>
  <c r="BH1758" i="18"/>
  <c r="BG1758" i="18"/>
  <c r="BF1758" i="18"/>
  <c r="T1758" i="18"/>
  <c r="R1758" i="18"/>
  <c r="P1758" i="18"/>
  <c r="BI1753" i="18"/>
  <c r="BH1753" i="18"/>
  <c r="BG1753" i="18"/>
  <c r="BF1753" i="18"/>
  <c r="T1753" i="18"/>
  <c r="R1753" i="18"/>
  <c r="P1753" i="18"/>
  <c r="BI1748" i="18"/>
  <c r="BH1748" i="18"/>
  <c r="BG1748" i="18"/>
  <c r="BF1748" i="18"/>
  <c r="T1748" i="18"/>
  <c r="R1748" i="18"/>
  <c r="P1748" i="18"/>
  <c r="BI1738" i="18"/>
  <c r="BH1738" i="18"/>
  <c r="BG1738" i="18"/>
  <c r="BF1738" i="18"/>
  <c r="T1738" i="18"/>
  <c r="R1738" i="18"/>
  <c r="P1738" i="18"/>
  <c r="BI1734" i="18"/>
  <c r="BH1734" i="18"/>
  <c r="BG1734" i="18"/>
  <c r="BF1734" i="18"/>
  <c r="T1734" i="18"/>
  <c r="R1734" i="18"/>
  <c r="P1734" i="18"/>
  <c r="BI1730" i="18"/>
  <c r="BH1730" i="18"/>
  <c r="BG1730" i="18"/>
  <c r="BF1730" i="18"/>
  <c r="T1730" i="18"/>
  <c r="R1730" i="18"/>
  <c r="P1730" i="18"/>
  <c r="BI1726" i="18"/>
  <c r="BH1726" i="18"/>
  <c r="BG1726" i="18"/>
  <c r="BF1726" i="18"/>
  <c r="T1726" i="18"/>
  <c r="R1726" i="18"/>
  <c r="P1726" i="18"/>
  <c r="BI1722" i="18"/>
  <c r="BH1722" i="18"/>
  <c r="BG1722" i="18"/>
  <c r="BF1722" i="18"/>
  <c r="T1722" i="18"/>
  <c r="R1722" i="18"/>
  <c r="P1722" i="18"/>
  <c r="BI1719" i="18"/>
  <c r="BH1719" i="18"/>
  <c r="BG1719" i="18"/>
  <c r="BF1719" i="18"/>
  <c r="T1719" i="18"/>
  <c r="R1719" i="18"/>
  <c r="P1719" i="18"/>
  <c r="BI1714" i="18"/>
  <c r="BH1714" i="18"/>
  <c r="BG1714" i="18"/>
  <c r="BF1714" i="18"/>
  <c r="T1714" i="18"/>
  <c r="R1714" i="18"/>
  <c r="P1714" i="18"/>
  <c r="BI1713" i="18"/>
  <c r="BH1713" i="18"/>
  <c r="BG1713" i="18"/>
  <c r="BF1713" i="18"/>
  <c r="T1713" i="18"/>
  <c r="R1713" i="18"/>
  <c r="P1713" i="18"/>
  <c r="BI1708" i="18"/>
  <c r="BH1708" i="18"/>
  <c r="BG1708" i="18"/>
  <c r="BF1708" i="18"/>
  <c r="T1708" i="18"/>
  <c r="R1708" i="18"/>
  <c r="P1708" i="18"/>
  <c r="BI1706" i="18"/>
  <c r="BH1706" i="18"/>
  <c r="BG1706" i="18"/>
  <c r="BF1706" i="18"/>
  <c r="T1706" i="18"/>
  <c r="R1706" i="18"/>
  <c r="P1706" i="18"/>
  <c r="BI1697" i="18"/>
  <c r="BH1697" i="18"/>
  <c r="BG1697" i="18"/>
  <c r="BF1697" i="18"/>
  <c r="T1697" i="18"/>
  <c r="R1697" i="18"/>
  <c r="P1697" i="18"/>
  <c r="BI1693" i="18"/>
  <c r="BH1693" i="18"/>
  <c r="BG1693" i="18"/>
  <c r="BF1693" i="18"/>
  <c r="T1693" i="18"/>
  <c r="R1693" i="18"/>
  <c r="P1693" i="18"/>
  <c r="BI1689" i="18"/>
  <c r="BH1689" i="18"/>
  <c r="BG1689" i="18"/>
  <c r="BF1689" i="18"/>
  <c r="T1689" i="18"/>
  <c r="R1689" i="18"/>
  <c r="P1689" i="18"/>
  <c r="BI1680" i="18"/>
  <c r="BH1680" i="18"/>
  <c r="BG1680" i="18"/>
  <c r="BF1680" i="18"/>
  <c r="T1680" i="18"/>
  <c r="R1680" i="18"/>
  <c r="P1680" i="18"/>
  <c r="BI1674" i="18"/>
  <c r="BH1674" i="18"/>
  <c r="BG1674" i="18"/>
  <c r="BF1674" i="18"/>
  <c r="T1674" i="18"/>
  <c r="R1674" i="18"/>
  <c r="P1674" i="18"/>
  <c r="BI1670" i="18"/>
  <c r="BH1670" i="18"/>
  <c r="BG1670" i="18"/>
  <c r="BF1670" i="18"/>
  <c r="T1670" i="18"/>
  <c r="R1670" i="18"/>
  <c r="P1670" i="18"/>
  <c r="BI1668" i="18"/>
  <c r="BH1668" i="18"/>
  <c r="BG1668" i="18"/>
  <c r="BF1668" i="18"/>
  <c r="T1668" i="18"/>
  <c r="R1668" i="18"/>
  <c r="P1668" i="18"/>
  <c r="BI1661" i="18"/>
  <c r="BH1661" i="18"/>
  <c r="BG1661" i="18"/>
  <c r="BF1661" i="18"/>
  <c r="T1661" i="18"/>
  <c r="R1661" i="18"/>
  <c r="P1661" i="18"/>
  <c r="BI1659" i="18"/>
  <c r="BH1659" i="18"/>
  <c r="BG1659" i="18"/>
  <c r="BF1659" i="18"/>
  <c r="T1659" i="18"/>
  <c r="R1659" i="18"/>
  <c r="P1659" i="18"/>
  <c r="BI1649" i="18"/>
  <c r="BH1649" i="18"/>
  <c r="BG1649" i="18"/>
  <c r="BF1649" i="18"/>
  <c r="T1649" i="18"/>
  <c r="R1649" i="18"/>
  <c r="P1649" i="18"/>
  <c r="BI1645" i="18"/>
  <c r="BH1645" i="18"/>
  <c r="BG1645" i="18"/>
  <c r="BF1645" i="18"/>
  <c r="T1645" i="18"/>
  <c r="R1645" i="18"/>
  <c r="P1645" i="18"/>
  <c r="BI1637" i="18"/>
  <c r="BH1637" i="18"/>
  <c r="BG1637" i="18"/>
  <c r="BF1637" i="18"/>
  <c r="T1637" i="18"/>
  <c r="R1637" i="18"/>
  <c r="P1637" i="18"/>
  <c r="BI1633" i="18"/>
  <c r="BH1633" i="18"/>
  <c r="BG1633" i="18"/>
  <c r="BF1633" i="18"/>
  <c r="T1633" i="18"/>
  <c r="R1633" i="18"/>
  <c r="P1633" i="18"/>
  <c r="BI1628" i="18"/>
  <c r="BH1628" i="18"/>
  <c r="BG1628" i="18"/>
  <c r="BF1628" i="18"/>
  <c r="T1628" i="18"/>
  <c r="R1628" i="18"/>
  <c r="P1628" i="18"/>
  <c r="BI1623" i="18"/>
  <c r="BH1623" i="18"/>
  <c r="BG1623" i="18"/>
  <c r="BF1623" i="18"/>
  <c r="T1623" i="18"/>
  <c r="R1623" i="18"/>
  <c r="P1623" i="18"/>
  <c r="BI1620" i="18"/>
  <c r="BH1620" i="18"/>
  <c r="BG1620" i="18"/>
  <c r="BF1620" i="18"/>
  <c r="T1620" i="18"/>
  <c r="R1620" i="18"/>
  <c r="P1620" i="18"/>
  <c r="BI1618" i="18"/>
  <c r="BH1618" i="18"/>
  <c r="BG1618" i="18"/>
  <c r="BF1618" i="18"/>
  <c r="T1618" i="18"/>
  <c r="R1618" i="18"/>
  <c r="P1618" i="18"/>
  <c r="BI1616" i="18"/>
  <c r="BH1616" i="18"/>
  <c r="BG1616" i="18"/>
  <c r="BF1616" i="18"/>
  <c r="T1616" i="18"/>
  <c r="R1616" i="18"/>
  <c r="P1616" i="18"/>
  <c r="BI1614" i="18"/>
  <c r="BH1614" i="18"/>
  <c r="BG1614" i="18"/>
  <c r="BF1614" i="18"/>
  <c r="T1614" i="18"/>
  <c r="R1614" i="18"/>
  <c r="P1614" i="18"/>
  <c r="BI1612" i="18"/>
  <c r="BH1612" i="18"/>
  <c r="BG1612" i="18"/>
  <c r="BF1612" i="18"/>
  <c r="T1612" i="18"/>
  <c r="R1612" i="18"/>
  <c r="P1612" i="18"/>
  <c r="BI1610" i="18"/>
  <c r="BH1610" i="18"/>
  <c r="BG1610" i="18"/>
  <c r="BF1610" i="18"/>
  <c r="T1610" i="18"/>
  <c r="R1610" i="18"/>
  <c r="P1610" i="18"/>
  <c r="BI1608" i="18"/>
  <c r="BH1608" i="18"/>
  <c r="BG1608" i="18"/>
  <c r="BF1608" i="18"/>
  <c r="T1608" i="18"/>
  <c r="R1608" i="18"/>
  <c r="P1608" i="18"/>
  <c r="BI1605" i="18"/>
  <c r="BH1605" i="18"/>
  <c r="BG1605" i="18"/>
  <c r="BF1605" i="18"/>
  <c r="T1605" i="18"/>
  <c r="R1605" i="18"/>
  <c r="P1605" i="18"/>
  <c r="BI1600" i="18"/>
  <c r="BH1600" i="18"/>
  <c r="BG1600" i="18"/>
  <c r="BF1600" i="18"/>
  <c r="T1600" i="18"/>
  <c r="R1600" i="18"/>
  <c r="P1600" i="18"/>
  <c r="BI1598" i="18"/>
  <c r="BH1598" i="18"/>
  <c r="BG1598" i="18"/>
  <c r="BF1598" i="18"/>
  <c r="T1598" i="18"/>
  <c r="R1598" i="18"/>
  <c r="P1598" i="18"/>
  <c r="BI1593" i="18"/>
  <c r="BH1593" i="18"/>
  <c r="BG1593" i="18"/>
  <c r="BF1593" i="18"/>
  <c r="T1593" i="18"/>
  <c r="R1593" i="18"/>
  <c r="P1593" i="18"/>
  <c r="BI1585" i="18"/>
  <c r="BH1585" i="18"/>
  <c r="BG1585" i="18"/>
  <c r="BF1585" i="18"/>
  <c r="T1585" i="18"/>
  <c r="R1585" i="18"/>
  <c r="P1585" i="18"/>
  <c r="BI1579" i="18"/>
  <c r="BH1579" i="18"/>
  <c r="BG1579" i="18"/>
  <c r="BF1579" i="18"/>
  <c r="T1579" i="18"/>
  <c r="R1579" i="18"/>
  <c r="P1579" i="18"/>
  <c r="BI1576" i="18"/>
  <c r="BH1576" i="18"/>
  <c r="BG1576" i="18"/>
  <c r="BF1576" i="18"/>
  <c r="T1576" i="18"/>
  <c r="R1576" i="18"/>
  <c r="P1576" i="18"/>
  <c r="BI1574" i="18"/>
  <c r="BH1574" i="18"/>
  <c r="BG1574" i="18"/>
  <c r="BF1574" i="18"/>
  <c r="T1574" i="18"/>
  <c r="R1574" i="18"/>
  <c r="P1574" i="18"/>
  <c r="BI1572" i="18"/>
  <c r="BH1572" i="18"/>
  <c r="BG1572" i="18"/>
  <c r="BF1572" i="18"/>
  <c r="T1572" i="18"/>
  <c r="R1572" i="18"/>
  <c r="P1572" i="18"/>
  <c r="BI1570" i="18"/>
  <c r="BH1570" i="18"/>
  <c r="BG1570" i="18"/>
  <c r="BF1570" i="18"/>
  <c r="T1570" i="18"/>
  <c r="R1570" i="18"/>
  <c r="P1570" i="18"/>
  <c r="BI1568" i="18"/>
  <c r="BH1568" i="18"/>
  <c r="BG1568" i="18"/>
  <c r="BF1568" i="18"/>
  <c r="T1568" i="18"/>
  <c r="R1568" i="18"/>
  <c r="P1568" i="18"/>
  <c r="BI1566" i="18"/>
  <c r="BH1566" i="18"/>
  <c r="BG1566" i="18"/>
  <c r="BF1566" i="18"/>
  <c r="T1566" i="18"/>
  <c r="R1566" i="18"/>
  <c r="P1566" i="18"/>
  <c r="BI1564" i="18"/>
  <c r="BH1564" i="18"/>
  <c r="BG1564" i="18"/>
  <c r="BF1564" i="18"/>
  <c r="T1564" i="18"/>
  <c r="R1564" i="18"/>
  <c r="P1564" i="18"/>
  <c r="BI1562" i="18"/>
  <c r="BH1562" i="18"/>
  <c r="BG1562" i="18"/>
  <c r="BF1562" i="18"/>
  <c r="T1562" i="18"/>
  <c r="R1562" i="18"/>
  <c r="P1562" i="18"/>
  <c r="BI1560" i="18"/>
  <c r="BH1560" i="18"/>
  <c r="BG1560" i="18"/>
  <c r="BF1560" i="18"/>
  <c r="T1560" i="18"/>
  <c r="R1560" i="18"/>
  <c r="P1560" i="18"/>
  <c r="BI1557" i="18"/>
  <c r="BH1557" i="18"/>
  <c r="BG1557" i="18"/>
  <c r="BF1557" i="18"/>
  <c r="T1557" i="18"/>
  <c r="R1557" i="18"/>
  <c r="P1557" i="18"/>
  <c r="BI1551" i="18"/>
  <c r="BH1551" i="18"/>
  <c r="BG1551" i="18"/>
  <c r="BF1551" i="18"/>
  <c r="T1551" i="18"/>
  <c r="R1551" i="18"/>
  <c r="P1551" i="18"/>
  <c r="BI1546" i="18"/>
  <c r="BH1546" i="18"/>
  <c r="BG1546" i="18"/>
  <c r="BF1546" i="18"/>
  <c r="T1546" i="18"/>
  <c r="R1546" i="18"/>
  <c r="P1546" i="18"/>
  <c r="BI1544" i="18"/>
  <c r="BH1544" i="18"/>
  <c r="BG1544" i="18"/>
  <c r="BF1544" i="18"/>
  <c r="T1544" i="18"/>
  <c r="R1544" i="18"/>
  <c r="P1544" i="18"/>
  <c r="BI1543" i="18"/>
  <c r="BH1543" i="18"/>
  <c r="BG1543" i="18"/>
  <c r="BF1543" i="18"/>
  <c r="T1543" i="18"/>
  <c r="R1543" i="18"/>
  <c r="P1543" i="18"/>
  <c r="BI1538" i="18"/>
  <c r="BH1538" i="18"/>
  <c r="BG1538" i="18"/>
  <c r="BF1538" i="18"/>
  <c r="T1538" i="18"/>
  <c r="R1538" i="18"/>
  <c r="P1538" i="18"/>
  <c r="BI1536" i="18"/>
  <c r="BH1536" i="18"/>
  <c r="BG1536" i="18"/>
  <c r="BF1536" i="18"/>
  <c r="T1536" i="18"/>
  <c r="R1536" i="18"/>
  <c r="P1536" i="18"/>
  <c r="BI1532" i="18"/>
  <c r="BH1532" i="18"/>
  <c r="BG1532" i="18"/>
  <c r="BF1532" i="18"/>
  <c r="T1532" i="18"/>
  <c r="R1532" i="18"/>
  <c r="P1532" i="18"/>
  <c r="BI1529" i="18"/>
  <c r="BH1529" i="18"/>
  <c r="BG1529" i="18"/>
  <c r="BF1529" i="18"/>
  <c r="T1529" i="18"/>
  <c r="R1529" i="18"/>
  <c r="P1529" i="18"/>
  <c r="BI1523" i="18"/>
  <c r="BH1523" i="18"/>
  <c r="BG1523" i="18"/>
  <c r="BF1523" i="18"/>
  <c r="T1523" i="18"/>
  <c r="R1523" i="18"/>
  <c r="P1523" i="18"/>
  <c r="BI1516" i="18"/>
  <c r="BH1516" i="18"/>
  <c r="BG1516" i="18"/>
  <c r="BF1516" i="18"/>
  <c r="T1516" i="18"/>
  <c r="R1516" i="18"/>
  <c r="P1516" i="18"/>
  <c r="BI1509" i="18"/>
  <c r="BH1509" i="18"/>
  <c r="BG1509" i="18"/>
  <c r="BF1509" i="18"/>
  <c r="T1509" i="18"/>
  <c r="R1509" i="18"/>
  <c r="P1509" i="18"/>
  <c r="BI1507" i="18"/>
  <c r="BH1507" i="18"/>
  <c r="BG1507" i="18"/>
  <c r="BF1507" i="18"/>
  <c r="T1507" i="18"/>
  <c r="R1507" i="18"/>
  <c r="P1507" i="18"/>
  <c r="BI1500" i="18"/>
  <c r="BH1500" i="18"/>
  <c r="BG1500" i="18"/>
  <c r="BF1500" i="18"/>
  <c r="T1500" i="18"/>
  <c r="R1500" i="18"/>
  <c r="P1500" i="18"/>
  <c r="BI1496" i="18"/>
  <c r="BH1496" i="18"/>
  <c r="BG1496" i="18"/>
  <c r="BF1496" i="18"/>
  <c r="T1496" i="18"/>
  <c r="R1496" i="18"/>
  <c r="P1496" i="18"/>
  <c r="BI1492" i="18"/>
  <c r="BH1492" i="18"/>
  <c r="BG1492" i="18"/>
  <c r="BF1492" i="18"/>
  <c r="T1492" i="18"/>
  <c r="R1492" i="18"/>
  <c r="P1492" i="18"/>
  <c r="BI1486" i="18"/>
  <c r="BH1486" i="18"/>
  <c r="BG1486" i="18"/>
  <c r="BF1486" i="18"/>
  <c r="T1486" i="18"/>
  <c r="R1486" i="18"/>
  <c r="P1486" i="18"/>
  <c r="BI1479" i="18"/>
  <c r="BH1479" i="18"/>
  <c r="BG1479" i="18"/>
  <c r="BF1479" i="18"/>
  <c r="T1479" i="18"/>
  <c r="R1479" i="18"/>
  <c r="P1479" i="18"/>
  <c r="BI1476" i="18"/>
  <c r="BH1476" i="18"/>
  <c r="BG1476" i="18"/>
  <c r="BF1476" i="18"/>
  <c r="T1476" i="18"/>
  <c r="R1476" i="18"/>
  <c r="P1476" i="18"/>
  <c r="BI1472" i="18"/>
  <c r="BH1472" i="18"/>
  <c r="BG1472" i="18"/>
  <c r="BF1472" i="18"/>
  <c r="T1472" i="18"/>
  <c r="R1472" i="18"/>
  <c r="P1472" i="18"/>
  <c r="BI1470" i="18"/>
  <c r="BH1470" i="18"/>
  <c r="BG1470" i="18"/>
  <c r="BF1470" i="18"/>
  <c r="T1470" i="18"/>
  <c r="R1470" i="18"/>
  <c r="P1470" i="18"/>
  <c r="BI1466" i="18"/>
  <c r="BH1466" i="18"/>
  <c r="BG1466" i="18"/>
  <c r="BF1466" i="18"/>
  <c r="T1466" i="18"/>
  <c r="R1466" i="18"/>
  <c r="P1466" i="18"/>
  <c r="BI1465" i="18"/>
  <c r="BH1465" i="18"/>
  <c r="BG1465" i="18"/>
  <c r="BF1465" i="18"/>
  <c r="T1465" i="18"/>
  <c r="R1465" i="18"/>
  <c r="P1465" i="18"/>
  <c r="BI1461" i="18"/>
  <c r="BH1461" i="18"/>
  <c r="BG1461" i="18"/>
  <c r="BF1461" i="18"/>
  <c r="T1461" i="18"/>
  <c r="R1461" i="18"/>
  <c r="P1461" i="18"/>
  <c r="BI1458" i="18"/>
  <c r="BH1458" i="18"/>
  <c r="BG1458" i="18"/>
  <c r="BF1458" i="18"/>
  <c r="T1458" i="18"/>
  <c r="R1458" i="18"/>
  <c r="P1458" i="18"/>
  <c r="BI1456" i="18"/>
  <c r="BH1456" i="18"/>
  <c r="BG1456" i="18"/>
  <c r="BF1456" i="18"/>
  <c r="T1456" i="18"/>
  <c r="R1456" i="18"/>
  <c r="P1456" i="18"/>
  <c r="BI1451" i="18"/>
  <c r="BH1451" i="18"/>
  <c r="BG1451" i="18"/>
  <c r="BF1451" i="18"/>
  <c r="T1451" i="18"/>
  <c r="R1451" i="18"/>
  <c r="P1451" i="18"/>
  <c r="BI1449" i="18"/>
  <c r="BH1449" i="18"/>
  <c r="BG1449" i="18"/>
  <c r="BF1449" i="18"/>
  <c r="T1449" i="18"/>
  <c r="R1449" i="18"/>
  <c r="P1449" i="18"/>
  <c r="BI1442" i="18"/>
  <c r="BH1442" i="18"/>
  <c r="BG1442" i="18"/>
  <c r="BF1442" i="18"/>
  <c r="T1442" i="18"/>
  <c r="R1442" i="18"/>
  <c r="P1442" i="18"/>
  <c r="BI1441" i="18"/>
  <c r="BH1441" i="18"/>
  <c r="BG1441" i="18"/>
  <c r="BF1441" i="18"/>
  <c r="T1441" i="18"/>
  <c r="R1441" i="18"/>
  <c r="P1441" i="18"/>
  <c r="BI1436" i="18"/>
  <c r="BH1436" i="18"/>
  <c r="BG1436" i="18"/>
  <c r="BF1436" i="18"/>
  <c r="T1436" i="18"/>
  <c r="R1436" i="18"/>
  <c r="P1436" i="18"/>
  <c r="BI1435" i="18"/>
  <c r="BH1435" i="18"/>
  <c r="BG1435" i="18"/>
  <c r="BF1435" i="18"/>
  <c r="T1435" i="18"/>
  <c r="R1435" i="18"/>
  <c r="P1435" i="18"/>
  <c r="BI1431" i="18"/>
  <c r="BH1431" i="18"/>
  <c r="BG1431" i="18"/>
  <c r="BF1431" i="18"/>
  <c r="T1431" i="18"/>
  <c r="R1431" i="18"/>
  <c r="P1431" i="18"/>
  <c r="BI1429" i="18"/>
  <c r="BH1429" i="18"/>
  <c r="BG1429" i="18"/>
  <c r="BF1429" i="18"/>
  <c r="T1429" i="18"/>
  <c r="R1429" i="18"/>
  <c r="P1429" i="18"/>
  <c r="BI1424" i="18"/>
  <c r="BH1424" i="18"/>
  <c r="BG1424" i="18"/>
  <c r="BF1424" i="18"/>
  <c r="T1424" i="18"/>
  <c r="R1424" i="18"/>
  <c r="P1424" i="18"/>
  <c r="BI1422" i="18"/>
  <c r="BH1422" i="18"/>
  <c r="BG1422" i="18"/>
  <c r="BF1422" i="18"/>
  <c r="T1422" i="18"/>
  <c r="R1422" i="18"/>
  <c r="P1422" i="18"/>
  <c r="BI1418" i="18"/>
  <c r="BH1418" i="18"/>
  <c r="BG1418" i="18"/>
  <c r="BF1418" i="18"/>
  <c r="T1418" i="18"/>
  <c r="R1418" i="18"/>
  <c r="P1418" i="18"/>
  <c r="BI1416" i="18"/>
  <c r="BH1416" i="18"/>
  <c r="BG1416" i="18"/>
  <c r="BF1416" i="18"/>
  <c r="T1416" i="18"/>
  <c r="R1416" i="18"/>
  <c r="P1416" i="18"/>
  <c r="BI1412" i="18"/>
  <c r="BH1412" i="18"/>
  <c r="BG1412" i="18"/>
  <c r="BF1412" i="18"/>
  <c r="T1412" i="18"/>
  <c r="R1412" i="18"/>
  <c r="P1412" i="18"/>
  <c r="BI1410" i="18"/>
  <c r="BH1410" i="18"/>
  <c r="BG1410" i="18"/>
  <c r="BF1410" i="18"/>
  <c r="T1410" i="18"/>
  <c r="R1410" i="18"/>
  <c r="P1410" i="18"/>
  <c r="BI1407" i="18"/>
  <c r="BH1407" i="18"/>
  <c r="BG1407" i="18"/>
  <c r="BF1407" i="18"/>
  <c r="T1407" i="18"/>
  <c r="R1407" i="18"/>
  <c r="P1407" i="18"/>
  <c r="BI1405" i="18"/>
  <c r="BH1405" i="18"/>
  <c r="BG1405" i="18"/>
  <c r="BF1405" i="18"/>
  <c r="T1405" i="18"/>
  <c r="R1405" i="18"/>
  <c r="P1405" i="18"/>
  <c r="BI1402" i="18"/>
  <c r="BH1402" i="18"/>
  <c r="BG1402" i="18"/>
  <c r="BF1402" i="18"/>
  <c r="T1402" i="18"/>
  <c r="R1402" i="18"/>
  <c r="P1402" i="18"/>
  <c r="BI1399" i="18"/>
  <c r="BH1399" i="18"/>
  <c r="BG1399" i="18"/>
  <c r="BF1399" i="18"/>
  <c r="T1399" i="18"/>
  <c r="R1399" i="18"/>
  <c r="P1399" i="18"/>
  <c r="BI1398" i="18"/>
  <c r="BH1398" i="18"/>
  <c r="BG1398" i="18"/>
  <c r="BF1398" i="18"/>
  <c r="T1398" i="18"/>
  <c r="R1398" i="18"/>
  <c r="P1398" i="18"/>
  <c r="BI1397" i="18"/>
  <c r="BH1397" i="18"/>
  <c r="BG1397" i="18"/>
  <c r="BF1397" i="18"/>
  <c r="T1397" i="18"/>
  <c r="R1397" i="18"/>
  <c r="P1397" i="18"/>
  <c r="BI1396" i="18"/>
  <c r="BH1396" i="18"/>
  <c r="BG1396" i="18"/>
  <c r="BF1396" i="18"/>
  <c r="T1396" i="18"/>
  <c r="R1396" i="18"/>
  <c r="P1396" i="18"/>
  <c r="BI1392" i="18"/>
  <c r="BH1392" i="18"/>
  <c r="BG1392" i="18"/>
  <c r="BF1392" i="18"/>
  <c r="T1392" i="18"/>
  <c r="R1392" i="18"/>
  <c r="P1392" i="18"/>
  <c r="BI1389" i="18"/>
  <c r="BH1389" i="18"/>
  <c r="BG1389" i="18"/>
  <c r="BF1389" i="18"/>
  <c r="T1389" i="18"/>
  <c r="R1389" i="18"/>
  <c r="P1389" i="18"/>
  <c r="BI1387" i="18"/>
  <c r="BH1387" i="18"/>
  <c r="BG1387" i="18"/>
  <c r="BF1387" i="18"/>
  <c r="T1387" i="18"/>
  <c r="R1387" i="18"/>
  <c r="P1387" i="18"/>
  <c r="BI1377" i="18"/>
  <c r="BH1377" i="18"/>
  <c r="BG1377" i="18"/>
  <c r="BF1377" i="18"/>
  <c r="T1377" i="18"/>
  <c r="R1377" i="18"/>
  <c r="P1377" i="18"/>
  <c r="BI1374" i="18"/>
  <c r="BH1374" i="18"/>
  <c r="BG1374" i="18"/>
  <c r="BF1374" i="18"/>
  <c r="T1374" i="18"/>
  <c r="R1374" i="18"/>
  <c r="P1374" i="18"/>
  <c r="BI1369" i="18"/>
  <c r="BH1369" i="18"/>
  <c r="BG1369" i="18"/>
  <c r="BF1369" i="18"/>
  <c r="T1369" i="18"/>
  <c r="R1369" i="18"/>
  <c r="P1369" i="18"/>
  <c r="BI1366" i="18"/>
  <c r="BH1366" i="18"/>
  <c r="BG1366" i="18"/>
  <c r="BF1366" i="18"/>
  <c r="T1366" i="18"/>
  <c r="R1366" i="18"/>
  <c r="P1366" i="18"/>
  <c r="BI1364" i="18"/>
  <c r="BH1364" i="18"/>
  <c r="BG1364" i="18"/>
  <c r="BF1364" i="18"/>
  <c r="T1364" i="18"/>
  <c r="R1364" i="18"/>
  <c r="P1364" i="18"/>
  <c r="BI1360" i="18"/>
  <c r="BH1360" i="18"/>
  <c r="BG1360" i="18"/>
  <c r="BF1360" i="18"/>
  <c r="T1360" i="18"/>
  <c r="R1360" i="18"/>
  <c r="P1360" i="18"/>
  <c r="BI1358" i="18"/>
  <c r="BH1358" i="18"/>
  <c r="BG1358" i="18"/>
  <c r="BF1358" i="18"/>
  <c r="T1358" i="18"/>
  <c r="R1358" i="18"/>
  <c r="P1358" i="18"/>
  <c r="BI1342" i="18"/>
  <c r="BH1342" i="18"/>
  <c r="BG1342" i="18"/>
  <c r="BF1342" i="18"/>
  <c r="T1342" i="18"/>
  <c r="R1342" i="18"/>
  <c r="P1342" i="18"/>
  <c r="BI1335" i="18"/>
  <c r="BH1335" i="18"/>
  <c r="BG1335" i="18"/>
  <c r="BF1335" i="18"/>
  <c r="T1335" i="18"/>
  <c r="R1335" i="18"/>
  <c r="P1335" i="18"/>
  <c r="BI1329" i="18"/>
  <c r="BH1329" i="18"/>
  <c r="BG1329" i="18"/>
  <c r="BF1329" i="18"/>
  <c r="T1329" i="18"/>
  <c r="R1329" i="18"/>
  <c r="P1329" i="18"/>
  <c r="BI1327" i="18"/>
  <c r="BH1327" i="18"/>
  <c r="BG1327" i="18"/>
  <c r="BF1327" i="18"/>
  <c r="T1327" i="18"/>
  <c r="R1327" i="18"/>
  <c r="P1327" i="18"/>
  <c r="BI1321" i="18"/>
  <c r="BH1321" i="18"/>
  <c r="BG1321" i="18"/>
  <c r="BF1321" i="18"/>
  <c r="T1321" i="18"/>
  <c r="R1321" i="18"/>
  <c r="P1321" i="18"/>
  <c r="BI1319" i="18"/>
  <c r="BH1319" i="18"/>
  <c r="BG1319" i="18"/>
  <c r="BF1319" i="18"/>
  <c r="T1319" i="18"/>
  <c r="R1319" i="18"/>
  <c r="P1319" i="18"/>
  <c r="BI1315" i="18"/>
  <c r="BH1315" i="18"/>
  <c r="BG1315" i="18"/>
  <c r="BF1315" i="18"/>
  <c r="T1315" i="18"/>
  <c r="R1315" i="18"/>
  <c r="P1315" i="18"/>
  <c r="BI1313" i="18"/>
  <c r="BH1313" i="18"/>
  <c r="BG1313" i="18"/>
  <c r="BF1313" i="18"/>
  <c r="T1313" i="18"/>
  <c r="R1313" i="18"/>
  <c r="P1313" i="18"/>
  <c r="BI1309" i="18"/>
  <c r="BH1309" i="18"/>
  <c r="BG1309" i="18"/>
  <c r="BF1309" i="18"/>
  <c r="T1309" i="18"/>
  <c r="R1309" i="18"/>
  <c r="P1309" i="18"/>
  <c r="BI1307" i="18"/>
  <c r="BH1307" i="18"/>
  <c r="BG1307" i="18"/>
  <c r="BF1307" i="18"/>
  <c r="T1307" i="18"/>
  <c r="R1307" i="18"/>
  <c r="P1307" i="18"/>
  <c r="BI1303" i="18"/>
  <c r="BH1303" i="18"/>
  <c r="BG1303" i="18"/>
  <c r="BF1303" i="18"/>
  <c r="T1303" i="18"/>
  <c r="R1303" i="18"/>
  <c r="P1303" i="18"/>
  <c r="BI1301" i="18"/>
  <c r="BH1301" i="18"/>
  <c r="BG1301" i="18"/>
  <c r="BF1301" i="18"/>
  <c r="T1301" i="18"/>
  <c r="R1301" i="18"/>
  <c r="P1301" i="18"/>
  <c r="BI1294" i="18"/>
  <c r="BH1294" i="18"/>
  <c r="BG1294" i="18"/>
  <c r="BF1294" i="18"/>
  <c r="T1294" i="18"/>
  <c r="R1294" i="18"/>
  <c r="P1294" i="18"/>
  <c r="BI1292" i="18"/>
  <c r="BH1292" i="18"/>
  <c r="BG1292" i="18"/>
  <c r="BF1292" i="18"/>
  <c r="T1292" i="18"/>
  <c r="R1292" i="18"/>
  <c r="P1292" i="18"/>
  <c r="BI1288" i="18"/>
  <c r="BH1288" i="18"/>
  <c r="BG1288" i="18"/>
  <c r="BF1288" i="18"/>
  <c r="T1288" i="18"/>
  <c r="R1288" i="18"/>
  <c r="P1288" i="18"/>
  <c r="BI1286" i="18"/>
  <c r="BH1286" i="18"/>
  <c r="BG1286" i="18"/>
  <c r="BF1286" i="18"/>
  <c r="T1286" i="18"/>
  <c r="R1286" i="18"/>
  <c r="P1286" i="18"/>
  <c r="BI1281" i="18"/>
  <c r="BH1281" i="18"/>
  <c r="BG1281" i="18"/>
  <c r="BF1281" i="18"/>
  <c r="T1281" i="18"/>
  <c r="R1281" i="18"/>
  <c r="P1281" i="18"/>
  <c r="BI1277" i="18"/>
  <c r="BH1277" i="18"/>
  <c r="BG1277" i="18"/>
  <c r="BF1277" i="18"/>
  <c r="T1277" i="18"/>
  <c r="R1277" i="18"/>
  <c r="P1277" i="18"/>
  <c r="BI1273" i="18"/>
  <c r="BH1273" i="18"/>
  <c r="BG1273" i="18"/>
  <c r="BF1273" i="18"/>
  <c r="T1273" i="18"/>
  <c r="R1273" i="18"/>
  <c r="P1273" i="18"/>
  <c r="BI1269" i="18"/>
  <c r="BH1269" i="18"/>
  <c r="BG1269" i="18"/>
  <c r="BF1269" i="18"/>
  <c r="T1269" i="18"/>
  <c r="R1269" i="18"/>
  <c r="P1269" i="18"/>
  <c r="BI1259" i="18"/>
  <c r="BH1259" i="18"/>
  <c r="BG1259" i="18"/>
  <c r="BF1259" i="18"/>
  <c r="T1259" i="18"/>
  <c r="R1259" i="18"/>
  <c r="P1259" i="18"/>
  <c r="BI1256" i="18"/>
  <c r="BH1256" i="18"/>
  <c r="BG1256" i="18"/>
  <c r="BF1256" i="18"/>
  <c r="T1256" i="18"/>
  <c r="R1256" i="18"/>
  <c r="P1256" i="18"/>
  <c r="BI1255" i="18"/>
  <c r="BH1255" i="18"/>
  <c r="BG1255" i="18"/>
  <c r="BF1255" i="18"/>
  <c r="T1255" i="18"/>
  <c r="R1255" i="18"/>
  <c r="P1255" i="18"/>
  <c r="BI1251" i="18"/>
  <c r="BH1251" i="18"/>
  <c r="BG1251" i="18"/>
  <c r="BF1251" i="18"/>
  <c r="T1251" i="18"/>
  <c r="R1251" i="18"/>
  <c r="P1251" i="18"/>
  <c r="BI1249" i="18"/>
  <c r="BH1249" i="18"/>
  <c r="BG1249" i="18"/>
  <c r="BF1249" i="18"/>
  <c r="T1249" i="18"/>
  <c r="R1249" i="18"/>
  <c r="P1249" i="18"/>
  <c r="BI1243" i="18"/>
  <c r="BH1243" i="18"/>
  <c r="BG1243" i="18"/>
  <c r="BF1243" i="18"/>
  <c r="T1243" i="18"/>
  <c r="R1243" i="18"/>
  <c r="P1243" i="18"/>
  <c r="BI1237" i="18"/>
  <c r="BH1237" i="18"/>
  <c r="BG1237" i="18"/>
  <c r="BF1237" i="18"/>
  <c r="T1237" i="18"/>
  <c r="R1237" i="18"/>
  <c r="P1237" i="18"/>
  <c r="BI1231" i="18"/>
  <c r="BH1231" i="18"/>
  <c r="BG1231" i="18"/>
  <c r="BF1231" i="18"/>
  <c r="T1231" i="18"/>
  <c r="R1231" i="18"/>
  <c r="P1231" i="18"/>
  <c r="BI1225" i="18"/>
  <c r="BH1225" i="18"/>
  <c r="BG1225" i="18"/>
  <c r="BF1225" i="18"/>
  <c r="T1225" i="18"/>
  <c r="R1225" i="18"/>
  <c r="P1225" i="18"/>
  <c r="BI1209" i="18"/>
  <c r="BH1209" i="18"/>
  <c r="BG1209" i="18"/>
  <c r="BF1209" i="18"/>
  <c r="T1209" i="18"/>
  <c r="R1209" i="18"/>
  <c r="P1209" i="18"/>
  <c r="BI1207" i="18"/>
  <c r="BH1207" i="18"/>
  <c r="BG1207" i="18"/>
  <c r="BF1207" i="18"/>
  <c r="T1207" i="18"/>
  <c r="R1207" i="18"/>
  <c r="P1207" i="18"/>
  <c r="BI1201" i="18"/>
  <c r="BH1201" i="18"/>
  <c r="BG1201" i="18"/>
  <c r="BF1201" i="18"/>
  <c r="T1201" i="18"/>
  <c r="R1201" i="18"/>
  <c r="P1201" i="18"/>
  <c r="BI1199" i="18"/>
  <c r="BH1199" i="18"/>
  <c r="BG1199" i="18"/>
  <c r="BF1199" i="18"/>
  <c r="T1199" i="18"/>
  <c r="R1199" i="18"/>
  <c r="P1199" i="18"/>
  <c r="BI1193" i="18"/>
  <c r="BH1193" i="18"/>
  <c r="BG1193" i="18"/>
  <c r="BF1193" i="18"/>
  <c r="T1193" i="18"/>
  <c r="R1193" i="18"/>
  <c r="P1193" i="18"/>
  <c r="BI1191" i="18"/>
  <c r="BH1191" i="18"/>
  <c r="BG1191" i="18"/>
  <c r="BF1191" i="18"/>
  <c r="T1191" i="18"/>
  <c r="R1191" i="18"/>
  <c r="P1191" i="18"/>
  <c r="BI1185" i="18"/>
  <c r="BH1185" i="18"/>
  <c r="BG1185" i="18"/>
  <c r="BF1185" i="18"/>
  <c r="T1185" i="18"/>
  <c r="R1185" i="18"/>
  <c r="P1185" i="18"/>
  <c r="BI1183" i="18"/>
  <c r="BH1183" i="18"/>
  <c r="BG1183" i="18"/>
  <c r="BF1183" i="18"/>
  <c r="T1183" i="18"/>
  <c r="R1183" i="18"/>
  <c r="P1183" i="18"/>
  <c r="BI1177" i="18"/>
  <c r="BH1177" i="18"/>
  <c r="BG1177" i="18"/>
  <c r="BF1177" i="18"/>
  <c r="T1177" i="18"/>
  <c r="R1177" i="18"/>
  <c r="P1177" i="18"/>
  <c r="BI1171" i="18"/>
  <c r="BH1171" i="18"/>
  <c r="BG1171" i="18"/>
  <c r="BF1171" i="18"/>
  <c r="T1171" i="18"/>
  <c r="R1171" i="18"/>
  <c r="P1171" i="18"/>
  <c r="BI1165" i="18"/>
  <c r="BH1165" i="18"/>
  <c r="BG1165" i="18"/>
  <c r="BF1165" i="18"/>
  <c r="T1165" i="18"/>
  <c r="R1165" i="18"/>
  <c r="P1165" i="18"/>
  <c r="BI1153" i="18"/>
  <c r="BH1153" i="18"/>
  <c r="BG1153" i="18"/>
  <c r="BF1153" i="18"/>
  <c r="T1153" i="18"/>
  <c r="R1153" i="18"/>
  <c r="P1153" i="18"/>
  <c r="BI1149" i="18"/>
  <c r="BH1149" i="18"/>
  <c r="BG1149" i="18"/>
  <c r="BF1149" i="18"/>
  <c r="T1149" i="18"/>
  <c r="R1149" i="18"/>
  <c r="P1149" i="18"/>
  <c r="BI1145" i="18"/>
  <c r="BH1145" i="18"/>
  <c r="BG1145" i="18"/>
  <c r="BF1145" i="18"/>
  <c r="T1145" i="18"/>
  <c r="R1145" i="18"/>
  <c r="P1145" i="18"/>
  <c r="BI1141" i="18"/>
  <c r="BH1141" i="18"/>
  <c r="BG1141" i="18"/>
  <c r="BF1141" i="18"/>
  <c r="T1141" i="18"/>
  <c r="R1141" i="18"/>
  <c r="P1141" i="18"/>
  <c r="BI1138" i="18"/>
  <c r="BH1138" i="18"/>
  <c r="BG1138" i="18"/>
  <c r="BF1138" i="18"/>
  <c r="T1138" i="18"/>
  <c r="R1138" i="18"/>
  <c r="P1138" i="18"/>
  <c r="BI1136" i="18"/>
  <c r="BH1136" i="18"/>
  <c r="BG1136" i="18"/>
  <c r="BF1136" i="18"/>
  <c r="T1136" i="18"/>
  <c r="R1136" i="18"/>
  <c r="P1136" i="18"/>
  <c r="BI1130" i="18"/>
  <c r="BH1130" i="18"/>
  <c r="BG1130" i="18"/>
  <c r="BF1130" i="18"/>
  <c r="T1130" i="18"/>
  <c r="R1130" i="18"/>
  <c r="P1130" i="18"/>
  <c r="BI1128" i="18"/>
  <c r="BH1128" i="18"/>
  <c r="BG1128" i="18"/>
  <c r="BF1128" i="18"/>
  <c r="T1128" i="18"/>
  <c r="R1128" i="18"/>
  <c r="P1128" i="18"/>
  <c r="BI1122" i="18"/>
  <c r="BH1122" i="18"/>
  <c r="BG1122" i="18"/>
  <c r="BF1122" i="18"/>
  <c r="T1122" i="18"/>
  <c r="R1122" i="18"/>
  <c r="P1122" i="18"/>
  <c r="BI1118" i="18"/>
  <c r="BH1118" i="18"/>
  <c r="BG1118" i="18"/>
  <c r="BF1118" i="18"/>
  <c r="T1118" i="18"/>
  <c r="R1118" i="18"/>
  <c r="P1118" i="18"/>
  <c r="BI1115" i="18"/>
  <c r="BH1115" i="18"/>
  <c r="BG1115" i="18"/>
  <c r="BF1115" i="18"/>
  <c r="T1115" i="18"/>
  <c r="R1115" i="18"/>
  <c r="P1115" i="18"/>
  <c r="BI1111" i="18"/>
  <c r="BH1111" i="18"/>
  <c r="BG1111" i="18"/>
  <c r="BF1111" i="18"/>
  <c r="T1111" i="18"/>
  <c r="R1111" i="18"/>
  <c r="P1111" i="18"/>
  <c r="BI1107" i="18"/>
  <c r="BH1107" i="18"/>
  <c r="BG1107" i="18"/>
  <c r="BF1107" i="18"/>
  <c r="T1107" i="18"/>
  <c r="R1107" i="18"/>
  <c r="P1107" i="18"/>
  <c r="BI1103" i="18"/>
  <c r="BH1103" i="18"/>
  <c r="BG1103" i="18"/>
  <c r="BF1103" i="18"/>
  <c r="T1103" i="18"/>
  <c r="R1103" i="18"/>
  <c r="P1103" i="18"/>
  <c r="BI1098" i="18"/>
  <c r="BH1098" i="18"/>
  <c r="BG1098" i="18"/>
  <c r="BF1098" i="18"/>
  <c r="T1098" i="18"/>
  <c r="R1098" i="18"/>
  <c r="P1098" i="18"/>
  <c r="BI1093" i="18"/>
  <c r="BH1093" i="18"/>
  <c r="BG1093" i="18"/>
  <c r="BF1093" i="18"/>
  <c r="T1093" i="18"/>
  <c r="R1093" i="18"/>
  <c r="P1093" i="18"/>
  <c r="BI1088" i="18"/>
  <c r="BH1088" i="18"/>
  <c r="BG1088" i="18"/>
  <c r="BF1088" i="18"/>
  <c r="T1088" i="18"/>
  <c r="R1088" i="18"/>
  <c r="P1088" i="18"/>
  <c r="BI1086" i="18"/>
  <c r="BH1086" i="18"/>
  <c r="BG1086" i="18"/>
  <c r="BF1086" i="18"/>
  <c r="T1086" i="18"/>
  <c r="R1086" i="18"/>
  <c r="P1086" i="18"/>
  <c r="BI1082" i="18"/>
  <c r="BH1082" i="18"/>
  <c r="BG1082" i="18"/>
  <c r="BF1082" i="18"/>
  <c r="T1082" i="18"/>
  <c r="R1082" i="18"/>
  <c r="P1082" i="18"/>
  <c r="BI1079" i="18"/>
  <c r="BH1079" i="18"/>
  <c r="BG1079" i="18"/>
  <c r="BF1079" i="18"/>
  <c r="T1079" i="18"/>
  <c r="R1079" i="18"/>
  <c r="P1079" i="18"/>
  <c r="BI1075" i="18"/>
  <c r="BH1075" i="18"/>
  <c r="BG1075" i="18"/>
  <c r="BF1075" i="18"/>
  <c r="T1075" i="18"/>
  <c r="R1075" i="18"/>
  <c r="P1075" i="18"/>
  <c r="BI1072" i="18"/>
  <c r="BH1072" i="18"/>
  <c r="BG1072" i="18"/>
  <c r="BF1072" i="18"/>
  <c r="T1072" i="18"/>
  <c r="R1072" i="18"/>
  <c r="P1072" i="18"/>
  <c r="BI1068" i="18"/>
  <c r="BH1068" i="18"/>
  <c r="BG1068" i="18"/>
  <c r="BF1068" i="18"/>
  <c r="T1068" i="18"/>
  <c r="R1068" i="18"/>
  <c r="P1068" i="18"/>
  <c r="BI1066" i="18"/>
  <c r="BH1066" i="18"/>
  <c r="BG1066" i="18"/>
  <c r="BF1066" i="18"/>
  <c r="T1066" i="18"/>
  <c r="R1066" i="18"/>
  <c r="P1066" i="18"/>
  <c r="BI1062" i="18"/>
  <c r="BH1062" i="18"/>
  <c r="BG1062" i="18"/>
  <c r="BF1062" i="18"/>
  <c r="T1062" i="18"/>
  <c r="R1062" i="18"/>
  <c r="P1062" i="18"/>
  <c r="BI1058" i="18"/>
  <c r="BH1058" i="18"/>
  <c r="BG1058" i="18"/>
  <c r="BF1058" i="18"/>
  <c r="T1058" i="18"/>
  <c r="R1058" i="18"/>
  <c r="P1058" i="18"/>
  <c r="BI1054" i="18"/>
  <c r="BH1054" i="18"/>
  <c r="BG1054" i="18"/>
  <c r="BF1054" i="18"/>
  <c r="T1054" i="18"/>
  <c r="R1054" i="18"/>
  <c r="P1054" i="18"/>
  <c r="BI1050" i="18"/>
  <c r="BH1050" i="18"/>
  <c r="BG1050" i="18"/>
  <c r="BF1050" i="18"/>
  <c r="T1050" i="18"/>
  <c r="R1050" i="18"/>
  <c r="P1050" i="18"/>
  <c r="BI1046" i="18"/>
  <c r="BH1046" i="18"/>
  <c r="BG1046" i="18"/>
  <c r="BF1046" i="18"/>
  <c r="T1046" i="18"/>
  <c r="R1046" i="18"/>
  <c r="P1046" i="18"/>
  <c r="BI1042" i="18"/>
  <c r="BH1042" i="18"/>
  <c r="BG1042" i="18"/>
  <c r="BF1042" i="18"/>
  <c r="T1042" i="18"/>
  <c r="R1042" i="18"/>
  <c r="P1042" i="18"/>
  <c r="BI1038" i="18"/>
  <c r="BH1038" i="18"/>
  <c r="BG1038" i="18"/>
  <c r="BF1038" i="18"/>
  <c r="T1038" i="18"/>
  <c r="R1038" i="18"/>
  <c r="P1038" i="18"/>
  <c r="BI1036" i="18"/>
  <c r="BH1036" i="18"/>
  <c r="BG1036" i="18"/>
  <c r="BF1036" i="18"/>
  <c r="T1036" i="18"/>
  <c r="R1036" i="18"/>
  <c r="P1036" i="18"/>
  <c r="BI1032" i="18"/>
  <c r="BH1032" i="18"/>
  <c r="BG1032" i="18"/>
  <c r="BF1032" i="18"/>
  <c r="T1032" i="18"/>
  <c r="R1032" i="18"/>
  <c r="P1032" i="18"/>
  <c r="BI1029" i="18"/>
  <c r="BH1029" i="18"/>
  <c r="BG1029" i="18"/>
  <c r="BF1029" i="18"/>
  <c r="T1029" i="18"/>
  <c r="R1029" i="18"/>
  <c r="P1029" i="18"/>
  <c r="BI1022" i="18"/>
  <c r="BH1022" i="18"/>
  <c r="BG1022" i="18"/>
  <c r="BF1022" i="18"/>
  <c r="T1022" i="18"/>
  <c r="R1022" i="18"/>
  <c r="P1022" i="18"/>
  <c r="BI1019" i="18"/>
  <c r="BH1019" i="18"/>
  <c r="BG1019" i="18"/>
  <c r="BF1019" i="18"/>
  <c r="T1019" i="18"/>
  <c r="R1019" i="18"/>
  <c r="P1019" i="18"/>
  <c r="BI1015" i="18"/>
  <c r="BH1015" i="18"/>
  <c r="BG1015" i="18"/>
  <c r="BF1015" i="18"/>
  <c r="T1015" i="18"/>
  <c r="R1015" i="18"/>
  <c r="P1015" i="18"/>
  <c r="BI1011" i="18"/>
  <c r="BH1011" i="18"/>
  <c r="BG1011" i="18"/>
  <c r="BF1011" i="18"/>
  <c r="T1011" i="18"/>
  <c r="T1010" i="18" s="1"/>
  <c r="R1011" i="18"/>
  <c r="R1010" i="18" s="1"/>
  <c r="P1011" i="18"/>
  <c r="P1010" i="18"/>
  <c r="BI1008" i="18"/>
  <c r="BH1008" i="18"/>
  <c r="BG1008" i="18"/>
  <c r="BF1008" i="18"/>
  <c r="T1008" i="18"/>
  <c r="R1008" i="18"/>
  <c r="P1008" i="18"/>
  <c r="BI1004" i="18"/>
  <c r="BH1004" i="18"/>
  <c r="BG1004" i="18"/>
  <c r="BF1004" i="18"/>
  <c r="T1004" i="18"/>
  <c r="R1004" i="18"/>
  <c r="P1004" i="18"/>
  <c r="BI1002" i="18"/>
  <c r="BH1002" i="18"/>
  <c r="BG1002" i="18"/>
  <c r="BF1002" i="18"/>
  <c r="T1002" i="18"/>
  <c r="R1002" i="18"/>
  <c r="P1002" i="18"/>
  <c r="BI1000" i="18"/>
  <c r="BH1000" i="18"/>
  <c r="BG1000" i="18"/>
  <c r="BF1000" i="18"/>
  <c r="T1000" i="18"/>
  <c r="R1000" i="18"/>
  <c r="P1000" i="18"/>
  <c r="BI995" i="18"/>
  <c r="BH995" i="18"/>
  <c r="BG995" i="18"/>
  <c r="BF995" i="18"/>
  <c r="T995" i="18"/>
  <c r="R995" i="18"/>
  <c r="P995" i="18"/>
  <c r="BI991" i="18"/>
  <c r="BH991" i="18"/>
  <c r="BG991" i="18"/>
  <c r="BF991" i="18"/>
  <c r="T991" i="18"/>
  <c r="R991" i="18"/>
  <c r="P991" i="18"/>
  <c r="BI987" i="18"/>
  <c r="BH987" i="18"/>
  <c r="BG987" i="18"/>
  <c r="BF987" i="18"/>
  <c r="T987" i="18"/>
  <c r="R987" i="18"/>
  <c r="P987" i="18"/>
  <c r="BI981" i="18"/>
  <c r="BH981" i="18"/>
  <c r="BG981" i="18"/>
  <c r="BF981" i="18"/>
  <c r="T981" i="18"/>
  <c r="R981" i="18"/>
  <c r="P981" i="18"/>
  <c r="BI977" i="18"/>
  <c r="BH977" i="18"/>
  <c r="BG977" i="18"/>
  <c r="BF977" i="18"/>
  <c r="T977" i="18"/>
  <c r="R977" i="18"/>
  <c r="P977" i="18"/>
  <c r="BI973" i="18"/>
  <c r="BH973" i="18"/>
  <c r="BG973" i="18"/>
  <c r="BF973" i="18"/>
  <c r="T973" i="18"/>
  <c r="R973" i="18"/>
  <c r="P973" i="18"/>
  <c r="BI969" i="18"/>
  <c r="BH969" i="18"/>
  <c r="BG969" i="18"/>
  <c r="BF969" i="18"/>
  <c r="T969" i="18"/>
  <c r="R969" i="18"/>
  <c r="P969" i="18"/>
  <c r="BI965" i="18"/>
  <c r="BH965" i="18"/>
  <c r="BG965" i="18"/>
  <c r="BF965" i="18"/>
  <c r="T965" i="18"/>
  <c r="R965" i="18"/>
  <c r="P965" i="18"/>
  <c r="BI964" i="18"/>
  <c r="BH964" i="18"/>
  <c r="BG964" i="18"/>
  <c r="BF964" i="18"/>
  <c r="T964" i="18"/>
  <c r="R964" i="18"/>
  <c r="P964" i="18"/>
  <c r="BI960" i="18"/>
  <c r="BH960" i="18"/>
  <c r="BG960" i="18"/>
  <c r="BF960" i="18"/>
  <c r="T960" i="18"/>
  <c r="R960" i="18"/>
  <c r="P960" i="18"/>
  <c r="BI959" i="18"/>
  <c r="BH959" i="18"/>
  <c r="BG959" i="18"/>
  <c r="BF959" i="18"/>
  <c r="T959" i="18"/>
  <c r="R959" i="18"/>
  <c r="P959" i="18"/>
  <c r="BI955" i="18"/>
  <c r="BH955" i="18"/>
  <c r="BG955" i="18"/>
  <c r="BF955" i="18"/>
  <c r="T955" i="18"/>
  <c r="R955" i="18"/>
  <c r="P955" i="18"/>
  <c r="BI954" i="18"/>
  <c r="BH954" i="18"/>
  <c r="BG954" i="18"/>
  <c r="BF954" i="18"/>
  <c r="T954" i="18"/>
  <c r="R954" i="18"/>
  <c r="P954" i="18"/>
  <c r="BI948" i="18"/>
  <c r="BH948" i="18"/>
  <c r="BG948" i="18"/>
  <c r="BF948" i="18"/>
  <c r="T948" i="18"/>
  <c r="R948" i="18"/>
  <c r="P948" i="18"/>
  <c r="BI946" i="18"/>
  <c r="BH946" i="18"/>
  <c r="BG946" i="18"/>
  <c r="BF946" i="18"/>
  <c r="T946" i="18"/>
  <c r="R946" i="18"/>
  <c r="P946" i="18"/>
  <c r="BI943" i="18"/>
  <c r="BH943" i="18"/>
  <c r="BG943" i="18"/>
  <c r="BF943" i="18"/>
  <c r="T943" i="18"/>
  <c r="R943" i="18"/>
  <c r="P943" i="18"/>
  <c r="BI939" i="18"/>
  <c r="BH939" i="18"/>
  <c r="BG939" i="18"/>
  <c r="BF939" i="18"/>
  <c r="T939" i="18"/>
  <c r="R939" i="18"/>
  <c r="P939" i="18"/>
  <c r="BI932" i="18"/>
  <c r="BH932" i="18"/>
  <c r="BG932" i="18"/>
  <c r="BF932" i="18"/>
  <c r="T932" i="18"/>
  <c r="R932" i="18"/>
  <c r="P932" i="18"/>
  <c r="BI931" i="18"/>
  <c r="BH931" i="18"/>
  <c r="BG931" i="18"/>
  <c r="BF931" i="18"/>
  <c r="T931" i="18"/>
  <c r="R931" i="18"/>
  <c r="P931" i="18"/>
  <c r="BI930" i="18"/>
  <c r="BH930" i="18"/>
  <c r="BG930" i="18"/>
  <c r="BF930" i="18"/>
  <c r="T930" i="18"/>
  <c r="R930" i="18"/>
  <c r="P930" i="18"/>
  <c r="BI926" i="18"/>
  <c r="BH926" i="18"/>
  <c r="BG926" i="18"/>
  <c r="BF926" i="18"/>
  <c r="T926" i="18"/>
  <c r="R926" i="18"/>
  <c r="P926" i="18"/>
  <c r="BI917" i="18"/>
  <c r="BH917" i="18"/>
  <c r="BG917" i="18"/>
  <c r="BF917" i="18"/>
  <c r="T917" i="18"/>
  <c r="R917" i="18"/>
  <c r="P917" i="18"/>
  <c r="BI913" i="18"/>
  <c r="BH913" i="18"/>
  <c r="BG913" i="18"/>
  <c r="BF913" i="18"/>
  <c r="T913" i="18"/>
  <c r="R913" i="18"/>
  <c r="P913" i="18"/>
  <c r="BI907" i="18"/>
  <c r="BH907" i="18"/>
  <c r="BG907" i="18"/>
  <c r="BF907" i="18"/>
  <c r="T907" i="18"/>
  <c r="R907" i="18"/>
  <c r="P907" i="18"/>
  <c r="BI903" i="18"/>
  <c r="BH903" i="18"/>
  <c r="BG903" i="18"/>
  <c r="BF903" i="18"/>
  <c r="T903" i="18"/>
  <c r="R903" i="18"/>
  <c r="P903" i="18"/>
  <c r="BI900" i="18"/>
  <c r="BH900" i="18"/>
  <c r="BG900" i="18"/>
  <c r="BF900" i="18"/>
  <c r="T900" i="18"/>
  <c r="R900" i="18"/>
  <c r="P900" i="18"/>
  <c r="BI898" i="18"/>
  <c r="BH898" i="18"/>
  <c r="BG898" i="18"/>
  <c r="BF898" i="18"/>
  <c r="T898" i="18"/>
  <c r="R898" i="18"/>
  <c r="P898" i="18"/>
  <c r="BI894" i="18"/>
  <c r="BH894" i="18"/>
  <c r="BG894" i="18"/>
  <c r="BF894" i="18"/>
  <c r="T894" i="18"/>
  <c r="R894" i="18"/>
  <c r="P894" i="18"/>
  <c r="BI888" i="18"/>
  <c r="BH888" i="18"/>
  <c r="BG888" i="18"/>
  <c r="BF888" i="18"/>
  <c r="T888" i="18"/>
  <c r="R888" i="18"/>
  <c r="P888" i="18"/>
  <c r="BI884" i="18"/>
  <c r="BH884" i="18"/>
  <c r="BG884" i="18"/>
  <c r="BF884" i="18"/>
  <c r="T884" i="18"/>
  <c r="R884" i="18"/>
  <c r="P884" i="18"/>
  <c r="BI880" i="18"/>
  <c r="BH880" i="18"/>
  <c r="BG880" i="18"/>
  <c r="BF880" i="18"/>
  <c r="T880" i="18"/>
  <c r="R880" i="18"/>
  <c r="P880" i="18"/>
  <c r="BI874" i="18"/>
  <c r="BH874" i="18"/>
  <c r="BG874" i="18"/>
  <c r="BF874" i="18"/>
  <c r="T874" i="18"/>
  <c r="R874" i="18"/>
  <c r="P874" i="18"/>
  <c r="BI869" i="18"/>
  <c r="BH869" i="18"/>
  <c r="BG869" i="18"/>
  <c r="BF869" i="18"/>
  <c r="T869" i="18"/>
  <c r="R869" i="18"/>
  <c r="P869" i="18"/>
  <c r="BI865" i="18"/>
  <c r="BH865" i="18"/>
  <c r="BG865" i="18"/>
  <c r="BF865" i="18"/>
  <c r="T865" i="18"/>
  <c r="R865" i="18"/>
  <c r="P865" i="18"/>
  <c r="BI859" i="18"/>
  <c r="BH859" i="18"/>
  <c r="BG859" i="18"/>
  <c r="BF859" i="18"/>
  <c r="T859" i="18"/>
  <c r="R859" i="18"/>
  <c r="P859" i="18"/>
  <c r="BI854" i="18"/>
  <c r="BH854" i="18"/>
  <c r="BG854" i="18"/>
  <c r="BF854" i="18"/>
  <c r="T854" i="18"/>
  <c r="R854" i="18"/>
  <c r="P854" i="18"/>
  <c r="BI849" i="18"/>
  <c r="BH849" i="18"/>
  <c r="BG849" i="18"/>
  <c r="BF849" i="18"/>
  <c r="T849" i="18"/>
  <c r="R849" i="18"/>
  <c r="P849" i="18"/>
  <c r="BI843" i="18"/>
  <c r="BH843" i="18"/>
  <c r="BG843" i="18"/>
  <c r="BF843" i="18"/>
  <c r="T843" i="18"/>
  <c r="R843" i="18"/>
  <c r="P843" i="18"/>
  <c r="BI829" i="18"/>
  <c r="BH829" i="18"/>
  <c r="BG829" i="18"/>
  <c r="BF829" i="18"/>
  <c r="T829" i="18"/>
  <c r="R829" i="18"/>
  <c r="P829" i="18"/>
  <c r="BI822" i="18"/>
  <c r="BH822" i="18"/>
  <c r="BG822" i="18"/>
  <c r="BF822" i="18"/>
  <c r="T822" i="18"/>
  <c r="R822" i="18"/>
  <c r="P822" i="18"/>
  <c r="BI818" i="18"/>
  <c r="BH818" i="18"/>
  <c r="BG818" i="18"/>
  <c r="BF818" i="18"/>
  <c r="T818" i="18"/>
  <c r="R818" i="18"/>
  <c r="P818" i="18"/>
  <c r="BI813" i="18"/>
  <c r="BH813" i="18"/>
  <c r="BG813" i="18"/>
  <c r="BF813" i="18"/>
  <c r="T813" i="18"/>
  <c r="R813" i="18"/>
  <c r="P813" i="18"/>
  <c r="BI807" i="18"/>
  <c r="BH807" i="18"/>
  <c r="BG807" i="18"/>
  <c r="BF807" i="18"/>
  <c r="T807" i="18"/>
  <c r="R807" i="18"/>
  <c r="P807" i="18"/>
  <c r="BI802" i="18"/>
  <c r="BH802" i="18"/>
  <c r="BG802" i="18"/>
  <c r="BF802" i="18"/>
  <c r="T802" i="18"/>
  <c r="R802" i="18"/>
  <c r="P802" i="18"/>
  <c r="BI798" i="18"/>
  <c r="BH798" i="18"/>
  <c r="BG798" i="18"/>
  <c r="BF798" i="18"/>
  <c r="T798" i="18"/>
  <c r="R798" i="18"/>
  <c r="P798" i="18"/>
  <c r="BI791" i="18"/>
  <c r="BH791" i="18"/>
  <c r="BG791" i="18"/>
  <c r="BF791" i="18"/>
  <c r="T791" i="18"/>
  <c r="R791" i="18"/>
  <c r="P791" i="18"/>
  <c r="BI787" i="18"/>
  <c r="BH787" i="18"/>
  <c r="BG787" i="18"/>
  <c r="BF787" i="18"/>
  <c r="T787" i="18"/>
  <c r="R787" i="18"/>
  <c r="P787" i="18"/>
  <c r="BI783" i="18"/>
  <c r="BH783" i="18"/>
  <c r="BG783" i="18"/>
  <c r="BF783" i="18"/>
  <c r="T783" i="18"/>
  <c r="R783" i="18"/>
  <c r="P783" i="18"/>
  <c r="BI776" i="18"/>
  <c r="BH776" i="18"/>
  <c r="BG776" i="18"/>
  <c r="BF776" i="18"/>
  <c r="T776" i="18"/>
  <c r="R776" i="18"/>
  <c r="P776" i="18"/>
  <c r="BI771" i="18"/>
  <c r="BH771" i="18"/>
  <c r="BG771" i="18"/>
  <c r="BF771" i="18"/>
  <c r="T771" i="18"/>
  <c r="R771" i="18"/>
  <c r="P771" i="18"/>
  <c r="BI765" i="18"/>
  <c r="BH765" i="18"/>
  <c r="BG765" i="18"/>
  <c r="BF765" i="18"/>
  <c r="T765" i="18"/>
  <c r="R765" i="18"/>
  <c r="P765" i="18"/>
  <c r="BI757" i="18"/>
  <c r="BH757" i="18"/>
  <c r="BG757" i="18"/>
  <c r="BF757" i="18"/>
  <c r="T757" i="18"/>
  <c r="R757" i="18"/>
  <c r="P757" i="18"/>
  <c r="BI753" i="18"/>
  <c r="BH753" i="18"/>
  <c r="BG753" i="18"/>
  <c r="BF753" i="18"/>
  <c r="T753" i="18"/>
  <c r="R753" i="18"/>
  <c r="P753" i="18"/>
  <c r="BI748" i="18"/>
  <c r="BH748" i="18"/>
  <c r="BG748" i="18"/>
  <c r="BF748" i="18"/>
  <c r="T748" i="18"/>
  <c r="R748" i="18"/>
  <c r="P748" i="18"/>
  <c r="BI740" i="18"/>
  <c r="BH740" i="18"/>
  <c r="BG740" i="18"/>
  <c r="BF740" i="18"/>
  <c r="T740" i="18"/>
  <c r="R740" i="18"/>
  <c r="P740" i="18"/>
  <c r="BI738" i="18"/>
  <c r="BH738" i="18"/>
  <c r="BG738" i="18"/>
  <c r="BF738" i="18"/>
  <c r="T738" i="18"/>
  <c r="R738" i="18"/>
  <c r="P738" i="18"/>
  <c r="BI732" i="18"/>
  <c r="BH732" i="18"/>
  <c r="BG732" i="18"/>
  <c r="BF732" i="18"/>
  <c r="T732" i="18"/>
  <c r="R732" i="18"/>
  <c r="P732" i="18"/>
  <c r="BI728" i="18"/>
  <c r="BH728" i="18"/>
  <c r="BG728" i="18"/>
  <c r="BF728" i="18"/>
  <c r="T728" i="18"/>
  <c r="R728" i="18"/>
  <c r="P728" i="18"/>
  <c r="BI723" i="18"/>
  <c r="BH723" i="18"/>
  <c r="BG723" i="18"/>
  <c r="BF723" i="18"/>
  <c r="T723" i="18"/>
  <c r="R723" i="18"/>
  <c r="P723" i="18"/>
  <c r="BI718" i="18"/>
  <c r="BH718" i="18"/>
  <c r="BG718" i="18"/>
  <c r="BF718" i="18"/>
  <c r="T718" i="18"/>
  <c r="R718" i="18"/>
  <c r="P718" i="18"/>
  <c r="BI707" i="18"/>
  <c r="BH707" i="18"/>
  <c r="BG707" i="18"/>
  <c r="BF707" i="18"/>
  <c r="T707" i="18"/>
  <c r="R707" i="18"/>
  <c r="P707" i="18"/>
  <c r="BI703" i="18"/>
  <c r="BH703" i="18"/>
  <c r="BG703" i="18"/>
  <c r="BF703" i="18"/>
  <c r="T703" i="18"/>
  <c r="R703" i="18"/>
  <c r="P703" i="18"/>
  <c r="BI696" i="18"/>
  <c r="BH696" i="18"/>
  <c r="BG696" i="18"/>
  <c r="BF696" i="18"/>
  <c r="T696" i="18"/>
  <c r="R696" i="18"/>
  <c r="P696" i="18"/>
  <c r="BI662" i="18"/>
  <c r="BH662" i="18"/>
  <c r="BG662" i="18"/>
  <c r="BF662" i="18"/>
  <c r="T662" i="18"/>
  <c r="R662" i="18"/>
  <c r="P662" i="18"/>
  <c r="BI654" i="18"/>
  <c r="BH654" i="18"/>
  <c r="BG654" i="18"/>
  <c r="BF654" i="18"/>
  <c r="T654" i="18"/>
  <c r="R654" i="18"/>
  <c r="P654" i="18"/>
  <c r="BI652" i="18"/>
  <c r="BH652" i="18"/>
  <c r="BG652" i="18"/>
  <c r="BF652" i="18"/>
  <c r="T652" i="18"/>
  <c r="R652" i="18"/>
  <c r="P652" i="18"/>
  <c r="BI646" i="18"/>
  <c r="BH646" i="18"/>
  <c r="BG646" i="18"/>
  <c r="BF646" i="18"/>
  <c r="T646" i="18"/>
  <c r="R646" i="18"/>
  <c r="P646" i="18"/>
  <c r="BI644" i="18"/>
  <c r="BH644" i="18"/>
  <c r="BG644" i="18"/>
  <c r="BF644" i="18"/>
  <c r="T644" i="18"/>
  <c r="R644" i="18"/>
  <c r="P644" i="18"/>
  <c r="BI639" i="18"/>
  <c r="BH639" i="18"/>
  <c r="BG639" i="18"/>
  <c r="BF639" i="18"/>
  <c r="T639" i="18"/>
  <c r="R639" i="18"/>
  <c r="P639" i="18"/>
  <c r="BI634" i="18"/>
  <c r="BH634" i="18"/>
  <c r="BG634" i="18"/>
  <c r="BF634" i="18"/>
  <c r="T634" i="18"/>
  <c r="R634" i="18"/>
  <c r="P634" i="18"/>
  <c r="BI629" i="18"/>
  <c r="BH629" i="18"/>
  <c r="BG629" i="18"/>
  <c r="BF629" i="18"/>
  <c r="T629" i="18"/>
  <c r="R629" i="18"/>
  <c r="P629" i="18"/>
  <c r="BI624" i="18"/>
  <c r="BH624" i="18"/>
  <c r="BG624" i="18"/>
  <c r="BF624" i="18"/>
  <c r="T624" i="18"/>
  <c r="R624" i="18"/>
  <c r="P624" i="18"/>
  <c r="BI618" i="18"/>
  <c r="BH618" i="18"/>
  <c r="BG618" i="18"/>
  <c r="BF618" i="18"/>
  <c r="T618" i="18"/>
  <c r="R618" i="18"/>
  <c r="P618" i="18"/>
  <c r="BI614" i="18"/>
  <c r="BH614" i="18"/>
  <c r="BG614" i="18"/>
  <c r="BF614" i="18"/>
  <c r="T614" i="18"/>
  <c r="R614" i="18"/>
  <c r="P614" i="18"/>
  <c r="BI608" i="18"/>
  <c r="BH608" i="18"/>
  <c r="BG608" i="18"/>
  <c r="BF608" i="18"/>
  <c r="T608" i="18"/>
  <c r="R608" i="18"/>
  <c r="P608" i="18"/>
  <c r="BI603" i="18"/>
  <c r="BH603" i="18"/>
  <c r="BG603" i="18"/>
  <c r="BF603" i="18"/>
  <c r="T603" i="18"/>
  <c r="R603" i="18"/>
  <c r="P603" i="18"/>
  <c r="BI582" i="18"/>
  <c r="BH582" i="18"/>
  <c r="BG582" i="18"/>
  <c r="BF582" i="18"/>
  <c r="T582" i="18"/>
  <c r="R582" i="18"/>
  <c r="P582" i="18"/>
  <c r="BI564" i="18"/>
  <c r="BH564" i="18"/>
  <c r="BG564" i="18"/>
  <c r="BF564" i="18"/>
  <c r="T564" i="18"/>
  <c r="R564" i="18"/>
  <c r="P564" i="18"/>
  <c r="BI556" i="18"/>
  <c r="BH556" i="18"/>
  <c r="BG556" i="18"/>
  <c r="BF556" i="18"/>
  <c r="T556" i="18"/>
  <c r="R556" i="18"/>
  <c r="P556" i="18"/>
  <c r="BI545" i="18"/>
  <c r="BH545" i="18"/>
  <c r="BG545" i="18"/>
  <c r="BF545" i="18"/>
  <c r="T545" i="18"/>
  <c r="R545" i="18"/>
  <c r="P545" i="18"/>
  <c r="BI539" i="18"/>
  <c r="BH539" i="18"/>
  <c r="BG539" i="18"/>
  <c r="BF539" i="18"/>
  <c r="T539" i="18"/>
  <c r="R539" i="18"/>
  <c r="P539" i="18"/>
  <c r="BI534" i="18"/>
  <c r="BH534" i="18"/>
  <c r="BG534" i="18"/>
  <c r="BF534" i="18"/>
  <c r="T534" i="18"/>
  <c r="R534" i="18"/>
  <c r="P534" i="18"/>
  <c r="BI530" i="18"/>
  <c r="BH530" i="18"/>
  <c r="BG530" i="18"/>
  <c r="BF530" i="18"/>
  <c r="T530" i="18"/>
  <c r="R530" i="18"/>
  <c r="P530" i="18"/>
  <c r="BI520" i="18"/>
  <c r="BH520" i="18"/>
  <c r="BG520" i="18"/>
  <c r="BF520" i="18"/>
  <c r="T520" i="18"/>
  <c r="R520" i="18"/>
  <c r="P520" i="18"/>
  <c r="BI512" i="18"/>
  <c r="BH512" i="18"/>
  <c r="BG512" i="18"/>
  <c r="BF512" i="18"/>
  <c r="T512" i="18"/>
  <c r="R512" i="18"/>
  <c r="P512" i="18"/>
  <c r="BI507" i="18"/>
  <c r="BH507" i="18"/>
  <c r="BG507" i="18"/>
  <c r="BF507" i="18"/>
  <c r="T507" i="18"/>
  <c r="R507" i="18"/>
  <c r="P507" i="18"/>
  <c r="BI503" i="18"/>
  <c r="BH503" i="18"/>
  <c r="BG503" i="18"/>
  <c r="BF503" i="18"/>
  <c r="T503" i="18"/>
  <c r="R503" i="18"/>
  <c r="P503" i="18"/>
  <c r="BI494" i="18"/>
  <c r="BH494" i="18"/>
  <c r="BG494" i="18"/>
  <c r="BF494" i="18"/>
  <c r="T494" i="18"/>
  <c r="R494" i="18"/>
  <c r="P494" i="18"/>
  <c r="BI490" i="18"/>
  <c r="BH490" i="18"/>
  <c r="BG490" i="18"/>
  <c r="BF490" i="18"/>
  <c r="T490" i="18"/>
  <c r="R490" i="18"/>
  <c r="P490" i="18"/>
  <c r="BI473" i="18"/>
  <c r="BH473" i="18"/>
  <c r="BG473" i="18"/>
  <c r="BF473" i="18"/>
  <c r="T473" i="18"/>
  <c r="R473" i="18"/>
  <c r="P473" i="18"/>
  <c r="BI456" i="18"/>
  <c r="BH456" i="18"/>
  <c r="BG456" i="18"/>
  <c r="BF456" i="18"/>
  <c r="T456" i="18"/>
  <c r="R456" i="18"/>
  <c r="P456" i="18"/>
  <c r="BI452" i="18"/>
  <c r="BH452" i="18"/>
  <c r="BG452" i="18"/>
  <c r="BF452" i="18"/>
  <c r="T452" i="18"/>
  <c r="R452" i="18"/>
  <c r="P452" i="18"/>
  <c r="BI448" i="18"/>
  <c r="BH448" i="18"/>
  <c r="BG448" i="18"/>
  <c r="BF448" i="18"/>
  <c r="T448" i="18"/>
  <c r="R448" i="18"/>
  <c r="P448" i="18"/>
  <c r="BI442" i="18"/>
  <c r="BH442" i="18"/>
  <c r="BG442" i="18"/>
  <c r="BF442" i="18"/>
  <c r="T442" i="18"/>
  <c r="R442" i="18"/>
  <c r="P442" i="18"/>
  <c r="BI438" i="18"/>
  <c r="BH438" i="18"/>
  <c r="BG438" i="18"/>
  <c r="BF438" i="18"/>
  <c r="T438" i="18"/>
  <c r="R438" i="18"/>
  <c r="P438" i="18"/>
  <c r="BI428" i="18"/>
  <c r="BH428" i="18"/>
  <c r="BG428" i="18"/>
  <c r="BF428" i="18"/>
  <c r="T428" i="18"/>
  <c r="R428" i="18"/>
  <c r="P428" i="18"/>
  <c r="BI423" i="18"/>
  <c r="BH423" i="18"/>
  <c r="BG423" i="18"/>
  <c r="BF423" i="18"/>
  <c r="T423" i="18"/>
  <c r="R423" i="18"/>
  <c r="P423" i="18"/>
  <c r="BI419" i="18"/>
  <c r="BH419" i="18"/>
  <c r="BG419" i="18"/>
  <c r="BF419" i="18"/>
  <c r="T419" i="18"/>
  <c r="R419" i="18"/>
  <c r="P419" i="18"/>
  <c r="BI411" i="18"/>
  <c r="BH411" i="18"/>
  <c r="BG411" i="18"/>
  <c r="BF411" i="18"/>
  <c r="T411" i="18"/>
  <c r="R411" i="18"/>
  <c r="P411" i="18"/>
  <c r="BI403" i="18"/>
  <c r="BH403" i="18"/>
  <c r="BG403" i="18"/>
  <c r="BF403" i="18"/>
  <c r="T403" i="18"/>
  <c r="R403" i="18"/>
  <c r="P403" i="18"/>
  <c r="BI397" i="18"/>
  <c r="BH397" i="18"/>
  <c r="BG397" i="18"/>
  <c r="BF397" i="18"/>
  <c r="T397" i="18"/>
  <c r="R397" i="18"/>
  <c r="P397" i="18"/>
  <c r="BI390" i="18"/>
  <c r="BH390" i="18"/>
  <c r="BG390" i="18"/>
  <c r="BF390" i="18"/>
  <c r="T390" i="18"/>
  <c r="R390" i="18"/>
  <c r="P390" i="18"/>
  <c r="BI386" i="18"/>
  <c r="BH386" i="18"/>
  <c r="BG386" i="18"/>
  <c r="BF386" i="18"/>
  <c r="T386" i="18"/>
  <c r="R386" i="18"/>
  <c r="P386" i="18"/>
  <c r="BI374" i="18"/>
  <c r="BH374" i="18"/>
  <c r="BG374" i="18"/>
  <c r="BF374" i="18"/>
  <c r="T374" i="18"/>
  <c r="R374" i="18"/>
  <c r="P374" i="18"/>
  <c r="BI368" i="18"/>
  <c r="BH368" i="18"/>
  <c r="BG368" i="18"/>
  <c r="BF368" i="18"/>
  <c r="T368" i="18"/>
  <c r="R368" i="18"/>
  <c r="P368" i="18"/>
  <c r="BI361" i="18"/>
  <c r="BH361" i="18"/>
  <c r="BG361" i="18"/>
  <c r="BF361" i="18"/>
  <c r="T361" i="18"/>
  <c r="R361" i="18"/>
  <c r="P361" i="18"/>
  <c r="BI356" i="18"/>
  <c r="BH356" i="18"/>
  <c r="BG356" i="18"/>
  <c r="BF356" i="18"/>
  <c r="T356" i="18"/>
  <c r="R356" i="18"/>
  <c r="P356" i="18"/>
  <c r="BI350" i="18"/>
  <c r="BH350" i="18"/>
  <c r="BG350" i="18"/>
  <c r="BF350" i="18"/>
  <c r="T350" i="18"/>
  <c r="R350" i="18"/>
  <c r="P350" i="18"/>
  <c r="BI343" i="18"/>
  <c r="BH343" i="18"/>
  <c r="BG343" i="18"/>
  <c r="BF343" i="18"/>
  <c r="T343" i="18"/>
  <c r="R343" i="18"/>
  <c r="P343" i="18"/>
  <c r="BI337" i="18"/>
  <c r="BH337" i="18"/>
  <c r="BG337" i="18"/>
  <c r="BF337" i="18"/>
  <c r="T337" i="18"/>
  <c r="R337" i="18"/>
  <c r="P337" i="18"/>
  <c r="BI331" i="18"/>
  <c r="BH331" i="18"/>
  <c r="BG331" i="18"/>
  <c r="BF331" i="18"/>
  <c r="T331" i="18"/>
  <c r="R331" i="18"/>
  <c r="P331" i="18"/>
  <c r="BI326" i="18"/>
  <c r="BH326" i="18"/>
  <c r="BG326" i="18"/>
  <c r="BF326" i="18"/>
  <c r="T326" i="18"/>
  <c r="R326" i="18"/>
  <c r="P326" i="18"/>
  <c r="BI322" i="18"/>
  <c r="BH322" i="18"/>
  <c r="BG322" i="18"/>
  <c r="BF322" i="18"/>
  <c r="T322" i="18"/>
  <c r="R322" i="18"/>
  <c r="P322" i="18"/>
  <c r="BI317" i="18"/>
  <c r="BH317" i="18"/>
  <c r="BG317" i="18"/>
  <c r="BF317" i="18"/>
  <c r="T317" i="18"/>
  <c r="R317" i="18"/>
  <c r="P317" i="18"/>
  <c r="BI312" i="18"/>
  <c r="BH312" i="18"/>
  <c r="BG312" i="18"/>
  <c r="BF312" i="18"/>
  <c r="T312" i="18"/>
  <c r="R312" i="18"/>
  <c r="P312" i="18"/>
  <c r="BI307" i="18"/>
  <c r="BH307" i="18"/>
  <c r="BG307" i="18"/>
  <c r="BF307" i="18"/>
  <c r="T307" i="18"/>
  <c r="R307" i="18"/>
  <c r="P307" i="18"/>
  <c r="BI303" i="18"/>
  <c r="BH303" i="18"/>
  <c r="BG303" i="18"/>
  <c r="BF303" i="18"/>
  <c r="T303" i="18"/>
  <c r="R303" i="18"/>
  <c r="P303" i="18"/>
  <c r="BI299" i="18"/>
  <c r="BH299" i="18"/>
  <c r="BG299" i="18"/>
  <c r="BF299" i="18"/>
  <c r="T299" i="18"/>
  <c r="R299" i="18"/>
  <c r="P299" i="18"/>
  <c r="BI293" i="18"/>
  <c r="BH293" i="18"/>
  <c r="BG293" i="18"/>
  <c r="BF293" i="18"/>
  <c r="T293" i="18"/>
  <c r="R293" i="18"/>
  <c r="P293" i="18"/>
  <c r="BI286" i="18"/>
  <c r="BH286" i="18"/>
  <c r="BG286" i="18"/>
  <c r="BF286" i="18"/>
  <c r="T286" i="18"/>
  <c r="R286" i="18"/>
  <c r="P286" i="18"/>
  <c r="BI278" i="18"/>
  <c r="BH278" i="18"/>
  <c r="BG278" i="18"/>
  <c r="BF278" i="18"/>
  <c r="T278" i="18"/>
  <c r="R278" i="18"/>
  <c r="P278" i="18"/>
  <c r="BI264" i="18"/>
  <c r="BH264" i="18"/>
  <c r="BG264" i="18"/>
  <c r="BF264" i="18"/>
  <c r="T264" i="18"/>
  <c r="R264" i="18"/>
  <c r="P264" i="18"/>
  <c r="BI258" i="18"/>
  <c r="BH258" i="18"/>
  <c r="BG258" i="18"/>
  <c r="BF258" i="18"/>
  <c r="T258" i="18"/>
  <c r="R258" i="18"/>
  <c r="P258" i="18"/>
  <c r="BI254" i="18"/>
  <c r="BH254" i="18"/>
  <c r="BG254" i="18"/>
  <c r="BF254" i="18"/>
  <c r="T254" i="18"/>
  <c r="R254" i="18"/>
  <c r="P254" i="18"/>
  <c r="BI246" i="18"/>
  <c r="BH246" i="18"/>
  <c r="BG246" i="18"/>
  <c r="BF246" i="18"/>
  <c r="T246" i="18"/>
  <c r="R246" i="18"/>
  <c r="P246" i="18"/>
  <c r="BI242" i="18"/>
  <c r="BH242" i="18"/>
  <c r="BG242" i="18"/>
  <c r="BF242" i="18"/>
  <c r="T242" i="18"/>
  <c r="R242" i="18"/>
  <c r="P242" i="18"/>
  <c r="BI237" i="18"/>
  <c r="BH237" i="18"/>
  <c r="BG237" i="18"/>
  <c r="BF237" i="18"/>
  <c r="T237" i="18"/>
  <c r="R237" i="18"/>
  <c r="P237" i="18"/>
  <c r="BI232" i="18"/>
  <c r="BH232" i="18"/>
  <c r="BG232" i="18"/>
  <c r="BF232" i="18"/>
  <c r="T232" i="18"/>
  <c r="R232" i="18"/>
  <c r="P232" i="18"/>
  <c r="BI225" i="18"/>
  <c r="BH225" i="18"/>
  <c r="BG225" i="18"/>
  <c r="BF225" i="18"/>
  <c r="T225" i="18"/>
  <c r="R225" i="18"/>
  <c r="P225" i="18"/>
  <c r="BI221" i="18"/>
  <c r="BH221" i="18"/>
  <c r="BG221" i="18"/>
  <c r="BF221" i="18"/>
  <c r="T221" i="18"/>
  <c r="R221" i="18"/>
  <c r="P221" i="18"/>
  <c r="BI216" i="18"/>
  <c r="BH216" i="18"/>
  <c r="BG216" i="18"/>
  <c r="BF216" i="18"/>
  <c r="T216" i="18"/>
  <c r="R216" i="18"/>
  <c r="P216" i="18"/>
  <c r="BI212" i="18"/>
  <c r="BH212" i="18"/>
  <c r="BG212" i="18"/>
  <c r="BF212" i="18"/>
  <c r="T212" i="18"/>
  <c r="R212" i="18"/>
  <c r="P212" i="18"/>
  <c r="BI206" i="18"/>
  <c r="BH206" i="18"/>
  <c r="BG206" i="18"/>
  <c r="BF206" i="18"/>
  <c r="T206" i="18"/>
  <c r="R206" i="18"/>
  <c r="P206" i="18"/>
  <c r="BI198" i="18"/>
  <c r="BH198" i="18"/>
  <c r="BG198" i="18"/>
  <c r="BF198" i="18"/>
  <c r="T198" i="18"/>
  <c r="R198" i="18"/>
  <c r="P198" i="18"/>
  <c r="BI192" i="18"/>
  <c r="BH192" i="18"/>
  <c r="BG192" i="18"/>
  <c r="BF192" i="18"/>
  <c r="T192" i="18"/>
  <c r="R192" i="18"/>
  <c r="P192" i="18"/>
  <c r="BI188" i="18"/>
  <c r="BH188" i="18"/>
  <c r="BG188" i="18"/>
  <c r="BF188" i="18"/>
  <c r="T188" i="18"/>
  <c r="R188" i="18"/>
  <c r="P188" i="18"/>
  <c r="BI184" i="18"/>
  <c r="BH184" i="18"/>
  <c r="BG184" i="18"/>
  <c r="BF184" i="18"/>
  <c r="T184" i="18"/>
  <c r="R184" i="18"/>
  <c r="P184" i="18"/>
  <c r="BI180" i="18"/>
  <c r="BH180" i="18"/>
  <c r="BG180" i="18"/>
  <c r="BF180" i="18"/>
  <c r="T180" i="18"/>
  <c r="R180" i="18"/>
  <c r="P180" i="18"/>
  <c r="BI175" i="18"/>
  <c r="BH175" i="18"/>
  <c r="BG175" i="18"/>
  <c r="BF175" i="18"/>
  <c r="T175" i="18"/>
  <c r="R175" i="18"/>
  <c r="P175" i="18"/>
  <c r="BI171" i="18"/>
  <c r="BH171" i="18"/>
  <c r="BG171" i="18"/>
  <c r="BF171" i="18"/>
  <c r="T171" i="18"/>
  <c r="R171" i="18"/>
  <c r="P171" i="18"/>
  <c r="BI164" i="18"/>
  <c r="BH164" i="18"/>
  <c r="BG164" i="18"/>
  <c r="BF164" i="18"/>
  <c r="T164" i="18"/>
  <c r="R164" i="18"/>
  <c r="P164" i="18"/>
  <c r="BI159" i="18"/>
  <c r="BH159" i="18"/>
  <c r="BG159" i="18"/>
  <c r="BF159" i="18"/>
  <c r="T159" i="18"/>
  <c r="R159" i="18"/>
  <c r="P159" i="18"/>
  <c r="BI154" i="18"/>
  <c r="BH154" i="18"/>
  <c r="BG154" i="18"/>
  <c r="BF154" i="18"/>
  <c r="T154" i="18"/>
  <c r="R154" i="18"/>
  <c r="P154" i="18"/>
  <c r="BI148" i="18"/>
  <c r="BH148" i="18"/>
  <c r="BG148" i="18"/>
  <c r="BF148" i="18"/>
  <c r="T148" i="18"/>
  <c r="R148" i="18"/>
  <c r="P148" i="18"/>
  <c r="BI143" i="18"/>
  <c r="BH143" i="18"/>
  <c r="BG143" i="18"/>
  <c r="BF143" i="18"/>
  <c r="T143" i="18"/>
  <c r="R143" i="18"/>
  <c r="P143" i="18"/>
  <c r="BI136" i="18"/>
  <c r="BH136" i="18"/>
  <c r="BG136" i="18"/>
  <c r="BF136" i="18"/>
  <c r="T136" i="18"/>
  <c r="R136" i="18"/>
  <c r="P136" i="18"/>
  <c r="BI128" i="18"/>
  <c r="BH128" i="18"/>
  <c r="BG128" i="18"/>
  <c r="BF128" i="18"/>
  <c r="T128" i="18"/>
  <c r="R128" i="18"/>
  <c r="P128" i="18"/>
  <c r="BI123" i="18"/>
  <c r="BH123" i="18"/>
  <c r="BG123" i="18"/>
  <c r="BF123" i="18"/>
  <c r="T123" i="18"/>
  <c r="R123" i="18"/>
  <c r="P123" i="18"/>
  <c r="BI119" i="18"/>
  <c r="BH119" i="18"/>
  <c r="BG119" i="18"/>
  <c r="BF119" i="18"/>
  <c r="T119" i="18"/>
  <c r="R119" i="18"/>
  <c r="P119" i="18"/>
  <c r="J113" i="18"/>
  <c r="J112" i="18"/>
  <c r="F112" i="18"/>
  <c r="F110" i="18"/>
  <c r="E108" i="18"/>
  <c r="J63" i="18"/>
  <c r="J62" i="18"/>
  <c r="F62" i="18"/>
  <c r="F60" i="18"/>
  <c r="E58" i="18"/>
  <c r="J22" i="18"/>
  <c r="E22" i="18"/>
  <c r="F113" i="18" s="1"/>
  <c r="J21" i="18"/>
  <c r="J16" i="18"/>
  <c r="J110" i="18" s="1"/>
  <c r="E7" i="18"/>
  <c r="E52" i="18" s="1"/>
  <c r="J41" i="17"/>
  <c r="J40" i="17"/>
  <c r="AY77" i="1" s="1"/>
  <c r="J39" i="17"/>
  <c r="AX77" i="1" s="1"/>
  <c r="BI193" i="17"/>
  <c r="BH193" i="17"/>
  <c r="BG193" i="17"/>
  <c r="BF193" i="17"/>
  <c r="T193" i="17"/>
  <c r="T192" i="17" s="1"/>
  <c r="R193" i="17"/>
  <c r="R192" i="17"/>
  <c r="P193" i="17"/>
  <c r="P192" i="17"/>
  <c r="BI190" i="17"/>
  <c r="BH190" i="17"/>
  <c r="BG190" i="17"/>
  <c r="BF190" i="17"/>
  <c r="T190" i="17"/>
  <c r="R190" i="17"/>
  <c r="P190" i="17"/>
  <c r="BI185" i="17"/>
  <c r="BH185" i="17"/>
  <c r="BG185" i="17"/>
  <c r="BF185" i="17"/>
  <c r="T185" i="17"/>
  <c r="R185" i="17"/>
  <c r="P185" i="17"/>
  <c r="BI183" i="17"/>
  <c r="BH183" i="17"/>
  <c r="BG183" i="17"/>
  <c r="BF183" i="17"/>
  <c r="T183" i="17"/>
  <c r="R183" i="17"/>
  <c r="P183" i="17"/>
  <c r="BI181" i="17"/>
  <c r="BH181" i="17"/>
  <c r="BG181" i="17"/>
  <c r="BF181" i="17"/>
  <c r="T181" i="17"/>
  <c r="R181" i="17"/>
  <c r="P181" i="17"/>
  <c r="BI179" i="17"/>
  <c r="BH179" i="17"/>
  <c r="BG179" i="17"/>
  <c r="BF179" i="17"/>
  <c r="T179" i="17"/>
  <c r="R179" i="17"/>
  <c r="P179" i="17"/>
  <c r="BI177" i="17"/>
  <c r="BH177" i="17"/>
  <c r="BG177" i="17"/>
  <c r="BF177" i="17"/>
  <c r="T177" i="17"/>
  <c r="R177" i="17"/>
  <c r="P177" i="17"/>
  <c r="BI175" i="17"/>
  <c r="BH175" i="17"/>
  <c r="BG175" i="17"/>
  <c r="BF175" i="17"/>
  <c r="T175" i="17"/>
  <c r="R175" i="17"/>
  <c r="P175" i="17"/>
  <c r="BI174" i="17"/>
  <c r="BH174" i="17"/>
  <c r="BG174" i="17"/>
  <c r="BF174" i="17"/>
  <c r="T174" i="17"/>
  <c r="R174" i="17"/>
  <c r="P174" i="17"/>
  <c r="BI173" i="17"/>
  <c r="BH173" i="17"/>
  <c r="BG173" i="17"/>
  <c r="BF173" i="17"/>
  <c r="T173" i="17"/>
  <c r="R173" i="17"/>
  <c r="P173" i="17"/>
  <c r="BI167" i="17"/>
  <c r="BH167" i="17"/>
  <c r="BG167" i="17"/>
  <c r="BF167" i="17"/>
  <c r="T167" i="17"/>
  <c r="R167" i="17"/>
  <c r="P167" i="17"/>
  <c r="BI162" i="17"/>
  <c r="BH162" i="17"/>
  <c r="BG162" i="17"/>
  <c r="BF162" i="17"/>
  <c r="T162" i="17"/>
  <c r="R162" i="17"/>
  <c r="P162" i="17"/>
  <c r="BI160" i="17"/>
  <c r="BH160" i="17"/>
  <c r="BG160" i="17"/>
  <c r="BF160" i="17"/>
  <c r="T160" i="17"/>
  <c r="R160" i="17"/>
  <c r="P160" i="17"/>
  <c r="BI155" i="17"/>
  <c r="BH155" i="17"/>
  <c r="BG155" i="17"/>
  <c r="BF155" i="17"/>
  <c r="T155" i="17"/>
  <c r="R155" i="17"/>
  <c r="P155" i="17"/>
  <c r="BI152" i="17"/>
  <c r="BH152" i="17"/>
  <c r="BG152" i="17"/>
  <c r="BF152" i="17"/>
  <c r="T152" i="17"/>
  <c r="R152" i="17"/>
  <c r="P152" i="17"/>
  <c r="BI147" i="17"/>
  <c r="BH147" i="17"/>
  <c r="BG147" i="17"/>
  <c r="BF147" i="17"/>
  <c r="T147" i="17"/>
  <c r="R147" i="17"/>
  <c r="P147" i="17"/>
  <c r="BI142" i="17"/>
  <c r="BH142" i="17"/>
  <c r="BG142" i="17"/>
  <c r="BF142" i="17"/>
  <c r="T142" i="17"/>
  <c r="R142" i="17"/>
  <c r="P142" i="17"/>
  <c r="BI139" i="17"/>
  <c r="BH139" i="17"/>
  <c r="BG139" i="17"/>
  <c r="BF139" i="17"/>
  <c r="T139" i="17"/>
  <c r="R139" i="17"/>
  <c r="P139" i="17"/>
  <c r="BI134" i="17"/>
  <c r="BH134" i="17"/>
  <c r="BG134" i="17"/>
  <c r="BF134" i="17"/>
  <c r="T134" i="17"/>
  <c r="R134" i="17"/>
  <c r="P134" i="17"/>
  <c r="BI129" i="17"/>
  <c r="BH129" i="17"/>
  <c r="BG129" i="17"/>
  <c r="BF129" i="17"/>
  <c r="T129" i="17"/>
  <c r="R129" i="17"/>
  <c r="P129" i="17"/>
  <c r="BI126" i="17"/>
  <c r="BH126" i="17"/>
  <c r="BG126" i="17"/>
  <c r="BF126" i="17"/>
  <c r="T126" i="17"/>
  <c r="R126" i="17"/>
  <c r="P126" i="17"/>
  <c r="BI121" i="17"/>
  <c r="BH121" i="17"/>
  <c r="BG121" i="17"/>
  <c r="BF121" i="17"/>
  <c r="T121" i="17"/>
  <c r="R121" i="17"/>
  <c r="P121" i="17"/>
  <c r="BI115" i="17"/>
  <c r="BH115" i="17"/>
  <c r="BG115" i="17"/>
  <c r="BF115" i="17"/>
  <c r="T115" i="17"/>
  <c r="R115" i="17"/>
  <c r="P115" i="17"/>
  <c r="BI110" i="17"/>
  <c r="BH110" i="17"/>
  <c r="BG110" i="17"/>
  <c r="BF110" i="17"/>
  <c r="T110" i="17"/>
  <c r="R110" i="17"/>
  <c r="P110" i="17"/>
  <c r="BI105" i="17"/>
  <c r="BH105" i="17"/>
  <c r="BG105" i="17"/>
  <c r="BF105" i="17"/>
  <c r="T105" i="17"/>
  <c r="R105" i="17"/>
  <c r="P105" i="17"/>
  <c r="BI100" i="17"/>
  <c r="BH100" i="17"/>
  <c r="BG100" i="17"/>
  <c r="BF100" i="17"/>
  <c r="T100" i="17"/>
  <c r="R100" i="17"/>
  <c r="P100" i="17"/>
  <c r="J94" i="17"/>
  <c r="J93" i="17"/>
  <c r="F93" i="17"/>
  <c r="F91" i="17"/>
  <c r="E89" i="17"/>
  <c r="J63" i="17"/>
  <c r="J62" i="17"/>
  <c r="F62" i="17"/>
  <c r="F60" i="17"/>
  <c r="E58" i="17"/>
  <c r="J22" i="17"/>
  <c r="E22" i="17"/>
  <c r="F63" i="17" s="1"/>
  <c r="J21" i="17"/>
  <c r="J16" i="17"/>
  <c r="J91" i="17" s="1"/>
  <c r="E7" i="17"/>
  <c r="E52" i="17" s="1"/>
  <c r="J39" i="16"/>
  <c r="J38" i="16"/>
  <c r="AY74" i="1" s="1"/>
  <c r="J37" i="16"/>
  <c r="AX74" i="1" s="1"/>
  <c r="BI131" i="16"/>
  <c r="BH131" i="16"/>
  <c r="BG131" i="16"/>
  <c r="BF131" i="16"/>
  <c r="T131" i="16"/>
  <c r="R131" i="16"/>
  <c r="P131" i="16"/>
  <c r="BI129" i="16"/>
  <c r="BH129" i="16"/>
  <c r="BG129" i="16"/>
  <c r="BF129" i="16"/>
  <c r="T129" i="16"/>
  <c r="R129" i="16"/>
  <c r="P129" i="16"/>
  <c r="BI125" i="16"/>
  <c r="BH125" i="16"/>
  <c r="BG125" i="16"/>
  <c r="BF125" i="16"/>
  <c r="T125" i="16"/>
  <c r="T124" i="16" s="1"/>
  <c r="R125" i="16"/>
  <c r="R124" i="16" s="1"/>
  <c r="P125" i="16"/>
  <c r="P124" i="16" s="1"/>
  <c r="BI121" i="16"/>
  <c r="BH121" i="16"/>
  <c r="BG121" i="16"/>
  <c r="BF121" i="16"/>
  <c r="T121" i="16"/>
  <c r="R121" i="16"/>
  <c r="P121" i="16"/>
  <c r="BI118" i="16"/>
  <c r="BH118" i="16"/>
  <c r="BG118" i="16"/>
  <c r="BF118" i="16"/>
  <c r="T118" i="16"/>
  <c r="R118" i="16"/>
  <c r="P118" i="16"/>
  <c r="BI114" i="16"/>
  <c r="BH114" i="16"/>
  <c r="BG114" i="16"/>
  <c r="BF114" i="16"/>
  <c r="T114" i="16"/>
  <c r="R114" i="16"/>
  <c r="P114" i="16"/>
  <c r="BI112" i="16"/>
  <c r="BH112" i="16"/>
  <c r="BG112" i="16"/>
  <c r="BF112" i="16"/>
  <c r="T112" i="16"/>
  <c r="R112" i="16"/>
  <c r="P112" i="16"/>
  <c r="BI108" i="16"/>
  <c r="BH108" i="16"/>
  <c r="BG108" i="16"/>
  <c r="BF108" i="16"/>
  <c r="T108" i="16"/>
  <c r="T107" i="16"/>
  <c r="R108" i="16"/>
  <c r="R107" i="16" s="1"/>
  <c r="P108" i="16"/>
  <c r="P107" i="16"/>
  <c r="BI104" i="16"/>
  <c r="BH104" i="16"/>
  <c r="BG104" i="16"/>
  <c r="BF104" i="16"/>
  <c r="T104" i="16"/>
  <c r="R104" i="16"/>
  <c r="P104" i="16"/>
  <c r="BI102" i="16"/>
  <c r="BH102" i="16"/>
  <c r="BG102" i="16"/>
  <c r="BF102" i="16"/>
  <c r="T102" i="16"/>
  <c r="R102" i="16"/>
  <c r="P102" i="16"/>
  <c r="BI99" i="16"/>
  <c r="BH99" i="16"/>
  <c r="BG99" i="16"/>
  <c r="BF99" i="16"/>
  <c r="T99" i="16"/>
  <c r="R99" i="16"/>
  <c r="P99" i="16"/>
  <c r="BI97" i="16"/>
  <c r="BH97" i="16"/>
  <c r="BG97" i="16"/>
  <c r="BF97" i="16"/>
  <c r="T97" i="16"/>
  <c r="R97" i="16"/>
  <c r="P97" i="16"/>
  <c r="BI95" i="16"/>
  <c r="BH95" i="16"/>
  <c r="BG95" i="16"/>
  <c r="BF95" i="16"/>
  <c r="T95" i="16"/>
  <c r="R95" i="16"/>
  <c r="P95" i="16"/>
  <c r="J89" i="16"/>
  <c r="J88" i="16"/>
  <c r="F88" i="16"/>
  <c r="F86" i="16"/>
  <c r="E84" i="16"/>
  <c r="J59" i="16"/>
  <c r="J58" i="16"/>
  <c r="F58" i="16"/>
  <c r="F56" i="16"/>
  <c r="E54" i="16"/>
  <c r="J20" i="16"/>
  <c r="E20" i="16"/>
  <c r="F59" i="16" s="1"/>
  <c r="J19" i="16"/>
  <c r="J14" i="16"/>
  <c r="J86" i="16" s="1"/>
  <c r="E7" i="16"/>
  <c r="E80" i="16" s="1"/>
  <c r="J39" i="15"/>
  <c r="J38" i="15"/>
  <c r="AY73" i="1" s="1"/>
  <c r="J37" i="15"/>
  <c r="AX73" i="1" s="1"/>
  <c r="BI92" i="15"/>
  <c r="BH92" i="15"/>
  <c r="F38" i="15" s="1"/>
  <c r="BC73" i="1" s="1"/>
  <c r="BG92" i="15"/>
  <c r="BF92" i="15"/>
  <c r="T92" i="15"/>
  <c r="T91" i="15" s="1"/>
  <c r="T90" i="15" s="1"/>
  <c r="T89" i="15" s="1"/>
  <c r="T88" i="15" s="1"/>
  <c r="R92" i="15"/>
  <c r="R91" i="15" s="1"/>
  <c r="R90" i="15" s="1"/>
  <c r="R89" i="15" s="1"/>
  <c r="R88" i="15" s="1"/>
  <c r="P92" i="15"/>
  <c r="P91" i="15" s="1"/>
  <c r="P90" i="15" s="1"/>
  <c r="P89" i="15" s="1"/>
  <c r="P88" i="15" s="1"/>
  <c r="AU73" i="1" s="1"/>
  <c r="J84" i="15"/>
  <c r="F84" i="15"/>
  <c r="F82" i="15"/>
  <c r="E80" i="15"/>
  <c r="J58" i="15"/>
  <c r="F58" i="15"/>
  <c r="F56" i="15"/>
  <c r="E54" i="15"/>
  <c r="J26" i="15"/>
  <c r="E26" i="15"/>
  <c r="J85" i="15" s="1"/>
  <c r="J25" i="15"/>
  <c r="J20" i="15"/>
  <c r="E20" i="15"/>
  <c r="F85" i="15" s="1"/>
  <c r="J19" i="15"/>
  <c r="J14" i="15"/>
  <c r="J56" i="15" s="1"/>
  <c r="E7" i="15"/>
  <c r="E76" i="15"/>
  <c r="J39" i="14"/>
  <c r="J38" i="14"/>
  <c r="AY72" i="1" s="1"/>
  <c r="J37" i="14"/>
  <c r="AX72" i="1"/>
  <c r="BI112" i="14"/>
  <c r="BH112" i="14"/>
  <c r="BG112" i="14"/>
  <c r="BF112" i="14"/>
  <c r="T112" i="14"/>
  <c r="R112" i="14"/>
  <c r="P112" i="14"/>
  <c r="BI111" i="14"/>
  <c r="BH111" i="14"/>
  <c r="BG111" i="14"/>
  <c r="BF111" i="14"/>
  <c r="T111" i="14"/>
  <c r="R111" i="14"/>
  <c r="P111" i="14"/>
  <c r="BI110" i="14"/>
  <c r="BH110" i="14"/>
  <c r="BG110" i="14"/>
  <c r="BF110" i="14"/>
  <c r="T110" i="14"/>
  <c r="R110" i="14"/>
  <c r="P110" i="14"/>
  <c r="BI109" i="14"/>
  <c r="BH109" i="14"/>
  <c r="BG109" i="14"/>
  <c r="BF109" i="14"/>
  <c r="T109" i="14"/>
  <c r="R109" i="14"/>
  <c r="P109" i="14"/>
  <c r="BI108" i="14"/>
  <c r="BH108" i="14"/>
  <c r="BG108" i="14"/>
  <c r="BF108" i="14"/>
  <c r="T108" i="14"/>
  <c r="R108" i="14"/>
  <c r="P108" i="14"/>
  <c r="BI107" i="14"/>
  <c r="BH107" i="14"/>
  <c r="BG107" i="14"/>
  <c r="BF107" i="14"/>
  <c r="T107" i="14"/>
  <c r="R107" i="14"/>
  <c r="P107" i="14"/>
  <c r="BI106" i="14"/>
  <c r="BH106" i="14"/>
  <c r="BG106" i="14"/>
  <c r="BF106" i="14"/>
  <c r="T106" i="14"/>
  <c r="R106" i="14"/>
  <c r="P106" i="14"/>
  <c r="BI105" i="14"/>
  <c r="BH105" i="14"/>
  <c r="BG105" i="14"/>
  <c r="BF105" i="14"/>
  <c r="T105" i="14"/>
  <c r="R105" i="14"/>
  <c r="P105" i="14"/>
  <c r="BI104" i="14"/>
  <c r="BH104" i="14"/>
  <c r="BG104" i="14"/>
  <c r="BF104" i="14"/>
  <c r="T104" i="14"/>
  <c r="R104" i="14"/>
  <c r="P104" i="14"/>
  <c r="BI103" i="14"/>
  <c r="BH103" i="14"/>
  <c r="BG103" i="14"/>
  <c r="BF103" i="14"/>
  <c r="T103" i="14"/>
  <c r="R103" i="14"/>
  <c r="P103" i="14"/>
  <c r="BI102" i="14"/>
  <c r="BH102" i="14"/>
  <c r="BG102" i="14"/>
  <c r="BF102" i="14"/>
  <c r="T102" i="14"/>
  <c r="R102" i="14"/>
  <c r="P102" i="14"/>
  <c r="BI100" i="14"/>
  <c r="BH100" i="14"/>
  <c r="BG100" i="14"/>
  <c r="BF100" i="14"/>
  <c r="T100" i="14"/>
  <c r="R100" i="14"/>
  <c r="P100" i="14"/>
  <c r="BI99" i="14"/>
  <c r="BH99" i="14"/>
  <c r="BG99" i="14"/>
  <c r="BF99" i="14"/>
  <c r="T99" i="14"/>
  <c r="R99" i="14"/>
  <c r="P99" i="14"/>
  <c r="BI97" i="14"/>
  <c r="BH97" i="14"/>
  <c r="BG97" i="14"/>
  <c r="BF97" i="14"/>
  <c r="T97" i="14"/>
  <c r="R97" i="14"/>
  <c r="P97" i="14"/>
  <c r="BI96" i="14"/>
  <c r="BH96" i="14"/>
  <c r="BG96" i="14"/>
  <c r="BF96" i="14"/>
  <c r="T96" i="14"/>
  <c r="R96" i="14"/>
  <c r="P96" i="14"/>
  <c r="BI95" i="14"/>
  <c r="BH95" i="14"/>
  <c r="BG95" i="14"/>
  <c r="BF95" i="14"/>
  <c r="T95" i="14"/>
  <c r="R95" i="14"/>
  <c r="P95" i="14"/>
  <c r="BI94" i="14"/>
  <c r="BH94" i="14"/>
  <c r="BG94" i="14"/>
  <c r="BF94" i="14"/>
  <c r="T94" i="14"/>
  <c r="R94" i="14"/>
  <c r="P94" i="14"/>
  <c r="BI92" i="14"/>
  <c r="BH92" i="14"/>
  <c r="BG92" i="14"/>
  <c r="BF92" i="14"/>
  <c r="T92" i="14"/>
  <c r="R92" i="14"/>
  <c r="P92" i="14"/>
  <c r="BI91" i="14"/>
  <c r="BH91" i="14"/>
  <c r="BG91" i="14"/>
  <c r="BF91" i="14"/>
  <c r="T91" i="14"/>
  <c r="R91" i="14"/>
  <c r="P91" i="14"/>
  <c r="J86" i="14"/>
  <c r="J85" i="14"/>
  <c r="F85" i="14"/>
  <c r="F83" i="14"/>
  <c r="E81" i="14"/>
  <c r="J59" i="14"/>
  <c r="J58" i="14"/>
  <c r="F58" i="14"/>
  <c r="F56" i="14"/>
  <c r="E54" i="14"/>
  <c r="J20" i="14"/>
  <c r="E20" i="14"/>
  <c r="F59" i="14" s="1"/>
  <c r="J19" i="14"/>
  <c r="J14" i="14"/>
  <c r="J83" i="14"/>
  <c r="E7" i="14"/>
  <c r="E77" i="14" s="1"/>
  <c r="J41" i="13"/>
  <c r="J40" i="13"/>
  <c r="AY71" i="1" s="1"/>
  <c r="J39" i="13"/>
  <c r="AX71" i="1" s="1"/>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09" i="13"/>
  <c r="BH109" i="13"/>
  <c r="BG109" i="13"/>
  <c r="BF109" i="13"/>
  <c r="T109" i="13"/>
  <c r="R109" i="13"/>
  <c r="P109" i="13"/>
  <c r="BI108" i="13"/>
  <c r="BH108" i="13"/>
  <c r="BG108" i="13"/>
  <c r="BF108" i="13"/>
  <c r="T108" i="13"/>
  <c r="R108" i="13"/>
  <c r="P108" i="13"/>
  <c r="BI106" i="13"/>
  <c r="BH106" i="13"/>
  <c r="BG106" i="13"/>
  <c r="BF106" i="13"/>
  <c r="T106" i="13"/>
  <c r="R106" i="13"/>
  <c r="P106" i="13"/>
  <c r="BI105" i="13"/>
  <c r="BH105" i="13"/>
  <c r="BG105" i="13"/>
  <c r="BF105" i="13"/>
  <c r="T105" i="13"/>
  <c r="R105" i="13"/>
  <c r="P105" i="13"/>
  <c r="BI103" i="13"/>
  <c r="BH103" i="13"/>
  <c r="BG103" i="13"/>
  <c r="BF103" i="13"/>
  <c r="T103" i="13"/>
  <c r="T102" i="13"/>
  <c r="R103" i="13"/>
  <c r="R102" i="13" s="1"/>
  <c r="P103" i="13"/>
  <c r="P102" i="13"/>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J93" i="13"/>
  <c r="J92" i="13"/>
  <c r="F92" i="13"/>
  <c r="F90" i="13"/>
  <c r="E88" i="13"/>
  <c r="J63" i="13"/>
  <c r="J62" i="13"/>
  <c r="F62" i="13"/>
  <c r="F60" i="13"/>
  <c r="E58" i="13"/>
  <c r="J22" i="13"/>
  <c r="E22" i="13"/>
  <c r="F93" i="13" s="1"/>
  <c r="J21" i="13"/>
  <c r="J16" i="13"/>
  <c r="J90" i="13"/>
  <c r="E7" i="13"/>
  <c r="E82" i="13" s="1"/>
  <c r="J41" i="12"/>
  <c r="J40" i="12"/>
  <c r="AY70" i="1" s="1"/>
  <c r="J39" i="12"/>
  <c r="AX70" i="1" s="1"/>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3" i="12"/>
  <c r="BH113" i="12"/>
  <c r="BG113" i="12"/>
  <c r="BF113" i="12"/>
  <c r="T113" i="12"/>
  <c r="R113" i="12"/>
  <c r="P113" i="12"/>
  <c r="BI112" i="12"/>
  <c r="BH112" i="12"/>
  <c r="BG112" i="12"/>
  <c r="BF112" i="12"/>
  <c r="T112" i="12"/>
  <c r="R112" i="12"/>
  <c r="P112" i="12"/>
  <c r="BI110" i="12"/>
  <c r="BH110" i="12"/>
  <c r="BG110" i="12"/>
  <c r="BF110" i="12"/>
  <c r="T110" i="12"/>
  <c r="R110" i="12"/>
  <c r="P110" i="12"/>
  <c r="BI109" i="12"/>
  <c r="BH109" i="12"/>
  <c r="BG109" i="12"/>
  <c r="BF109" i="12"/>
  <c r="T109" i="12"/>
  <c r="R109" i="12"/>
  <c r="P109" i="12"/>
  <c r="BI108" i="12"/>
  <c r="BH108" i="12"/>
  <c r="BG108" i="12"/>
  <c r="BF108" i="12"/>
  <c r="T108" i="12"/>
  <c r="R108" i="12"/>
  <c r="P108" i="12"/>
  <c r="BI106" i="12"/>
  <c r="BH106" i="12"/>
  <c r="BG106" i="12"/>
  <c r="BF106" i="12"/>
  <c r="T106" i="12"/>
  <c r="R106" i="12"/>
  <c r="P106" i="12"/>
  <c r="BI105" i="12"/>
  <c r="BH105" i="12"/>
  <c r="BG105" i="12"/>
  <c r="BF105" i="12"/>
  <c r="T105" i="12"/>
  <c r="R105" i="12"/>
  <c r="P105" i="12"/>
  <c r="BI104" i="12"/>
  <c r="BH104" i="12"/>
  <c r="BG104" i="12"/>
  <c r="BF104" i="12"/>
  <c r="T104" i="12"/>
  <c r="R104" i="12"/>
  <c r="P104" i="12"/>
  <c r="BI102" i="12"/>
  <c r="BH102" i="12"/>
  <c r="BG102" i="12"/>
  <c r="BF102" i="12"/>
  <c r="T102" i="12"/>
  <c r="R102" i="12"/>
  <c r="P102" i="12"/>
  <c r="BI101" i="12"/>
  <c r="BH101" i="12"/>
  <c r="BG101" i="12"/>
  <c r="BF101" i="12"/>
  <c r="T101" i="12"/>
  <c r="R101" i="12"/>
  <c r="P101" i="12"/>
  <c r="BI100" i="12"/>
  <c r="BH100" i="12"/>
  <c r="BG100" i="12"/>
  <c r="BF100" i="12"/>
  <c r="T100" i="12"/>
  <c r="R100" i="12"/>
  <c r="P100" i="12"/>
  <c r="BI99" i="12"/>
  <c r="BH99" i="12"/>
  <c r="BG99" i="12"/>
  <c r="BF99" i="12"/>
  <c r="T99" i="12"/>
  <c r="R99" i="12"/>
  <c r="P99" i="12"/>
  <c r="BI98" i="12"/>
  <c r="BH98" i="12"/>
  <c r="BG98" i="12"/>
  <c r="BF98" i="12"/>
  <c r="T98" i="12"/>
  <c r="R98" i="12"/>
  <c r="P98" i="12"/>
  <c r="J93" i="12"/>
  <c r="J92" i="12"/>
  <c r="F92" i="12"/>
  <c r="F90" i="12"/>
  <c r="E88" i="12"/>
  <c r="J63" i="12"/>
  <c r="J62" i="12"/>
  <c r="F62" i="12"/>
  <c r="F60" i="12"/>
  <c r="E58" i="12"/>
  <c r="J22" i="12"/>
  <c r="E22" i="12"/>
  <c r="F63" i="12"/>
  <c r="J21" i="12"/>
  <c r="J16" i="12"/>
  <c r="J90" i="12" s="1"/>
  <c r="E7" i="12"/>
  <c r="E82" i="12" s="1"/>
  <c r="J41" i="11"/>
  <c r="J40" i="11"/>
  <c r="AY69" i="1"/>
  <c r="J39" i="11"/>
  <c r="AX69" i="1"/>
  <c r="BI130" i="11"/>
  <c r="BH130" i="11"/>
  <c r="BG130" i="11"/>
  <c r="BF130" i="11"/>
  <c r="T130" i="11"/>
  <c r="R130" i="11"/>
  <c r="P130" i="11"/>
  <c r="BI129" i="11"/>
  <c r="BH129" i="11"/>
  <c r="BG129" i="11"/>
  <c r="BF129" i="11"/>
  <c r="T129" i="11"/>
  <c r="R129" i="11"/>
  <c r="P129" i="11"/>
  <c r="BI128" i="11"/>
  <c r="BH128" i="11"/>
  <c r="BG128" i="11"/>
  <c r="BF128" i="11"/>
  <c r="T128" i="11"/>
  <c r="R128" i="11"/>
  <c r="P128" i="11"/>
  <c r="BI127" i="11"/>
  <c r="BH127" i="11"/>
  <c r="BG127" i="11"/>
  <c r="BF127" i="11"/>
  <c r="T127" i="11"/>
  <c r="R127" i="11"/>
  <c r="P127" i="11"/>
  <c r="BI126" i="11"/>
  <c r="BH126" i="11"/>
  <c r="BG126" i="11"/>
  <c r="BF126" i="11"/>
  <c r="T126" i="11"/>
  <c r="R126" i="11"/>
  <c r="P126" i="11"/>
  <c r="BI125" i="11"/>
  <c r="BH125" i="11"/>
  <c r="BG125" i="11"/>
  <c r="BF125" i="11"/>
  <c r="T125" i="11"/>
  <c r="R125" i="11"/>
  <c r="P125" i="11"/>
  <c r="BI124" i="11"/>
  <c r="BH124" i="11"/>
  <c r="BG124" i="11"/>
  <c r="BF124" i="11"/>
  <c r="T124" i="11"/>
  <c r="R124" i="11"/>
  <c r="P124" i="11"/>
  <c r="BI123" i="11"/>
  <c r="BH123" i="11"/>
  <c r="BG123" i="11"/>
  <c r="BF123" i="11"/>
  <c r="T123" i="11"/>
  <c r="R123" i="11"/>
  <c r="P123" i="11"/>
  <c r="BI122" i="11"/>
  <c r="BH122" i="11"/>
  <c r="BG122" i="11"/>
  <c r="BF122" i="11"/>
  <c r="T122" i="11"/>
  <c r="R122" i="11"/>
  <c r="P122" i="11"/>
  <c r="BI121" i="11"/>
  <c r="BH121" i="11"/>
  <c r="BG121" i="11"/>
  <c r="BF121" i="11"/>
  <c r="T121" i="11"/>
  <c r="R121" i="11"/>
  <c r="P121" i="11"/>
  <c r="BI119" i="11"/>
  <c r="BH119" i="11"/>
  <c r="BG119" i="11"/>
  <c r="BF119" i="11"/>
  <c r="T119" i="11"/>
  <c r="R119" i="11"/>
  <c r="P119" i="11"/>
  <c r="BI118" i="11"/>
  <c r="BH118" i="11"/>
  <c r="BG118" i="11"/>
  <c r="BF118" i="11"/>
  <c r="T118" i="11"/>
  <c r="R118" i="11"/>
  <c r="P118"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8" i="11"/>
  <c r="BH108" i="11"/>
  <c r="BG108" i="11"/>
  <c r="BF108" i="11"/>
  <c r="T108" i="11"/>
  <c r="R108" i="11"/>
  <c r="P108" i="11"/>
  <c r="BI107" i="11"/>
  <c r="BH107" i="11"/>
  <c r="BG107" i="11"/>
  <c r="BF107" i="11"/>
  <c r="T107" i="11"/>
  <c r="R107" i="11"/>
  <c r="P107" i="11"/>
  <c r="BI106" i="11"/>
  <c r="BH106" i="11"/>
  <c r="BG106" i="11"/>
  <c r="BF106" i="11"/>
  <c r="T106" i="11"/>
  <c r="R106" i="11"/>
  <c r="P106" i="11"/>
  <c r="BI104" i="11"/>
  <c r="BH104" i="11"/>
  <c r="BG104" i="11"/>
  <c r="BF104" i="11"/>
  <c r="T104" i="11"/>
  <c r="R104" i="11"/>
  <c r="P104"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9" i="11"/>
  <c r="BH99" i="11"/>
  <c r="BG99" i="11"/>
  <c r="BF99" i="11"/>
  <c r="T99" i="11"/>
  <c r="R99" i="11"/>
  <c r="P99" i="11"/>
  <c r="BI98" i="11"/>
  <c r="BH98" i="11"/>
  <c r="BG98" i="11"/>
  <c r="BF98" i="11"/>
  <c r="T98" i="11"/>
  <c r="R98" i="11"/>
  <c r="P98" i="11"/>
  <c r="J93" i="11"/>
  <c r="J92" i="11"/>
  <c r="F92" i="11"/>
  <c r="F90" i="11"/>
  <c r="E88" i="11"/>
  <c r="J63" i="11"/>
  <c r="J62" i="11"/>
  <c r="F62" i="11"/>
  <c r="F60" i="11"/>
  <c r="E58" i="11"/>
  <c r="J22" i="11"/>
  <c r="E22" i="11"/>
  <c r="F63" i="11"/>
  <c r="J21" i="11"/>
  <c r="J16" i="11"/>
  <c r="J60" i="11" s="1"/>
  <c r="E7" i="11"/>
  <c r="E52" i="11" s="1"/>
  <c r="J41" i="10"/>
  <c r="J40" i="10"/>
  <c r="AY67" i="1"/>
  <c r="J39" i="10"/>
  <c r="AX67" i="1" s="1"/>
  <c r="BI155" i="10"/>
  <c r="BH155" i="10"/>
  <c r="BG155" i="10"/>
  <c r="BF155" i="10"/>
  <c r="T155" i="10"/>
  <c r="R155" i="10"/>
  <c r="P155" i="10"/>
  <c r="BI154" i="10"/>
  <c r="BH154" i="10"/>
  <c r="BG154" i="10"/>
  <c r="BF154" i="10"/>
  <c r="T154" i="10"/>
  <c r="R154" i="10"/>
  <c r="P154" i="10"/>
  <c r="BI153" i="10"/>
  <c r="BH153" i="10"/>
  <c r="BG153" i="10"/>
  <c r="BF153" i="10"/>
  <c r="T153" i="10"/>
  <c r="R153" i="10"/>
  <c r="P153"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4" i="10"/>
  <c r="BH144" i="10"/>
  <c r="BG144" i="10"/>
  <c r="BF144" i="10"/>
  <c r="T144" i="10"/>
  <c r="T143" i="10" s="1"/>
  <c r="R144" i="10"/>
  <c r="R143" i="10" s="1"/>
  <c r="P144"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5" i="10"/>
  <c r="BH115" i="10"/>
  <c r="BG115" i="10"/>
  <c r="BF115" i="10"/>
  <c r="T115" i="10"/>
  <c r="R115" i="10"/>
  <c r="P115" i="10"/>
  <c r="BI114" i="10"/>
  <c r="BH114" i="10"/>
  <c r="BG114" i="10"/>
  <c r="BF114" i="10"/>
  <c r="T114" i="10"/>
  <c r="R114" i="10"/>
  <c r="P114" i="10"/>
  <c r="BI113" i="10"/>
  <c r="BH113" i="10"/>
  <c r="BG113" i="10"/>
  <c r="BF113" i="10"/>
  <c r="T113" i="10"/>
  <c r="R113" i="10"/>
  <c r="P113"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J97" i="10"/>
  <c r="J96" i="10"/>
  <c r="F96" i="10"/>
  <c r="F94" i="10"/>
  <c r="E92" i="10"/>
  <c r="J63" i="10"/>
  <c r="J62" i="10"/>
  <c r="F62" i="10"/>
  <c r="F60" i="10"/>
  <c r="E58" i="10"/>
  <c r="J22" i="10"/>
  <c r="E22" i="10"/>
  <c r="F63" i="10" s="1"/>
  <c r="J21" i="10"/>
  <c r="J16" i="10"/>
  <c r="J60" i="10" s="1"/>
  <c r="E7" i="10"/>
  <c r="E86" i="10" s="1"/>
  <c r="J41" i="9"/>
  <c r="J40" i="9"/>
  <c r="AY66" i="1" s="1"/>
  <c r="J39" i="9"/>
  <c r="AX66" i="1" s="1"/>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0" i="9"/>
  <c r="BH100" i="9"/>
  <c r="BG100" i="9"/>
  <c r="BF100" i="9"/>
  <c r="T100" i="9"/>
  <c r="R100" i="9"/>
  <c r="P100" i="9"/>
  <c r="BI99" i="9"/>
  <c r="BH99" i="9"/>
  <c r="BG99" i="9"/>
  <c r="BF99" i="9"/>
  <c r="T99" i="9"/>
  <c r="R99" i="9"/>
  <c r="P99" i="9"/>
  <c r="BI98" i="9"/>
  <c r="BH98" i="9"/>
  <c r="BG98" i="9"/>
  <c r="BF98" i="9"/>
  <c r="T98" i="9"/>
  <c r="R98" i="9"/>
  <c r="P98" i="9"/>
  <c r="J93" i="9"/>
  <c r="J92" i="9"/>
  <c r="F92" i="9"/>
  <c r="F90" i="9"/>
  <c r="E88" i="9"/>
  <c r="J63" i="9"/>
  <c r="J62" i="9"/>
  <c r="F62" i="9"/>
  <c r="F60" i="9"/>
  <c r="E58" i="9"/>
  <c r="J22" i="9"/>
  <c r="E22" i="9"/>
  <c r="F93" i="9"/>
  <c r="J21" i="9"/>
  <c r="J16" i="9"/>
  <c r="J60" i="9" s="1"/>
  <c r="E7" i="9"/>
  <c r="E52" i="9"/>
  <c r="J41" i="8"/>
  <c r="J40" i="8"/>
  <c r="AY65" i="1" s="1"/>
  <c r="J39" i="8"/>
  <c r="AX65" i="1" s="1"/>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J92" i="8"/>
  <c r="J91" i="8"/>
  <c r="F91" i="8"/>
  <c r="F89" i="8"/>
  <c r="E87" i="8"/>
  <c r="J63" i="8"/>
  <c r="J62" i="8"/>
  <c r="F62" i="8"/>
  <c r="F60" i="8"/>
  <c r="E58" i="8"/>
  <c r="J22" i="8"/>
  <c r="E22" i="8"/>
  <c r="F92" i="8" s="1"/>
  <c r="J21" i="8"/>
  <c r="J16" i="8"/>
  <c r="J89" i="8" s="1"/>
  <c r="E7" i="8"/>
  <c r="E81" i="8" s="1"/>
  <c r="J41" i="7"/>
  <c r="J40" i="7"/>
  <c r="AY64" i="1" s="1"/>
  <c r="J39" i="7"/>
  <c r="AX64" i="1"/>
  <c r="BI178" i="7"/>
  <c r="BH178" i="7"/>
  <c r="BG178" i="7"/>
  <c r="BF178" i="7"/>
  <c r="T178" i="7"/>
  <c r="T177" i="7" s="1"/>
  <c r="R178" i="7"/>
  <c r="R177" i="7" s="1"/>
  <c r="P178" i="7"/>
  <c r="P177" i="7" s="1"/>
  <c r="BI176" i="7"/>
  <c r="BH176" i="7"/>
  <c r="BG176" i="7"/>
  <c r="BF176" i="7"/>
  <c r="T176" i="7"/>
  <c r="T175" i="7" s="1"/>
  <c r="R176" i="7"/>
  <c r="R175" i="7" s="1"/>
  <c r="P176"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6" i="7"/>
  <c r="BH146" i="7"/>
  <c r="BG146" i="7"/>
  <c r="BF146" i="7"/>
  <c r="T146" i="7"/>
  <c r="R146" i="7"/>
  <c r="P146" i="7"/>
  <c r="BI142" i="7"/>
  <c r="BH142" i="7"/>
  <c r="BG142" i="7"/>
  <c r="BF142" i="7"/>
  <c r="T142" i="7"/>
  <c r="R142" i="7"/>
  <c r="P142" i="7"/>
  <c r="BI139" i="7"/>
  <c r="BH139" i="7"/>
  <c r="BG139" i="7"/>
  <c r="BF139" i="7"/>
  <c r="T139" i="7"/>
  <c r="R139" i="7"/>
  <c r="P139" i="7"/>
  <c r="BI137" i="7"/>
  <c r="BH137" i="7"/>
  <c r="BG137" i="7"/>
  <c r="BF137" i="7"/>
  <c r="T137" i="7"/>
  <c r="R137" i="7"/>
  <c r="P137" i="7"/>
  <c r="BI136" i="7"/>
  <c r="BH136" i="7"/>
  <c r="BG136" i="7"/>
  <c r="BF136" i="7"/>
  <c r="T136" i="7"/>
  <c r="R136" i="7"/>
  <c r="P136" i="7"/>
  <c r="BI132" i="7"/>
  <c r="BH132" i="7"/>
  <c r="BG132" i="7"/>
  <c r="BF132" i="7"/>
  <c r="T132" i="7"/>
  <c r="R132" i="7"/>
  <c r="P132" i="7"/>
  <c r="BI129" i="7"/>
  <c r="BH129" i="7"/>
  <c r="BG129" i="7"/>
  <c r="BF129" i="7"/>
  <c r="T129" i="7"/>
  <c r="R129" i="7"/>
  <c r="P129" i="7"/>
  <c r="BI128" i="7"/>
  <c r="BH128" i="7"/>
  <c r="BG128" i="7"/>
  <c r="BF128" i="7"/>
  <c r="T128" i="7"/>
  <c r="R128" i="7"/>
  <c r="P128" i="7"/>
  <c r="BI127" i="7"/>
  <c r="BH127" i="7"/>
  <c r="BG127" i="7"/>
  <c r="BF127" i="7"/>
  <c r="T127" i="7"/>
  <c r="R127" i="7"/>
  <c r="P127" i="7"/>
  <c r="BI121" i="7"/>
  <c r="BH121" i="7"/>
  <c r="BG121" i="7"/>
  <c r="BF121" i="7"/>
  <c r="T121" i="7"/>
  <c r="R121" i="7"/>
  <c r="P121" i="7"/>
  <c r="BI118" i="7"/>
  <c r="BH118" i="7"/>
  <c r="BG118" i="7"/>
  <c r="BF118" i="7"/>
  <c r="T118" i="7"/>
  <c r="R118" i="7"/>
  <c r="P118" i="7"/>
  <c r="BI117" i="7"/>
  <c r="BH117" i="7"/>
  <c r="BG117" i="7"/>
  <c r="BF117" i="7"/>
  <c r="T117" i="7"/>
  <c r="R117" i="7"/>
  <c r="P117" i="7"/>
  <c r="BI113" i="7"/>
  <c r="BH113" i="7"/>
  <c r="BG113" i="7"/>
  <c r="BF113" i="7"/>
  <c r="T113" i="7"/>
  <c r="R113" i="7"/>
  <c r="P113" i="7"/>
  <c r="BI110" i="7"/>
  <c r="BH110" i="7"/>
  <c r="BG110" i="7"/>
  <c r="BF110" i="7"/>
  <c r="T110" i="7"/>
  <c r="R110" i="7"/>
  <c r="P110" i="7"/>
  <c r="BI107" i="7"/>
  <c r="BH107" i="7"/>
  <c r="BG107" i="7"/>
  <c r="BF107" i="7"/>
  <c r="T107" i="7"/>
  <c r="R107" i="7"/>
  <c r="P107" i="7"/>
  <c r="BI104" i="7"/>
  <c r="BH104" i="7"/>
  <c r="BG104" i="7"/>
  <c r="BF104" i="7"/>
  <c r="T104" i="7"/>
  <c r="R104" i="7"/>
  <c r="P104" i="7"/>
  <c r="BI100" i="7"/>
  <c r="BH100" i="7"/>
  <c r="BG100" i="7"/>
  <c r="BF100" i="7"/>
  <c r="T100" i="7"/>
  <c r="R100" i="7"/>
  <c r="P100" i="7"/>
  <c r="J95" i="7"/>
  <c r="J94" i="7"/>
  <c r="F94" i="7"/>
  <c r="F92" i="7"/>
  <c r="E90" i="7"/>
  <c r="J63" i="7"/>
  <c r="J62" i="7"/>
  <c r="F62" i="7"/>
  <c r="F60" i="7"/>
  <c r="E58" i="7"/>
  <c r="J22" i="7"/>
  <c r="E22" i="7"/>
  <c r="F95" i="7"/>
  <c r="J21" i="7"/>
  <c r="J16" i="7"/>
  <c r="J60" i="7" s="1"/>
  <c r="E7" i="7"/>
  <c r="E52" i="7" s="1"/>
  <c r="J41" i="6"/>
  <c r="J40" i="6"/>
  <c r="AY63" i="1" s="1"/>
  <c r="J39" i="6"/>
  <c r="AX63" i="1"/>
  <c r="BI107" i="6"/>
  <c r="BH107" i="6"/>
  <c r="BG107" i="6"/>
  <c r="BF107" i="6"/>
  <c r="T107" i="6"/>
  <c r="R107" i="6"/>
  <c r="P107" i="6"/>
  <c r="BI106" i="6"/>
  <c r="BH106" i="6"/>
  <c r="BG106" i="6"/>
  <c r="BF106" i="6"/>
  <c r="T106" i="6"/>
  <c r="R106" i="6"/>
  <c r="P106" i="6"/>
  <c r="BI105" i="6"/>
  <c r="BH105" i="6"/>
  <c r="BG105" i="6"/>
  <c r="BF105" i="6"/>
  <c r="T105" i="6"/>
  <c r="R105" i="6"/>
  <c r="P105"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5" i="6"/>
  <c r="BH95" i="6"/>
  <c r="BG95" i="6"/>
  <c r="BF95" i="6"/>
  <c r="T95" i="6"/>
  <c r="R95" i="6"/>
  <c r="P95" i="6"/>
  <c r="J90" i="6"/>
  <c r="J89" i="6"/>
  <c r="F89" i="6"/>
  <c r="F87" i="6"/>
  <c r="E85" i="6"/>
  <c r="J63" i="6"/>
  <c r="J62" i="6"/>
  <c r="F62" i="6"/>
  <c r="F60" i="6"/>
  <c r="E58" i="6"/>
  <c r="J22" i="6"/>
  <c r="E22" i="6"/>
  <c r="F90" i="6" s="1"/>
  <c r="J21" i="6"/>
  <c r="J16" i="6"/>
  <c r="J87" i="6" s="1"/>
  <c r="E7" i="6"/>
  <c r="E52" i="6"/>
  <c r="J41" i="5"/>
  <c r="J40" i="5"/>
  <c r="AY60" i="1"/>
  <c r="J39" i="5"/>
  <c r="AX60" i="1" s="1"/>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1" i="5"/>
  <c r="BH101" i="5"/>
  <c r="BG101" i="5"/>
  <c r="BF101" i="5"/>
  <c r="T101" i="5"/>
  <c r="T100" i="5" s="1"/>
  <c r="R101" i="5"/>
  <c r="R100" i="5" s="1"/>
  <c r="P101"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J91" i="5"/>
  <c r="J90" i="5"/>
  <c r="F90" i="5"/>
  <c r="F88" i="5"/>
  <c r="E86" i="5"/>
  <c r="J63" i="5"/>
  <c r="J62" i="5"/>
  <c r="F62" i="5"/>
  <c r="F60" i="5"/>
  <c r="E58" i="5"/>
  <c r="J22" i="5"/>
  <c r="E22" i="5"/>
  <c r="F91" i="5" s="1"/>
  <c r="J21" i="5"/>
  <c r="J16" i="5"/>
  <c r="J88" i="5" s="1"/>
  <c r="E7" i="5"/>
  <c r="E80" i="5" s="1"/>
  <c r="J41" i="4"/>
  <c r="J40" i="4"/>
  <c r="AY59" i="1" s="1"/>
  <c r="J39" i="4"/>
  <c r="AX59" i="1" s="1"/>
  <c r="BI156" i="4"/>
  <c r="BH156" i="4"/>
  <c r="BG156" i="4"/>
  <c r="BF156" i="4"/>
  <c r="T156" i="4"/>
  <c r="T155" i="4" s="1"/>
  <c r="R156" i="4"/>
  <c r="R155" i="4"/>
  <c r="P156" i="4"/>
  <c r="P155" i="4" s="1"/>
  <c r="BI153" i="4"/>
  <c r="BH153" i="4"/>
  <c r="BG153" i="4"/>
  <c r="BF153" i="4"/>
  <c r="T153" i="4"/>
  <c r="R153" i="4"/>
  <c r="P153" i="4"/>
  <c r="BI148" i="4"/>
  <c r="BH148" i="4"/>
  <c r="BG148" i="4"/>
  <c r="BF148" i="4"/>
  <c r="T148" i="4"/>
  <c r="R148" i="4"/>
  <c r="P148" i="4"/>
  <c r="BI143" i="4"/>
  <c r="BH143" i="4"/>
  <c r="BG143" i="4"/>
  <c r="BF143" i="4"/>
  <c r="T143" i="4"/>
  <c r="R143" i="4"/>
  <c r="P143" i="4"/>
  <c r="BI139" i="4"/>
  <c r="BH139" i="4"/>
  <c r="BG139" i="4"/>
  <c r="BF139" i="4"/>
  <c r="T139" i="4"/>
  <c r="R139" i="4"/>
  <c r="P139" i="4"/>
  <c r="BI137" i="4"/>
  <c r="BH137" i="4"/>
  <c r="BG137" i="4"/>
  <c r="BF137" i="4"/>
  <c r="T137" i="4"/>
  <c r="R137" i="4"/>
  <c r="P137" i="4"/>
  <c r="BI133" i="4"/>
  <c r="BH133" i="4"/>
  <c r="BG133" i="4"/>
  <c r="BF133" i="4"/>
  <c r="T133" i="4"/>
  <c r="R133" i="4"/>
  <c r="P133" i="4"/>
  <c r="BI131" i="4"/>
  <c r="BH131" i="4"/>
  <c r="BG131" i="4"/>
  <c r="BF131" i="4"/>
  <c r="T131" i="4"/>
  <c r="R131" i="4"/>
  <c r="P131" i="4"/>
  <c r="BI129" i="4"/>
  <c r="BH129" i="4"/>
  <c r="BG129" i="4"/>
  <c r="BF129" i="4"/>
  <c r="T129" i="4"/>
  <c r="R129" i="4"/>
  <c r="P129" i="4"/>
  <c r="BI126" i="4"/>
  <c r="BH126" i="4"/>
  <c r="BG126" i="4"/>
  <c r="BF126" i="4"/>
  <c r="T126" i="4"/>
  <c r="R126" i="4"/>
  <c r="P126" i="4"/>
  <c r="BI124" i="4"/>
  <c r="BH124" i="4"/>
  <c r="BG124" i="4"/>
  <c r="BF124" i="4"/>
  <c r="T124" i="4"/>
  <c r="R124" i="4"/>
  <c r="P124" i="4"/>
  <c r="BI120" i="4"/>
  <c r="BH120" i="4"/>
  <c r="BG120" i="4"/>
  <c r="BF120" i="4"/>
  <c r="T120" i="4"/>
  <c r="R120" i="4"/>
  <c r="P120" i="4"/>
  <c r="BI115" i="4"/>
  <c r="BH115" i="4"/>
  <c r="BG115" i="4"/>
  <c r="BF115" i="4"/>
  <c r="T115" i="4"/>
  <c r="R115" i="4"/>
  <c r="P115" i="4"/>
  <c r="BI110" i="4"/>
  <c r="BH110" i="4"/>
  <c r="BG110" i="4"/>
  <c r="BF110" i="4"/>
  <c r="T110" i="4"/>
  <c r="R110" i="4"/>
  <c r="P110" i="4"/>
  <c r="BI106" i="4"/>
  <c r="BH106" i="4"/>
  <c r="BG106" i="4"/>
  <c r="BF106" i="4"/>
  <c r="T106" i="4"/>
  <c r="R106" i="4"/>
  <c r="P106" i="4"/>
  <c r="BI104" i="4"/>
  <c r="BH104" i="4"/>
  <c r="BG104" i="4"/>
  <c r="BF104" i="4"/>
  <c r="T104" i="4"/>
  <c r="R104" i="4"/>
  <c r="P104" i="4"/>
  <c r="BI102" i="4"/>
  <c r="BH102" i="4"/>
  <c r="BG102" i="4"/>
  <c r="BF102" i="4"/>
  <c r="T102" i="4"/>
  <c r="R102" i="4"/>
  <c r="P102" i="4"/>
  <c r="BI100" i="4"/>
  <c r="BH100" i="4"/>
  <c r="BG100" i="4"/>
  <c r="BF100" i="4"/>
  <c r="T100" i="4"/>
  <c r="R100" i="4"/>
  <c r="P100" i="4"/>
  <c r="J94" i="4"/>
  <c r="J93" i="4"/>
  <c r="F93" i="4"/>
  <c r="F91" i="4"/>
  <c r="E89" i="4"/>
  <c r="J63" i="4"/>
  <c r="J62" i="4"/>
  <c r="F62" i="4"/>
  <c r="F60" i="4"/>
  <c r="E58" i="4"/>
  <c r="J22" i="4"/>
  <c r="E22" i="4"/>
  <c r="F94" i="4" s="1"/>
  <c r="J21" i="4"/>
  <c r="J16" i="4"/>
  <c r="J91" i="4" s="1"/>
  <c r="E7" i="4"/>
  <c r="E52" i="4"/>
  <c r="J41" i="3"/>
  <c r="J40" i="3"/>
  <c r="AY58" i="1" s="1"/>
  <c r="J39" i="3"/>
  <c r="AX58" i="1"/>
  <c r="BI148" i="3"/>
  <c r="BH148" i="3"/>
  <c r="BG148" i="3"/>
  <c r="BF148" i="3"/>
  <c r="T148" i="3"/>
  <c r="T147" i="3" s="1"/>
  <c r="R148" i="3"/>
  <c r="R147" i="3" s="1"/>
  <c r="P148" i="3"/>
  <c r="P147" i="3"/>
  <c r="BI145" i="3"/>
  <c r="BH145" i="3"/>
  <c r="BG145" i="3"/>
  <c r="BF145" i="3"/>
  <c r="T145" i="3"/>
  <c r="R145" i="3"/>
  <c r="P145"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33" i="3"/>
  <c r="BH133" i="3"/>
  <c r="BG133" i="3"/>
  <c r="BF133" i="3"/>
  <c r="T133" i="3"/>
  <c r="R133" i="3"/>
  <c r="P133" i="3"/>
  <c r="BI131" i="3"/>
  <c r="BH131" i="3"/>
  <c r="BG131" i="3"/>
  <c r="BF131" i="3"/>
  <c r="T131" i="3"/>
  <c r="R131" i="3"/>
  <c r="P131" i="3"/>
  <c r="BI130" i="3"/>
  <c r="BH130" i="3"/>
  <c r="BG130" i="3"/>
  <c r="BF130" i="3"/>
  <c r="T130" i="3"/>
  <c r="R130" i="3"/>
  <c r="P130" i="3"/>
  <c r="BI129" i="3"/>
  <c r="BH129" i="3"/>
  <c r="BG129" i="3"/>
  <c r="BF129" i="3"/>
  <c r="T129" i="3"/>
  <c r="R129" i="3"/>
  <c r="P129" i="3"/>
  <c r="BI124" i="3"/>
  <c r="BH124" i="3"/>
  <c r="BG124" i="3"/>
  <c r="BF124" i="3"/>
  <c r="T124" i="3"/>
  <c r="R124" i="3"/>
  <c r="P124" i="3"/>
  <c r="BI119" i="3"/>
  <c r="BH119" i="3"/>
  <c r="BG119" i="3"/>
  <c r="BF119" i="3"/>
  <c r="T119" i="3"/>
  <c r="R119" i="3"/>
  <c r="P119" i="3"/>
  <c r="BI117" i="3"/>
  <c r="BH117" i="3"/>
  <c r="BG117" i="3"/>
  <c r="BF117" i="3"/>
  <c r="T117" i="3"/>
  <c r="R117" i="3"/>
  <c r="P117" i="3"/>
  <c r="BI112" i="3"/>
  <c r="BH112" i="3"/>
  <c r="BG112" i="3"/>
  <c r="BF112" i="3"/>
  <c r="T112" i="3"/>
  <c r="R112" i="3"/>
  <c r="P112" i="3"/>
  <c r="BI108" i="3"/>
  <c r="BH108" i="3"/>
  <c r="BG108" i="3"/>
  <c r="BF108" i="3"/>
  <c r="T108" i="3"/>
  <c r="R108" i="3"/>
  <c r="P108" i="3"/>
  <c r="BI104" i="3"/>
  <c r="BH104" i="3"/>
  <c r="BG104" i="3"/>
  <c r="BF104" i="3"/>
  <c r="T104" i="3"/>
  <c r="R104" i="3"/>
  <c r="P104" i="3"/>
  <c r="BI100" i="3"/>
  <c r="BH100" i="3"/>
  <c r="BG100" i="3"/>
  <c r="BF100" i="3"/>
  <c r="T100" i="3"/>
  <c r="R100" i="3"/>
  <c r="P100" i="3"/>
  <c r="J94" i="3"/>
  <c r="J93" i="3"/>
  <c r="F93" i="3"/>
  <c r="F91" i="3"/>
  <c r="E89" i="3"/>
  <c r="J63" i="3"/>
  <c r="J62" i="3"/>
  <c r="F62" i="3"/>
  <c r="F60" i="3"/>
  <c r="E58" i="3"/>
  <c r="J22" i="3"/>
  <c r="E22" i="3"/>
  <c r="F94" i="3" s="1"/>
  <c r="J21" i="3"/>
  <c r="J16" i="3"/>
  <c r="J60" i="3" s="1"/>
  <c r="E7" i="3"/>
  <c r="E83" i="3" s="1"/>
  <c r="J41" i="2"/>
  <c r="J40" i="2"/>
  <c r="AY57" i="1" s="1"/>
  <c r="J39" i="2"/>
  <c r="AX57" i="1"/>
  <c r="BI1865" i="2"/>
  <c r="BH1865" i="2"/>
  <c r="BG1865" i="2"/>
  <c r="BF1865" i="2"/>
  <c r="T1865" i="2"/>
  <c r="R1865" i="2"/>
  <c r="P1865" i="2"/>
  <c r="BI1852" i="2"/>
  <c r="BH1852" i="2"/>
  <c r="BG1852" i="2"/>
  <c r="BF1852" i="2"/>
  <c r="T1852" i="2"/>
  <c r="R1852" i="2"/>
  <c r="P1852" i="2"/>
  <c r="BI1848" i="2"/>
  <c r="BH1848" i="2"/>
  <c r="BG1848" i="2"/>
  <c r="BF1848" i="2"/>
  <c r="T1848" i="2"/>
  <c r="R1848" i="2"/>
  <c r="P1848" i="2"/>
  <c r="BI1832" i="2"/>
  <c r="BH1832" i="2"/>
  <c r="BG1832" i="2"/>
  <c r="BF1832" i="2"/>
  <c r="T1832" i="2"/>
  <c r="R1832" i="2"/>
  <c r="P1832" i="2"/>
  <c r="BI1828" i="2"/>
  <c r="BH1828" i="2"/>
  <c r="BG1828" i="2"/>
  <c r="BF1828" i="2"/>
  <c r="T1828" i="2"/>
  <c r="R1828" i="2"/>
  <c r="P1828" i="2"/>
  <c r="BI1824" i="2"/>
  <c r="BH1824" i="2"/>
  <c r="BG1824" i="2"/>
  <c r="BF1824" i="2"/>
  <c r="T1824" i="2"/>
  <c r="R1824" i="2"/>
  <c r="P1824" i="2"/>
  <c r="BI1819" i="2"/>
  <c r="BH1819" i="2"/>
  <c r="BG1819" i="2"/>
  <c r="BF1819" i="2"/>
  <c r="T1819" i="2"/>
  <c r="R1819" i="2"/>
  <c r="P1819" i="2"/>
  <c r="BI1804" i="2"/>
  <c r="BH1804" i="2"/>
  <c r="BG1804" i="2"/>
  <c r="BF1804" i="2"/>
  <c r="T1804" i="2"/>
  <c r="R1804" i="2"/>
  <c r="P1804" i="2"/>
  <c r="BI1789" i="2"/>
  <c r="BH1789" i="2"/>
  <c r="BG1789" i="2"/>
  <c r="BF1789" i="2"/>
  <c r="T1789" i="2"/>
  <c r="R1789" i="2"/>
  <c r="P1789" i="2"/>
  <c r="BI1780" i="2"/>
  <c r="BH1780" i="2"/>
  <c r="BG1780" i="2"/>
  <c r="BF1780" i="2"/>
  <c r="T1780" i="2"/>
  <c r="R1780" i="2"/>
  <c r="P1780" i="2"/>
  <c r="BI1771" i="2"/>
  <c r="BH1771" i="2"/>
  <c r="BG1771" i="2"/>
  <c r="BF1771" i="2"/>
  <c r="T1771" i="2"/>
  <c r="R1771" i="2"/>
  <c r="P1771" i="2"/>
  <c r="BI1759" i="2"/>
  <c r="BH1759" i="2"/>
  <c r="BG1759" i="2"/>
  <c r="BF1759" i="2"/>
  <c r="T1759" i="2"/>
  <c r="R1759" i="2"/>
  <c r="P1759" i="2"/>
  <c r="BI1755" i="2"/>
  <c r="BH1755" i="2"/>
  <c r="BG1755" i="2"/>
  <c r="BF1755" i="2"/>
  <c r="T1755" i="2"/>
  <c r="R1755" i="2"/>
  <c r="P1755" i="2"/>
  <c r="BI1751" i="2"/>
  <c r="BH1751" i="2"/>
  <c r="BG1751" i="2"/>
  <c r="BF1751" i="2"/>
  <c r="T1751" i="2"/>
  <c r="R1751" i="2"/>
  <c r="P1751" i="2"/>
  <c r="BI1748" i="2"/>
  <c r="BH1748" i="2"/>
  <c r="BG1748" i="2"/>
  <c r="BF1748" i="2"/>
  <c r="T1748" i="2"/>
  <c r="R1748" i="2"/>
  <c r="P1748" i="2"/>
  <c r="BI1744" i="2"/>
  <c r="BH1744" i="2"/>
  <c r="BG1744" i="2"/>
  <c r="BF1744" i="2"/>
  <c r="T1744" i="2"/>
  <c r="R1744" i="2"/>
  <c r="P1744" i="2"/>
  <c r="BI1740" i="2"/>
  <c r="BH1740" i="2"/>
  <c r="BG1740" i="2"/>
  <c r="BF1740" i="2"/>
  <c r="T1740" i="2"/>
  <c r="R1740" i="2"/>
  <c r="P1740" i="2"/>
  <c r="BI1735" i="2"/>
  <c r="BH1735" i="2"/>
  <c r="BG1735" i="2"/>
  <c r="BF1735" i="2"/>
  <c r="T1735" i="2"/>
  <c r="R1735" i="2"/>
  <c r="P1735" i="2"/>
  <c r="BI1731" i="2"/>
  <c r="BH1731" i="2"/>
  <c r="BG1731" i="2"/>
  <c r="BF1731" i="2"/>
  <c r="T1731" i="2"/>
  <c r="R1731" i="2"/>
  <c r="P1731" i="2"/>
  <c r="BI1727" i="2"/>
  <c r="BH1727" i="2"/>
  <c r="BG1727" i="2"/>
  <c r="BF1727" i="2"/>
  <c r="T1727" i="2"/>
  <c r="R1727" i="2"/>
  <c r="P1727" i="2"/>
  <c r="BI1723" i="2"/>
  <c r="BH1723" i="2"/>
  <c r="BG1723" i="2"/>
  <c r="BF1723" i="2"/>
  <c r="T1723" i="2"/>
  <c r="R1723" i="2"/>
  <c r="P1723" i="2"/>
  <c r="BI1719" i="2"/>
  <c r="BH1719" i="2"/>
  <c r="BG1719" i="2"/>
  <c r="BF1719" i="2"/>
  <c r="T1719" i="2"/>
  <c r="R1719" i="2"/>
  <c r="P1719" i="2"/>
  <c r="BI1716" i="2"/>
  <c r="BH1716" i="2"/>
  <c r="BG1716" i="2"/>
  <c r="BF1716" i="2"/>
  <c r="T1716" i="2"/>
  <c r="R1716" i="2"/>
  <c r="P1716" i="2"/>
  <c r="BI1709" i="2"/>
  <c r="BH1709" i="2"/>
  <c r="BG1709" i="2"/>
  <c r="BF1709" i="2"/>
  <c r="T1709" i="2"/>
  <c r="R1709" i="2"/>
  <c r="P1709" i="2"/>
  <c r="BI1707" i="2"/>
  <c r="BH1707" i="2"/>
  <c r="BG1707" i="2"/>
  <c r="BF1707" i="2"/>
  <c r="T1707" i="2"/>
  <c r="R1707" i="2"/>
  <c r="P1707" i="2"/>
  <c r="BI1703" i="2"/>
  <c r="BH1703" i="2"/>
  <c r="BG1703" i="2"/>
  <c r="BF1703" i="2"/>
  <c r="T1703" i="2"/>
  <c r="R1703" i="2"/>
  <c r="P1703" i="2"/>
  <c r="BI1699" i="2"/>
  <c r="BH1699" i="2"/>
  <c r="BG1699" i="2"/>
  <c r="BF1699" i="2"/>
  <c r="T1699" i="2"/>
  <c r="R1699" i="2"/>
  <c r="P1699" i="2"/>
  <c r="BI1695" i="2"/>
  <c r="BH1695" i="2"/>
  <c r="BG1695" i="2"/>
  <c r="BF1695" i="2"/>
  <c r="T1695" i="2"/>
  <c r="R1695" i="2"/>
  <c r="P1695" i="2"/>
  <c r="BI1692" i="2"/>
  <c r="BH1692" i="2"/>
  <c r="BG1692" i="2"/>
  <c r="BF1692" i="2"/>
  <c r="T1692" i="2"/>
  <c r="R1692" i="2"/>
  <c r="P1692" i="2"/>
  <c r="BI1688" i="2"/>
  <c r="BH1688" i="2"/>
  <c r="BG1688" i="2"/>
  <c r="BF1688" i="2"/>
  <c r="T1688" i="2"/>
  <c r="R1688" i="2"/>
  <c r="P1688" i="2"/>
  <c r="BI1684" i="2"/>
  <c r="BH1684" i="2"/>
  <c r="BG1684" i="2"/>
  <c r="BF1684" i="2"/>
  <c r="T1684" i="2"/>
  <c r="R1684" i="2"/>
  <c r="P1684" i="2"/>
  <c r="BI1680" i="2"/>
  <c r="BH1680" i="2"/>
  <c r="BG1680" i="2"/>
  <c r="BF1680" i="2"/>
  <c r="T1680" i="2"/>
  <c r="R1680" i="2"/>
  <c r="P1680" i="2"/>
  <c r="BI1676" i="2"/>
  <c r="BH1676" i="2"/>
  <c r="BG1676" i="2"/>
  <c r="BF1676" i="2"/>
  <c r="T1676" i="2"/>
  <c r="R1676" i="2"/>
  <c r="P1676" i="2"/>
  <c r="BI1671" i="2"/>
  <c r="BH1671" i="2"/>
  <c r="BG1671" i="2"/>
  <c r="BF1671" i="2"/>
  <c r="T1671" i="2"/>
  <c r="R1671" i="2"/>
  <c r="P1671" i="2"/>
  <c r="BI1667" i="2"/>
  <c r="BH1667" i="2"/>
  <c r="BG1667" i="2"/>
  <c r="BF1667" i="2"/>
  <c r="T1667" i="2"/>
  <c r="R1667" i="2"/>
  <c r="P1667" i="2"/>
  <c r="BI1664" i="2"/>
  <c r="BH1664" i="2"/>
  <c r="BG1664" i="2"/>
  <c r="BF1664" i="2"/>
  <c r="T1664" i="2"/>
  <c r="R1664" i="2"/>
  <c r="P1664" i="2"/>
  <c r="BI1655" i="2"/>
  <c r="BH1655" i="2"/>
  <c r="BG1655" i="2"/>
  <c r="BF1655" i="2"/>
  <c r="T1655" i="2"/>
  <c r="R1655" i="2"/>
  <c r="P1655" i="2"/>
  <c r="BI1651" i="2"/>
  <c r="BH1651" i="2"/>
  <c r="BG1651" i="2"/>
  <c r="BF1651" i="2"/>
  <c r="T1651" i="2"/>
  <c r="R1651" i="2"/>
  <c r="P1651" i="2"/>
  <c r="BI1641" i="2"/>
  <c r="BH1641" i="2"/>
  <c r="BG1641" i="2"/>
  <c r="BF1641" i="2"/>
  <c r="T1641" i="2"/>
  <c r="R1641" i="2"/>
  <c r="P1641" i="2"/>
  <c r="BI1631" i="2"/>
  <c r="BH1631" i="2"/>
  <c r="BG1631" i="2"/>
  <c r="BF1631" i="2"/>
  <c r="T1631" i="2"/>
  <c r="R1631" i="2"/>
  <c r="P1631" i="2"/>
  <c r="BI1622" i="2"/>
  <c r="BH1622" i="2"/>
  <c r="BG1622" i="2"/>
  <c r="BF1622" i="2"/>
  <c r="T1622" i="2"/>
  <c r="R1622" i="2"/>
  <c r="P1622" i="2"/>
  <c r="BI1613" i="2"/>
  <c r="BH1613" i="2"/>
  <c r="BG1613" i="2"/>
  <c r="BF1613" i="2"/>
  <c r="T1613" i="2"/>
  <c r="R1613" i="2"/>
  <c r="P1613" i="2"/>
  <c r="BI1610" i="2"/>
  <c r="BH1610" i="2"/>
  <c r="BG1610" i="2"/>
  <c r="BF1610" i="2"/>
  <c r="T1610" i="2"/>
  <c r="R1610" i="2"/>
  <c r="P1610" i="2"/>
  <c r="BI1593" i="2"/>
  <c r="BH1593" i="2"/>
  <c r="BG1593" i="2"/>
  <c r="BF1593" i="2"/>
  <c r="T1593" i="2"/>
  <c r="R1593" i="2"/>
  <c r="P1593" i="2"/>
  <c r="BI1588" i="2"/>
  <c r="BH1588" i="2"/>
  <c r="BG1588" i="2"/>
  <c r="BF1588" i="2"/>
  <c r="T1588" i="2"/>
  <c r="R1588" i="2"/>
  <c r="P1588" i="2"/>
  <c r="BI1584" i="2"/>
  <c r="BH1584" i="2"/>
  <c r="BG1584" i="2"/>
  <c r="BF1584" i="2"/>
  <c r="T1584" i="2"/>
  <c r="R1584" i="2"/>
  <c r="P1584" i="2"/>
  <c r="BI1579" i="2"/>
  <c r="BH1579" i="2"/>
  <c r="BG1579" i="2"/>
  <c r="BF1579" i="2"/>
  <c r="T1579" i="2"/>
  <c r="R1579" i="2"/>
  <c r="P1579" i="2"/>
  <c r="BI1570" i="2"/>
  <c r="BH1570" i="2"/>
  <c r="BG1570" i="2"/>
  <c r="BF1570" i="2"/>
  <c r="T1570" i="2"/>
  <c r="R1570" i="2"/>
  <c r="P1570" i="2"/>
  <c r="BI1565" i="2"/>
  <c r="BH1565" i="2"/>
  <c r="BG1565" i="2"/>
  <c r="BF1565" i="2"/>
  <c r="T1565" i="2"/>
  <c r="R1565" i="2"/>
  <c r="P1565" i="2"/>
  <c r="BI1561" i="2"/>
  <c r="BH1561" i="2"/>
  <c r="BG1561" i="2"/>
  <c r="BF1561" i="2"/>
  <c r="T1561" i="2"/>
  <c r="R1561" i="2"/>
  <c r="P1561" i="2"/>
  <c r="BI1556" i="2"/>
  <c r="BH1556" i="2"/>
  <c r="BG1556" i="2"/>
  <c r="BF1556" i="2"/>
  <c r="T1556" i="2"/>
  <c r="R1556" i="2"/>
  <c r="P1556" i="2"/>
  <c r="BI1552" i="2"/>
  <c r="BH1552" i="2"/>
  <c r="BG1552" i="2"/>
  <c r="BF1552" i="2"/>
  <c r="T1552" i="2"/>
  <c r="R1552" i="2"/>
  <c r="P1552" i="2"/>
  <c r="BI1550" i="2"/>
  <c r="BH1550" i="2"/>
  <c r="BG1550" i="2"/>
  <c r="BF1550" i="2"/>
  <c r="T1550" i="2"/>
  <c r="R1550" i="2"/>
  <c r="P1550" i="2"/>
  <c r="BI1545" i="2"/>
  <c r="BH1545" i="2"/>
  <c r="BG1545" i="2"/>
  <c r="BF1545" i="2"/>
  <c r="T1545" i="2"/>
  <c r="R1545" i="2"/>
  <c r="P1545" i="2"/>
  <c r="BI1543" i="2"/>
  <c r="BH1543" i="2"/>
  <c r="BG1543" i="2"/>
  <c r="BF1543" i="2"/>
  <c r="T1543" i="2"/>
  <c r="R1543" i="2"/>
  <c r="P1543" i="2"/>
  <c r="BI1539" i="2"/>
  <c r="BH1539" i="2"/>
  <c r="BG1539" i="2"/>
  <c r="BF1539" i="2"/>
  <c r="T1539" i="2"/>
  <c r="R1539" i="2"/>
  <c r="P1539" i="2"/>
  <c r="BI1535" i="2"/>
  <c r="BH1535" i="2"/>
  <c r="BG1535" i="2"/>
  <c r="BF1535" i="2"/>
  <c r="T1535" i="2"/>
  <c r="R1535" i="2"/>
  <c r="P1535" i="2"/>
  <c r="BI1529" i="2"/>
  <c r="BH1529" i="2"/>
  <c r="BG1529" i="2"/>
  <c r="BF1529" i="2"/>
  <c r="T1529" i="2"/>
  <c r="R1529" i="2"/>
  <c r="P1529" i="2"/>
  <c r="BI1520" i="2"/>
  <c r="BH1520" i="2"/>
  <c r="BG1520" i="2"/>
  <c r="BF1520" i="2"/>
  <c r="T1520" i="2"/>
  <c r="R1520" i="2"/>
  <c r="P1520" i="2"/>
  <c r="BI1514" i="2"/>
  <c r="BH1514" i="2"/>
  <c r="BG1514" i="2"/>
  <c r="BF1514" i="2"/>
  <c r="T1514" i="2"/>
  <c r="R1514" i="2"/>
  <c r="P1514" i="2"/>
  <c r="BI1511" i="2"/>
  <c r="BH1511" i="2"/>
  <c r="BG1511" i="2"/>
  <c r="BF1511" i="2"/>
  <c r="T1511" i="2"/>
  <c r="R1511" i="2"/>
  <c r="P1511" i="2"/>
  <c r="BI1509" i="2"/>
  <c r="BH1509" i="2"/>
  <c r="BG1509" i="2"/>
  <c r="BF1509" i="2"/>
  <c r="T1509" i="2"/>
  <c r="R1509" i="2"/>
  <c r="P1509" i="2"/>
  <c r="BI1507" i="2"/>
  <c r="BH1507" i="2"/>
  <c r="BG1507" i="2"/>
  <c r="BF1507" i="2"/>
  <c r="T1507" i="2"/>
  <c r="R1507" i="2"/>
  <c r="P1507" i="2"/>
  <c r="BI1505" i="2"/>
  <c r="BH1505" i="2"/>
  <c r="BG1505" i="2"/>
  <c r="BF1505" i="2"/>
  <c r="T1505" i="2"/>
  <c r="R1505" i="2"/>
  <c r="P1505" i="2"/>
  <c r="BI1503" i="2"/>
  <c r="BH1503" i="2"/>
  <c r="BG1503" i="2"/>
  <c r="BF1503" i="2"/>
  <c r="T1503" i="2"/>
  <c r="R1503" i="2"/>
  <c r="P1503" i="2"/>
  <c r="BI1501" i="2"/>
  <c r="BH1501" i="2"/>
  <c r="BG1501" i="2"/>
  <c r="BF1501" i="2"/>
  <c r="T1501" i="2"/>
  <c r="R1501" i="2"/>
  <c r="P1501" i="2"/>
  <c r="BI1499" i="2"/>
  <c r="BH1499" i="2"/>
  <c r="BG1499" i="2"/>
  <c r="BF1499" i="2"/>
  <c r="T1499" i="2"/>
  <c r="R1499" i="2"/>
  <c r="P1499" i="2"/>
  <c r="BI1497" i="2"/>
  <c r="BH1497" i="2"/>
  <c r="BG1497" i="2"/>
  <c r="BF1497" i="2"/>
  <c r="T1497" i="2"/>
  <c r="R1497" i="2"/>
  <c r="P1497" i="2"/>
  <c r="BI1495" i="2"/>
  <c r="BH1495" i="2"/>
  <c r="BG1495" i="2"/>
  <c r="BF1495" i="2"/>
  <c r="T1495" i="2"/>
  <c r="R1495" i="2"/>
  <c r="P1495" i="2"/>
  <c r="BI1493" i="2"/>
  <c r="BH1493" i="2"/>
  <c r="BG1493" i="2"/>
  <c r="BF1493" i="2"/>
  <c r="T1493" i="2"/>
  <c r="R1493" i="2"/>
  <c r="P1493" i="2"/>
  <c r="BI1489" i="2"/>
  <c r="BH1489" i="2"/>
  <c r="BG1489" i="2"/>
  <c r="BF1489" i="2"/>
  <c r="T1489" i="2"/>
  <c r="R1489" i="2"/>
  <c r="P1489" i="2"/>
  <c r="BI1487" i="2"/>
  <c r="BH1487" i="2"/>
  <c r="BG1487" i="2"/>
  <c r="BF1487" i="2"/>
  <c r="T1487" i="2"/>
  <c r="R1487" i="2"/>
  <c r="P1487" i="2"/>
  <c r="BI1485" i="2"/>
  <c r="BH1485" i="2"/>
  <c r="BG1485" i="2"/>
  <c r="BF1485" i="2"/>
  <c r="T1485" i="2"/>
  <c r="R1485" i="2"/>
  <c r="P1485" i="2"/>
  <c r="BI1483" i="2"/>
  <c r="BH1483" i="2"/>
  <c r="BG1483" i="2"/>
  <c r="BF1483" i="2"/>
  <c r="T1483" i="2"/>
  <c r="R1483" i="2"/>
  <c r="P1483" i="2"/>
  <c r="BI1481" i="2"/>
  <c r="BH1481" i="2"/>
  <c r="BG1481" i="2"/>
  <c r="BF1481" i="2"/>
  <c r="T1481" i="2"/>
  <c r="R1481" i="2"/>
  <c r="P1481" i="2"/>
  <c r="BI1479" i="2"/>
  <c r="BH1479" i="2"/>
  <c r="BG1479" i="2"/>
  <c r="BF1479" i="2"/>
  <c r="T1479" i="2"/>
  <c r="R1479" i="2"/>
  <c r="P1479" i="2"/>
  <c r="BI1474" i="2"/>
  <c r="BH1474" i="2"/>
  <c r="BG1474" i="2"/>
  <c r="BF1474" i="2"/>
  <c r="T1474" i="2"/>
  <c r="R1474" i="2"/>
  <c r="P1474" i="2"/>
  <c r="BI1468" i="2"/>
  <c r="BH1468" i="2"/>
  <c r="BG1468" i="2"/>
  <c r="BF1468" i="2"/>
  <c r="T1468" i="2"/>
  <c r="R1468" i="2"/>
  <c r="P1468" i="2"/>
  <c r="BI1463" i="2"/>
  <c r="BH1463" i="2"/>
  <c r="BG1463" i="2"/>
  <c r="BF1463" i="2"/>
  <c r="T1463" i="2"/>
  <c r="R1463" i="2"/>
  <c r="P1463" i="2"/>
  <c r="BI1458" i="2"/>
  <c r="BH1458" i="2"/>
  <c r="BG1458" i="2"/>
  <c r="BF1458" i="2"/>
  <c r="T1458" i="2"/>
  <c r="R1458" i="2"/>
  <c r="P1458" i="2"/>
  <c r="BI1456" i="2"/>
  <c r="BH1456" i="2"/>
  <c r="BG1456" i="2"/>
  <c r="BF1456" i="2"/>
  <c r="T1456" i="2"/>
  <c r="R1456" i="2"/>
  <c r="P1456" i="2"/>
  <c r="BI1452" i="2"/>
  <c r="BH1452" i="2"/>
  <c r="BG1452" i="2"/>
  <c r="BF1452" i="2"/>
  <c r="T1452" i="2"/>
  <c r="R1452" i="2"/>
  <c r="P1452" i="2"/>
  <c r="BI1448" i="2"/>
  <c r="BH1448" i="2"/>
  <c r="BG1448" i="2"/>
  <c r="BF1448" i="2"/>
  <c r="T1448" i="2"/>
  <c r="R1448" i="2"/>
  <c r="P1448" i="2"/>
  <c r="BI1444" i="2"/>
  <c r="BH1444" i="2"/>
  <c r="BG1444" i="2"/>
  <c r="BF1444" i="2"/>
  <c r="T1444" i="2"/>
  <c r="R1444" i="2"/>
  <c r="P1444" i="2"/>
  <c r="BI1437" i="2"/>
  <c r="BH1437" i="2"/>
  <c r="BG1437" i="2"/>
  <c r="BF1437" i="2"/>
  <c r="T1437" i="2"/>
  <c r="R1437" i="2"/>
  <c r="P1437" i="2"/>
  <c r="BI1435" i="2"/>
  <c r="BH1435" i="2"/>
  <c r="BG1435" i="2"/>
  <c r="BF1435" i="2"/>
  <c r="T1435" i="2"/>
  <c r="R1435" i="2"/>
  <c r="P1435" i="2"/>
  <c r="BI1431" i="2"/>
  <c r="BH1431" i="2"/>
  <c r="BG1431" i="2"/>
  <c r="BF1431" i="2"/>
  <c r="T1431" i="2"/>
  <c r="R1431" i="2"/>
  <c r="P1431" i="2"/>
  <c r="BI1427" i="2"/>
  <c r="BH1427" i="2"/>
  <c r="BG1427" i="2"/>
  <c r="BF1427" i="2"/>
  <c r="T1427" i="2"/>
  <c r="R1427" i="2"/>
  <c r="P1427" i="2"/>
  <c r="BI1423" i="2"/>
  <c r="BH1423" i="2"/>
  <c r="BG1423" i="2"/>
  <c r="BF1423" i="2"/>
  <c r="T1423" i="2"/>
  <c r="R1423" i="2"/>
  <c r="P1423" i="2"/>
  <c r="BI1417" i="2"/>
  <c r="BH1417" i="2"/>
  <c r="BG1417" i="2"/>
  <c r="BF1417" i="2"/>
  <c r="T1417" i="2"/>
  <c r="R1417" i="2"/>
  <c r="P1417" i="2"/>
  <c r="BI1414" i="2"/>
  <c r="BH1414" i="2"/>
  <c r="BG1414" i="2"/>
  <c r="BF1414" i="2"/>
  <c r="T1414" i="2"/>
  <c r="R1414" i="2"/>
  <c r="P1414" i="2"/>
  <c r="BI1410" i="2"/>
  <c r="BH1410" i="2"/>
  <c r="BG1410" i="2"/>
  <c r="BF1410" i="2"/>
  <c r="T1410" i="2"/>
  <c r="R1410" i="2"/>
  <c r="P1410" i="2"/>
  <c r="BI1406" i="2"/>
  <c r="BH1406" i="2"/>
  <c r="BG1406" i="2"/>
  <c r="BF1406" i="2"/>
  <c r="T1406" i="2"/>
  <c r="R1406" i="2"/>
  <c r="P1406" i="2"/>
  <c r="BI1403" i="2"/>
  <c r="BH1403" i="2"/>
  <c r="BG1403" i="2"/>
  <c r="BF1403" i="2"/>
  <c r="T1403" i="2"/>
  <c r="R1403" i="2"/>
  <c r="P1403" i="2"/>
  <c r="BI1398" i="2"/>
  <c r="BH1398" i="2"/>
  <c r="BG1398" i="2"/>
  <c r="BF1398" i="2"/>
  <c r="T1398" i="2"/>
  <c r="R1398" i="2"/>
  <c r="P1398" i="2"/>
  <c r="BI1396" i="2"/>
  <c r="BH1396" i="2"/>
  <c r="BG1396" i="2"/>
  <c r="BF1396" i="2"/>
  <c r="T1396" i="2"/>
  <c r="R1396" i="2"/>
  <c r="P1396" i="2"/>
  <c r="BI1391" i="2"/>
  <c r="BH1391" i="2"/>
  <c r="BG1391" i="2"/>
  <c r="BF1391" i="2"/>
  <c r="T1391" i="2"/>
  <c r="R1391" i="2"/>
  <c r="P1391" i="2"/>
  <c r="BI1388" i="2"/>
  <c r="BH1388" i="2"/>
  <c r="BG1388" i="2"/>
  <c r="BF1388" i="2"/>
  <c r="T1388" i="2"/>
  <c r="R1388" i="2"/>
  <c r="P1388" i="2"/>
  <c r="BI1383" i="2"/>
  <c r="BH1383" i="2"/>
  <c r="BG1383" i="2"/>
  <c r="BF1383" i="2"/>
  <c r="T1383" i="2"/>
  <c r="T1382" i="2" s="1"/>
  <c r="R1383" i="2"/>
  <c r="R1382" i="2" s="1"/>
  <c r="P1383" i="2"/>
  <c r="P1382" i="2"/>
  <c r="BI1380" i="2"/>
  <c r="BH1380" i="2"/>
  <c r="BG1380" i="2"/>
  <c r="BF1380" i="2"/>
  <c r="T1380" i="2"/>
  <c r="R1380" i="2"/>
  <c r="P1380" i="2"/>
  <c r="BI1376" i="2"/>
  <c r="BH1376" i="2"/>
  <c r="BG1376" i="2"/>
  <c r="BF1376" i="2"/>
  <c r="T1376" i="2"/>
  <c r="R1376" i="2"/>
  <c r="P1376" i="2"/>
  <c r="BI1374" i="2"/>
  <c r="BH1374" i="2"/>
  <c r="BG1374" i="2"/>
  <c r="BF1374" i="2"/>
  <c r="T1374" i="2"/>
  <c r="R1374" i="2"/>
  <c r="P1374" i="2"/>
  <c r="BI1369" i="2"/>
  <c r="BH1369" i="2"/>
  <c r="BG1369" i="2"/>
  <c r="BF1369" i="2"/>
  <c r="T1369" i="2"/>
  <c r="R1369" i="2"/>
  <c r="P1369" i="2"/>
  <c r="BI1366" i="2"/>
  <c r="BH1366" i="2"/>
  <c r="BG1366" i="2"/>
  <c r="BF1366" i="2"/>
  <c r="T1366" i="2"/>
  <c r="R1366" i="2"/>
  <c r="P1366" i="2"/>
  <c r="BI1364" i="2"/>
  <c r="BH1364" i="2"/>
  <c r="BG1364" i="2"/>
  <c r="BF1364" i="2"/>
  <c r="T1364" i="2"/>
  <c r="R1364" i="2"/>
  <c r="P1364" i="2"/>
  <c r="BI1360" i="2"/>
  <c r="BH1360" i="2"/>
  <c r="BG1360" i="2"/>
  <c r="BF1360" i="2"/>
  <c r="T1360" i="2"/>
  <c r="R1360" i="2"/>
  <c r="P1360" i="2"/>
  <c r="BI1358" i="2"/>
  <c r="BH1358" i="2"/>
  <c r="BG1358" i="2"/>
  <c r="BF1358" i="2"/>
  <c r="T1358" i="2"/>
  <c r="R1358" i="2"/>
  <c r="P1358" i="2"/>
  <c r="BI1353" i="2"/>
  <c r="BH1353" i="2"/>
  <c r="BG1353" i="2"/>
  <c r="BF1353" i="2"/>
  <c r="T1353" i="2"/>
  <c r="R1353" i="2"/>
  <c r="P1353" i="2"/>
  <c r="BI1350" i="2"/>
  <c r="BH1350" i="2"/>
  <c r="BG1350" i="2"/>
  <c r="BF1350" i="2"/>
  <c r="T1350" i="2"/>
  <c r="R1350" i="2"/>
  <c r="P1350" i="2"/>
  <c r="BI1348" i="2"/>
  <c r="BH1348" i="2"/>
  <c r="BG1348" i="2"/>
  <c r="BF1348" i="2"/>
  <c r="T1348" i="2"/>
  <c r="R1348" i="2"/>
  <c r="P1348" i="2"/>
  <c r="BI1344" i="2"/>
  <c r="BH1344" i="2"/>
  <c r="BG1344" i="2"/>
  <c r="BF1344" i="2"/>
  <c r="T1344" i="2"/>
  <c r="R1344" i="2"/>
  <c r="P1344" i="2"/>
  <c r="BI1342" i="2"/>
  <c r="BH1342" i="2"/>
  <c r="BG1342" i="2"/>
  <c r="BF1342" i="2"/>
  <c r="T1342" i="2"/>
  <c r="R1342" i="2"/>
  <c r="P1342" i="2"/>
  <c r="BI1335" i="2"/>
  <c r="BH1335" i="2"/>
  <c r="BG1335" i="2"/>
  <c r="BF1335" i="2"/>
  <c r="T1335" i="2"/>
  <c r="R1335" i="2"/>
  <c r="P1335" i="2"/>
  <c r="BI1330" i="2"/>
  <c r="BH1330" i="2"/>
  <c r="BG1330" i="2"/>
  <c r="BF1330" i="2"/>
  <c r="T1330" i="2"/>
  <c r="R1330" i="2"/>
  <c r="P1330" i="2"/>
  <c r="BI1325" i="2"/>
  <c r="BH1325" i="2"/>
  <c r="BG1325" i="2"/>
  <c r="BF1325" i="2"/>
  <c r="T1325" i="2"/>
  <c r="R1325" i="2"/>
  <c r="P1325" i="2"/>
  <c r="BI1321" i="2"/>
  <c r="BH1321" i="2"/>
  <c r="BG1321" i="2"/>
  <c r="BF1321" i="2"/>
  <c r="T1321" i="2"/>
  <c r="R1321" i="2"/>
  <c r="P1321" i="2"/>
  <c r="BI1317" i="2"/>
  <c r="BH1317" i="2"/>
  <c r="BG1317" i="2"/>
  <c r="BF1317" i="2"/>
  <c r="T1317" i="2"/>
  <c r="R1317" i="2"/>
  <c r="P1317" i="2"/>
  <c r="BI1315" i="2"/>
  <c r="BH1315" i="2"/>
  <c r="BG1315" i="2"/>
  <c r="BF1315" i="2"/>
  <c r="T1315" i="2"/>
  <c r="R1315" i="2"/>
  <c r="P1315" i="2"/>
  <c r="BI1309" i="2"/>
  <c r="BH1309" i="2"/>
  <c r="BG1309" i="2"/>
  <c r="BF1309" i="2"/>
  <c r="T1309" i="2"/>
  <c r="R1309" i="2"/>
  <c r="P1309" i="2"/>
  <c r="BI1306" i="2"/>
  <c r="BH1306" i="2"/>
  <c r="BG1306" i="2"/>
  <c r="BF1306" i="2"/>
  <c r="T1306" i="2"/>
  <c r="R1306" i="2"/>
  <c r="P1306" i="2"/>
  <c r="BI1303" i="2"/>
  <c r="BH1303" i="2"/>
  <c r="BG1303" i="2"/>
  <c r="BF1303" i="2"/>
  <c r="T1303" i="2"/>
  <c r="R1303" i="2"/>
  <c r="P1303" i="2"/>
  <c r="BI1295" i="2"/>
  <c r="BH1295" i="2"/>
  <c r="BG1295" i="2"/>
  <c r="BF1295" i="2"/>
  <c r="T1295" i="2"/>
  <c r="R1295" i="2"/>
  <c r="P1295" i="2"/>
  <c r="BI1293" i="2"/>
  <c r="BH1293" i="2"/>
  <c r="BG1293" i="2"/>
  <c r="BF1293" i="2"/>
  <c r="T1293" i="2"/>
  <c r="R1293" i="2"/>
  <c r="P1293" i="2"/>
  <c r="BI1288" i="2"/>
  <c r="BH1288" i="2"/>
  <c r="BG1288" i="2"/>
  <c r="BF1288" i="2"/>
  <c r="T1288" i="2"/>
  <c r="R1288" i="2"/>
  <c r="P1288" i="2"/>
  <c r="BI1284" i="2"/>
  <c r="BH1284" i="2"/>
  <c r="BG1284" i="2"/>
  <c r="BF1284" i="2"/>
  <c r="T1284" i="2"/>
  <c r="R1284" i="2"/>
  <c r="P1284" i="2"/>
  <c r="BI1279" i="2"/>
  <c r="BH1279" i="2"/>
  <c r="BG1279" i="2"/>
  <c r="BF1279" i="2"/>
  <c r="T1279" i="2"/>
  <c r="R1279" i="2"/>
  <c r="P1279" i="2"/>
  <c r="BI1270" i="2"/>
  <c r="BH1270" i="2"/>
  <c r="BG1270" i="2"/>
  <c r="BF1270" i="2"/>
  <c r="T1270" i="2"/>
  <c r="R1270" i="2"/>
  <c r="P1270" i="2"/>
  <c r="BI1267" i="2"/>
  <c r="BH1267" i="2"/>
  <c r="BG1267" i="2"/>
  <c r="BF1267" i="2"/>
  <c r="T1267" i="2"/>
  <c r="R1267" i="2"/>
  <c r="P1267" i="2"/>
  <c r="BI1265" i="2"/>
  <c r="BH1265" i="2"/>
  <c r="BG1265" i="2"/>
  <c r="BF1265" i="2"/>
  <c r="T1265" i="2"/>
  <c r="R1265" i="2"/>
  <c r="P1265" i="2"/>
  <c r="BI1261" i="2"/>
  <c r="BH1261" i="2"/>
  <c r="BG1261" i="2"/>
  <c r="BF1261" i="2"/>
  <c r="T1261" i="2"/>
  <c r="R1261" i="2"/>
  <c r="P1261" i="2"/>
  <c r="BI1259" i="2"/>
  <c r="BH1259" i="2"/>
  <c r="BG1259" i="2"/>
  <c r="BF1259" i="2"/>
  <c r="T1259" i="2"/>
  <c r="R1259" i="2"/>
  <c r="P1259" i="2"/>
  <c r="BI1255" i="2"/>
  <c r="BH1255" i="2"/>
  <c r="BG1255" i="2"/>
  <c r="BF1255" i="2"/>
  <c r="T1255" i="2"/>
  <c r="R1255" i="2"/>
  <c r="P1255" i="2"/>
  <c r="BI1253" i="2"/>
  <c r="BH1253" i="2"/>
  <c r="BG1253" i="2"/>
  <c r="BF1253" i="2"/>
  <c r="T1253" i="2"/>
  <c r="R1253" i="2"/>
  <c r="P1253" i="2"/>
  <c r="BI1249" i="2"/>
  <c r="BH1249" i="2"/>
  <c r="BG1249" i="2"/>
  <c r="BF1249" i="2"/>
  <c r="T1249" i="2"/>
  <c r="R1249" i="2"/>
  <c r="P1249" i="2"/>
  <c r="BI1246" i="2"/>
  <c r="BH1246" i="2"/>
  <c r="BG1246" i="2"/>
  <c r="BF1246" i="2"/>
  <c r="T1246" i="2"/>
  <c r="R1246" i="2"/>
  <c r="P1246" i="2"/>
  <c r="BI1243" i="2"/>
  <c r="BH1243" i="2"/>
  <c r="BG1243" i="2"/>
  <c r="BF1243" i="2"/>
  <c r="T1243" i="2"/>
  <c r="R1243" i="2"/>
  <c r="P1243" i="2"/>
  <c r="BI1240" i="2"/>
  <c r="BH1240" i="2"/>
  <c r="BG1240" i="2"/>
  <c r="BF1240" i="2"/>
  <c r="T1240" i="2"/>
  <c r="R1240" i="2"/>
  <c r="P1240" i="2"/>
  <c r="BI1233" i="2"/>
  <c r="BH1233" i="2"/>
  <c r="BG1233" i="2"/>
  <c r="BF1233" i="2"/>
  <c r="T1233" i="2"/>
  <c r="R1233" i="2"/>
  <c r="P1233" i="2"/>
  <c r="BI1231" i="2"/>
  <c r="BH1231" i="2"/>
  <c r="BG1231" i="2"/>
  <c r="BF1231" i="2"/>
  <c r="T1231" i="2"/>
  <c r="R1231" i="2"/>
  <c r="P1231" i="2"/>
  <c r="BI1226" i="2"/>
  <c r="BH1226" i="2"/>
  <c r="BG1226" i="2"/>
  <c r="BF1226" i="2"/>
  <c r="T1226" i="2"/>
  <c r="R1226" i="2"/>
  <c r="P1226" i="2"/>
  <c r="BI1224" i="2"/>
  <c r="BH1224" i="2"/>
  <c r="BG1224" i="2"/>
  <c r="BF1224" i="2"/>
  <c r="T1224" i="2"/>
  <c r="R1224" i="2"/>
  <c r="P1224" i="2"/>
  <c r="BI1220" i="2"/>
  <c r="BH1220" i="2"/>
  <c r="BG1220" i="2"/>
  <c r="BF1220" i="2"/>
  <c r="T1220" i="2"/>
  <c r="R1220" i="2"/>
  <c r="P1220" i="2"/>
  <c r="BI1218" i="2"/>
  <c r="BH1218" i="2"/>
  <c r="BG1218" i="2"/>
  <c r="BF1218" i="2"/>
  <c r="T1218" i="2"/>
  <c r="R1218" i="2"/>
  <c r="P1218" i="2"/>
  <c r="BI1214" i="2"/>
  <c r="BH1214" i="2"/>
  <c r="BG1214" i="2"/>
  <c r="BF1214" i="2"/>
  <c r="T1214" i="2"/>
  <c r="R1214" i="2"/>
  <c r="P1214" i="2"/>
  <c r="BI1212" i="2"/>
  <c r="BH1212" i="2"/>
  <c r="BG1212" i="2"/>
  <c r="BF1212" i="2"/>
  <c r="T1212" i="2"/>
  <c r="R1212" i="2"/>
  <c r="P1212" i="2"/>
  <c r="BI1208" i="2"/>
  <c r="BH1208" i="2"/>
  <c r="BG1208" i="2"/>
  <c r="BF1208" i="2"/>
  <c r="T1208" i="2"/>
  <c r="R1208" i="2"/>
  <c r="P1208" i="2"/>
  <c r="BI1206" i="2"/>
  <c r="BH1206" i="2"/>
  <c r="BG1206" i="2"/>
  <c r="BF1206" i="2"/>
  <c r="T1206" i="2"/>
  <c r="R1206" i="2"/>
  <c r="P1206" i="2"/>
  <c r="BI1202" i="2"/>
  <c r="BH1202" i="2"/>
  <c r="BG1202" i="2"/>
  <c r="BF1202" i="2"/>
  <c r="T1202" i="2"/>
  <c r="R1202" i="2"/>
  <c r="P1202" i="2"/>
  <c r="BI1198" i="2"/>
  <c r="BH1198" i="2"/>
  <c r="BG1198" i="2"/>
  <c r="BF1198" i="2"/>
  <c r="T1198" i="2"/>
  <c r="R1198" i="2"/>
  <c r="P1198" i="2"/>
  <c r="BI1194" i="2"/>
  <c r="BH1194" i="2"/>
  <c r="BG1194" i="2"/>
  <c r="BF1194" i="2"/>
  <c r="T1194" i="2"/>
  <c r="R1194" i="2"/>
  <c r="P1194" i="2"/>
  <c r="BI1190" i="2"/>
  <c r="BH1190" i="2"/>
  <c r="BG1190" i="2"/>
  <c r="BF1190" i="2"/>
  <c r="T1190" i="2"/>
  <c r="R1190" i="2"/>
  <c r="P1190" i="2"/>
  <c r="BI1184" i="2"/>
  <c r="BH1184" i="2"/>
  <c r="BG1184" i="2"/>
  <c r="BF1184" i="2"/>
  <c r="T1184" i="2"/>
  <c r="R1184" i="2"/>
  <c r="P1184" i="2"/>
  <c r="BI1180" i="2"/>
  <c r="BH1180" i="2"/>
  <c r="BG1180" i="2"/>
  <c r="BF1180" i="2"/>
  <c r="T1180" i="2"/>
  <c r="R1180" i="2"/>
  <c r="P1180" i="2"/>
  <c r="BI1176" i="2"/>
  <c r="BH1176" i="2"/>
  <c r="BG1176" i="2"/>
  <c r="BF1176" i="2"/>
  <c r="T1176" i="2"/>
  <c r="R1176" i="2"/>
  <c r="P1176" i="2"/>
  <c r="BI1172" i="2"/>
  <c r="BH1172" i="2"/>
  <c r="BG1172" i="2"/>
  <c r="BF1172" i="2"/>
  <c r="T1172" i="2"/>
  <c r="R1172" i="2"/>
  <c r="P1172" i="2"/>
  <c r="BI1170" i="2"/>
  <c r="BH1170" i="2"/>
  <c r="BG1170" i="2"/>
  <c r="BF1170" i="2"/>
  <c r="T1170" i="2"/>
  <c r="R1170" i="2"/>
  <c r="P1170" i="2"/>
  <c r="BI1166" i="2"/>
  <c r="BH1166" i="2"/>
  <c r="BG1166" i="2"/>
  <c r="BF1166" i="2"/>
  <c r="T1166" i="2"/>
  <c r="R1166" i="2"/>
  <c r="P1166" i="2"/>
  <c r="BI1164" i="2"/>
  <c r="BH1164" i="2"/>
  <c r="BG1164" i="2"/>
  <c r="BF1164" i="2"/>
  <c r="T1164" i="2"/>
  <c r="R1164" i="2"/>
  <c r="P1164" i="2"/>
  <c r="BI1160" i="2"/>
  <c r="BH1160" i="2"/>
  <c r="BG1160" i="2"/>
  <c r="BF1160" i="2"/>
  <c r="T1160" i="2"/>
  <c r="R1160" i="2"/>
  <c r="P1160" i="2"/>
  <c r="BI1156" i="2"/>
  <c r="BH1156" i="2"/>
  <c r="BG1156" i="2"/>
  <c r="BF1156" i="2"/>
  <c r="T1156" i="2"/>
  <c r="R1156" i="2"/>
  <c r="P1156" i="2"/>
  <c r="BI1153" i="2"/>
  <c r="BH1153" i="2"/>
  <c r="BG1153" i="2"/>
  <c r="BF1153" i="2"/>
  <c r="T1153" i="2"/>
  <c r="R1153" i="2"/>
  <c r="P1153" i="2"/>
  <c r="BI1149" i="2"/>
  <c r="BH1149" i="2"/>
  <c r="BG1149" i="2"/>
  <c r="BF1149" i="2"/>
  <c r="T1149" i="2"/>
  <c r="R1149" i="2"/>
  <c r="P1149" i="2"/>
  <c r="BI1145" i="2"/>
  <c r="BH1145" i="2"/>
  <c r="BG1145" i="2"/>
  <c r="BF1145" i="2"/>
  <c r="T1145" i="2"/>
  <c r="R1145" i="2"/>
  <c r="P1145" i="2"/>
  <c r="BI1141" i="2"/>
  <c r="BH1141" i="2"/>
  <c r="BG1141" i="2"/>
  <c r="BF1141" i="2"/>
  <c r="T1141" i="2"/>
  <c r="R1141" i="2"/>
  <c r="P1141" i="2"/>
  <c r="BI1137" i="2"/>
  <c r="BH1137" i="2"/>
  <c r="BG1137" i="2"/>
  <c r="BF1137" i="2"/>
  <c r="T1137" i="2"/>
  <c r="R1137" i="2"/>
  <c r="P1137" i="2"/>
  <c r="BI1133" i="2"/>
  <c r="BH1133" i="2"/>
  <c r="BG1133" i="2"/>
  <c r="BF1133" i="2"/>
  <c r="T1133" i="2"/>
  <c r="R1133" i="2"/>
  <c r="P1133" i="2"/>
  <c r="BI1129" i="2"/>
  <c r="BH1129" i="2"/>
  <c r="BG1129" i="2"/>
  <c r="BF1129" i="2"/>
  <c r="T1129" i="2"/>
  <c r="R1129" i="2"/>
  <c r="P1129" i="2"/>
  <c r="BI1126" i="2"/>
  <c r="BH1126" i="2"/>
  <c r="BG1126" i="2"/>
  <c r="BF1126" i="2"/>
  <c r="T1126" i="2"/>
  <c r="R1126" i="2"/>
  <c r="P1126" i="2"/>
  <c r="BI1123" i="2"/>
  <c r="BH1123" i="2"/>
  <c r="BG1123" i="2"/>
  <c r="BF1123" i="2"/>
  <c r="T1123" i="2"/>
  <c r="R1123" i="2"/>
  <c r="P1123" i="2"/>
  <c r="BI1115" i="2"/>
  <c r="BH1115" i="2"/>
  <c r="BG1115" i="2"/>
  <c r="BF1115" i="2"/>
  <c r="T1115" i="2"/>
  <c r="R1115" i="2"/>
  <c r="P1115" i="2"/>
  <c r="BI1112" i="2"/>
  <c r="BH1112" i="2"/>
  <c r="BG1112" i="2"/>
  <c r="BF1112" i="2"/>
  <c r="T1112" i="2"/>
  <c r="R1112" i="2"/>
  <c r="P1112" i="2"/>
  <c r="BI1109" i="2"/>
  <c r="BH1109" i="2"/>
  <c r="BG1109" i="2"/>
  <c r="BF1109" i="2"/>
  <c r="T1109" i="2"/>
  <c r="R1109" i="2"/>
  <c r="P1109" i="2"/>
  <c r="BI1101" i="2"/>
  <c r="BH1101" i="2"/>
  <c r="BG1101" i="2"/>
  <c r="BF1101" i="2"/>
  <c r="T1101" i="2"/>
  <c r="R1101" i="2"/>
  <c r="P1101" i="2"/>
  <c r="BI1099" i="2"/>
  <c r="BH1099" i="2"/>
  <c r="BG1099" i="2"/>
  <c r="BF1099" i="2"/>
  <c r="T1099" i="2"/>
  <c r="R1099" i="2"/>
  <c r="P1099" i="2"/>
  <c r="BI1095" i="2"/>
  <c r="BH1095" i="2"/>
  <c r="BG1095" i="2"/>
  <c r="BF1095" i="2"/>
  <c r="T1095" i="2"/>
  <c r="R1095" i="2"/>
  <c r="P1095" i="2"/>
  <c r="BI1093" i="2"/>
  <c r="BH1093" i="2"/>
  <c r="BG1093" i="2"/>
  <c r="BF1093" i="2"/>
  <c r="T1093" i="2"/>
  <c r="R1093" i="2"/>
  <c r="P1093" i="2"/>
  <c r="BI1089" i="2"/>
  <c r="BH1089" i="2"/>
  <c r="BG1089" i="2"/>
  <c r="BF1089" i="2"/>
  <c r="T1089" i="2"/>
  <c r="R1089" i="2"/>
  <c r="P1089" i="2"/>
  <c r="BI1081" i="2"/>
  <c r="BH1081" i="2"/>
  <c r="BG1081" i="2"/>
  <c r="BF1081" i="2"/>
  <c r="T1081" i="2"/>
  <c r="R1081" i="2"/>
  <c r="P1081" i="2"/>
  <c r="BI1072" i="2"/>
  <c r="BH1072" i="2"/>
  <c r="BG1072" i="2"/>
  <c r="BF1072" i="2"/>
  <c r="T1072" i="2"/>
  <c r="R1072" i="2"/>
  <c r="P1072" i="2"/>
  <c r="BI1068" i="2"/>
  <c r="BH1068" i="2"/>
  <c r="BG1068" i="2"/>
  <c r="BF1068" i="2"/>
  <c r="T1068" i="2"/>
  <c r="T1067" i="2" s="1"/>
  <c r="R1068" i="2"/>
  <c r="R1067" i="2" s="1"/>
  <c r="P1068" i="2"/>
  <c r="P1067" i="2" s="1"/>
  <c r="BI1062" i="2"/>
  <c r="BH1062" i="2"/>
  <c r="BG1062" i="2"/>
  <c r="BF1062" i="2"/>
  <c r="T1062" i="2"/>
  <c r="R1062" i="2"/>
  <c r="P1062" i="2"/>
  <c r="BI1055" i="2"/>
  <c r="BH1055" i="2"/>
  <c r="BG1055" i="2"/>
  <c r="BF1055" i="2"/>
  <c r="T1055" i="2"/>
  <c r="R1055" i="2"/>
  <c r="P1055" i="2"/>
  <c r="BI1050" i="2"/>
  <c r="BH1050" i="2"/>
  <c r="BG1050" i="2"/>
  <c r="BF1050" i="2"/>
  <c r="T1050" i="2"/>
  <c r="R1050" i="2"/>
  <c r="P1050" i="2"/>
  <c r="BI1045" i="2"/>
  <c r="BH1045" i="2"/>
  <c r="BG1045" i="2"/>
  <c r="BF1045" i="2"/>
  <c r="T1045" i="2"/>
  <c r="R1045" i="2"/>
  <c r="P1045" i="2"/>
  <c r="BI1040" i="2"/>
  <c r="BH1040" i="2"/>
  <c r="BG1040" i="2"/>
  <c r="BF1040" i="2"/>
  <c r="T1040" i="2"/>
  <c r="R1040" i="2"/>
  <c r="P1040" i="2"/>
  <c r="BI1035" i="2"/>
  <c r="BH1035" i="2"/>
  <c r="BG1035" i="2"/>
  <c r="BF1035" i="2"/>
  <c r="T1035" i="2"/>
  <c r="R1035" i="2"/>
  <c r="P1035" i="2"/>
  <c r="BI1031" i="2"/>
  <c r="BH1031" i="2"/>
  <c r="BG1031" i="2"/>
  <c r="BF1031" i="2"/>
  <c r="T1031" i="2"/>
  <c r="R1031" i="2"/>
  <c r="P1031" i="2"/>
  <c r="BI1027" i="2"/>
  <c r="BH1027" i="2"/>
  <c r="BG1027" i="2"/>
  <c r="BF1027" i="2"/>
  <c r="T1027" i="2"/>
  <c r="R1027" i="2"/>
  <c r="P1027" i="2"/>
  <c r="BI1023" i="2"/>
  <c r="BH1023" i="2"/>
  <c r="BG1023" i="2"/>
  <c r="BF1023" i="2"/>
  <c r="T1023" i="2"/>
  <c r="R1023" i="2"/>
  <c r="P1023" i="2"/>
  <c r="BI1019" i="2"/>
  <c r="BH1019" i="2"/>
  <c r="BG1019" i="2"/>
  <c r="BF1019" i="2"/>
  <c r="T1019" i="2"/>
  <c r="R1019" i="2"/>
  <c r="P1019" i="2"/>
  <c r="BI1015" i="2"/>
  <c r="BH1015" i="2"/>
  <c r="BG1015" i="2"/>
  <c r="BF1015" i="2"/>
  <c r="T1015" i="2"/>
  <c r="R1015" i="2"/>
  <c r="P1015" i="2"/>
  <c r="BI1011" i="2"/>
  <c r="BH1011" i="2"/>
  <c r="BG1011" i="2"/>
  <c r="BF1011" i="2"/>
  <c r="T1011" i="2"/>
  <c r="R1011" i="2"/>
  <c r="P1011" i="2"/>
  <c r="BI1007" i="2"/>
  <c r="BH1007" i="2"/>
  <c r="BG1007" i="2"/>
  <c r="BF1007" i="2"/>
  <c r="T1007" i="2"/>
  <c r="R1007" i="2"/>
  <c r="P1007" i="2"/>
  <c r="BI1003" i="2"/>
  <c r="BH1003" i="2"/>
  <c r="BG1003" i="2"/>
  <c r="BF1003" i="2"/>
  <c r="T1003" i="2"/>
  <c r="R1003" i="2"/>
  <c r="P1003" i="2"/>
  <c r="BI999" i="2"/>
  <c r="BH999" i="2"/>
  <c r="BG999" i="2"/>
  <c r="BF999" i="2"/>
  <c r="T999" i="2"/>
  <c r="R999" i="2"/>
  <c r="P999" i="2"/>
  <c r="BI995" i="2"/>
  <c r="BH995" i="2"/>
  <c r="BG995" i="2"/>
  <c r="BF995" i="2"/>
  <c r="T995" i="2"/>
  <c r="R995" i="2"/>
  <c r="P995" i="2"/>
  <c r="BI989" i="2"/>
  <c r="BH989" i="2"/>
  <c r="BG989" i="2"/>
  <c r="BF989" i="2"/>
  <c r="T989" i="2"/>
  <c r="R989" i="2"/>
  <c r="P989" i="2"/>
  <c r="BI985" i="2"/>
  <c r="BH985" i="2"/>
  <c r="BG985" i="2"/>
  <c r="BF985" i="2"/>
  <c r="T985" i="2"/>
  <c r="R985" i="2"/>
  <c r="P985" i="2"/>
  <c r="BI984" i="2"/>
  <c r="BH984" i="2"/>
  <c r="BG984" i="2"/>
  <c r="BF984" i="2"/>
  <c r="T984" i="2"/>
  <c r="R984" i="2"/>
  <c r="P984" i="2"/>
  <c r="BI980" i="2"/>
  <c r="BH980" i="2"/>
  <c r="BG980" i="2"/>
  <c r="BF980" i="2"/>
  <c r="T980" i="2"/>
  <c r="R980" i="2"/>
  <c r="P980" i="2"/>
  <c r="BI978" i="2"/>
  <c r="BH978" i="2"/>
  <c r="BG978" i="2"/>
  <c r="BF978" i="2"/>
  <c r="T978" i="2"/>
  <c r="R978" i="2"/>
  <c r="P978" i="2"/>
  <c r="BI973" i="2"/>
  <c r="BH973" i="2"/>
  <c r="BG973" i="2"/>
  <c r="BF973" i="2"/>
  <c r="T973" i="2"/>
  <c r="R973" i="2"/>
  <c r="P973" i="2"/>
  <c r="BI965" i="2"/>
  <c r="BH965" i="2"/>
  <c r="BG965" i="2"/>
  <c r="BF965" i="2"/>
  <c r="T965" i="2"/>
  <c r="R965" i="2"/>
  <c r="P965" i="2"/>
  <c r="BI959" i="2"/>
  <c r="BH959" i="2"/>
  <c r="BG959" i="2"/>
  <c r="BF959" i="2"/>
  <c r="T959" i="2"/>
  <c r="R959" i="2"/>
  <c r="P959" i="2"/>
  <c r="BI956" i="2"/>
  <c r="BH956" i="2"/>
  <c r="BG956" i="2"/>
  <c r="BF956" i="2"/>
  <c r="T956" i="2"/>
  <c r="R956" i="2"/>
  <c r="P956" i="2"/>
  <c r="BI954" i="2"/>
  <c r="BH954" i="2"/>
  <c r="BG954" i="2"/>
  <c r="BF954" i="2"/>
  <c r="T954" i="2"/>
  <c r="R954" i="2"/>
  <c r="P954" i="2"/>
  <c r="BI953" i="2"/>
  <c r="BH953" i="2"/>
  <c r="BG953" i="2"/>
  <c r="BF953" i="2"/>
  <c r="T953" i="2"/>
  <c r="R953" i="2"/>
  <c r="P953" i="2"/>
  <c r="BI945" i="2"/>
  <c r="BH945" i="2"/>
  <c r="BG945" i="2"/>
  <c r="BF945" i="2"/>
  <c r="T945" i="2"/>
  <c r="R945" i="2"/>
  <c r="P945" i="2"/>
  <c r="BI942" i="2"/>
  <c r="BH942" i="2"/>
  <c r="BG942" i="2"/>
  <c r="BF942" i="2"/>
  <c r="T942" i="2"/>
  <c r="R942" i="2"/>
  <c r="P942" i="2"/>
  <c r="BI940" i="2"/>
  <c r="BH940" i="2"/>
  <c r="BG940" i="2"/>
  <c r="BF940" i="2"/>
  <c r="T940" i="2"/>
  <c r="R940" i="2"/>
  <c r="P940" i="2"/>
  <c r="BI936" i="2"/>
  <c r="BH936" i="2"/>
  <c r="BG936" i="2"/>
  <c r="BF936" i="2"/>
  <c r="T936" i="2"/>
  <c r="R936" i="2"/>
  <c r="P936" i="2"/>
  <c r="BI931" i="2"/>
  <c r="BH931" i="2"/>
  <c r="BG931" i="2"/>
  <c r="BF931" i="2"/>
  <c r="T931" i="2"/>
  <c r="R931" i="2"/>
  <c r="P931" i="2"/>
  <c r="BI927" i="2"/>
  <c r="BH927" i="2"/>
  <c r="BG927" i="2"/>
  <c r="BF927" i="2"/>
  <c r="T927" i="2"/>
  <c r="R927" i="2"/>
  <c r="P927" i="2"/>
  <c r="BI923" i="2"/>
  <c r="BH923" i="2"/>
  <c r="BG923" i="2"/>
  <c r="BF923" i="2"/>
  <c r="T923" i="2"/>
  <c r="R923" i="2"/>
  <c r="P923" i="2"/>
  <c r="BI918" i="2"/>
  <c r="BH918" i="2"/>
  <c r="BG918" i="2"/>
  <c r="BF918" i="2"/>
  <c r="T918" i="2"/>
  <c r="R918" i="2"/>
  <c r="P918" i="2"/>
  <c r="BI914" i="2"/>
  <c r="BH914" i="2"/>
  <c r="BG914" i="2"/>
  <c r="BF914" i="2"/>
  <c r="T914" i="2"/>
  <c r="R914" i="2"/>
  <c r="P914" i="2"/>
  <c r="BI910" i="2"/>
  <c r="BH910" i="2"/>
  <c r="BG910" i="2"/>
  <c r="BF910" i="2"/>
  <c r="T910" i="2"/>
  <c r="R910" i="2"/>
  <c r="P910" i="2"/>
  <c r="BI905" i="2"/>
  <c r="BH905" i="2"/>
  <c r="BG905" i="2"/>
  <c r="BF905" i="2"/>
  <c r="T905" i="2"/>
  <c r="R905" i="2"/>
  <c r="P905" i="2"/>
  <c r="BI901" i="2"/>
  <c r="BH901" i="2"/>
  <c r="BG901" i="2"/>
  <c r="BF901" i="2"/>
  <c r="T901" i="2"/>
  <c r="R901" i="2"/>
  <c r="P901" i="2"/>
  <c r="BI897" i="2"/>
  <c r="BH897" i="2"/>
  <c r="BG897" i="2"/>
  <c r="BF897" i="2"/>
  <c r="T897" i="2"/>
  <c r="R897" i="2"/>
  <c r="P897" i="2"/>
  <c r="BI895" i="2"/>
  <c r="BH895" i="2"/>
  <c r="BG895" i="2"/>
  <c r="BF895" i="2"/>
  <c r="T895" i="2"/>
  <c r="R895" i="2"/>
  <c r="P895" i="2"/>
  <c r="BI891" i="2"/>
  <c r="BH891" i="2"/>
  <c r="BG891" i="2"/>
  <c r="BF891" i="2"/>
  <c r="T891" i="2"/>
  <c r="R891" i="2"/>
  <c r="P891" i="2"/>
  <c r="BI886" i="2"/>
  <c r="BH886" i="2"/>
  <c r="BG886" i="2"/>
  <c r="BF886" i="2"/>
  <c r="T886" i="2"/>
  <c r="R886" i="2"/>
  <c r="P886" i="2"/>
  <c r="BI882" i="2"/>
  <c r="BH882" i="2"/>
  <c r="BG882" i="2"/>
  <c r="BF882" i="2"/>
  <c r="T882" i="2"/>
  <c r="R882" i="2"/>
  <c r="P882" i="2"/>
  <c r="BI878" i="2"/>
  <c r="BH878" i="2"/>
  <c r="BG878" i="2"/>
  <c r="BF878" i="2"/>
  <c r="T878" i="2"/>
  <c r="R878" i="2"/>
  <c r="P878" i="2"/>
  <c r="BI872" i="2"/>
  <c r="BH872" i="2"/>
  <c r="BG872" i="2"/>
  <c r="BF872" i="2"/>
  <c r="T872" i="2"/>
  <c r="R872" i="2"/>
  <c r="P872" i="2"/>
  <c r="BI839" i="2"/>
  <c r="BH839" i="2"/>
  <c r="BG839" i="2"/>
  <c r="BF839" i="2"/>
  <c r="T839" i="2"/>
  <c r="R839" i="2"/>
  <c r="P839" i="2"/>
  <c r="BI835" i="2"/>
  <c r="BH835" i="2"/>
  <c r="BG835" i="2"/>
  <c r="BF835" i="2"/>
  <c r="T835" i="2"/>
  <c r="R835" i="2"/>
  <c r="P835" i="2"/>
  <c r="BI829" i="2"/>
  <c r="BH829" i="2"/>
  <c r="BG829" i="2"/>
  <c r="BF829" i="2"/>
  <c r="T829" i="2"/>
  <c r="R829" i="2"/>
  <c r="P829" i="2"/>
  <c r="BI823" i="2"/>
  <c r="BH823" i="2"/>
  <c r="BG823" i="2"/>
  <c r="BF823" i="2"/>
  <c r="T823" i="2"/>
  <c r="R823" i="2"/>
  <c r="P823" i="2"/>
  <c r="BI817" i="2"/>
  <c r="BH817" i="2"/>
  <c r="BG817" i="2"/>
  <c r="BF817" i="2"/>
  <c r="T817" i="2"/>
  <c r="R817" i="2"/>
  <c r="P817" i="2"/>
  <c r="BI810" i="2"/>
  <c r="BH810" i="2"/>
  <c r="BG810" i="2"/>
  <c r="BF810" i="2"/>
  <c r="T810" i="2"/>
  <c r="R810" i="2"/>
  <c r="P810" i="2"/>
  <c r="BI800" i="2"/>
  <c r="BH800" i="2"/>
  <c r="BG800" i="2"/>
  <c r="BF800" i="2"/>
  <c r="T800" i="2"/>
  <c r="R800" i="2"/>
  <c r="P800" i="2"/>
  <c r="BI796" i="2"/>
  <c r="BH796" i="2"/>
  <c r="BG796" i="2"/>
  <c r="BF796" i="2"/>
  <c r="T796" i="2"/>
  <c r="R796" i="2"/>
  <c r="P796" i="2"/>
  <c r="BI782" i="2"/>
  <c r="BH782" i="2"/>
  <c r="BG782" i="2"/>
  <c r="BF782" i="2"/>
  <c r="T782" i="2"/>
  <c r="R782" i="2"/>
  <c r="P782" i="2"/>
  <c r="BI776" i="2"/>
  <c r="BH776" i="2"/>
  <c r="BG776" i="2"/>
  <c r="BF776" i="2"/>
  <c r="T776" i="2"/>
  <c r="R776" i="2"/>
  <c r="P776" i="2"/>
  <c r="BI772" i="2"/>
  <c r="BH772" i="2"/>
  <c r="BG772" i="2"/>
  <c r="BF772" i="2"/>
  <c r="T772" i="2"/>
  <c r="R772" i="2"/>
  <c r="P772" i="2"/>
  <c r="BI767" i="2"/>
  <c r="BH767" i="2"/>
  <c r="BG767" i="2"/>
  <c r="BF767" i="2"/>
  <c r="T767" i="2"/>
  <c r="R767" i="2"/>
  <c r="P767" i="2"/>
  <c r="BI763" i="2"/>
  <c r="BH763" i="2"/>
  <c r="BG763" i="2"/>
  <c r="BF763" i="2"/>
  <c r="T763" i="2"/>
  <c r="R763" i="2"/>
  <c r="P763" i="2"/>
  <c r="BI759" i="2"/>
  <c r="BH759" i="2"/>
  <c r="BG759" i="2"/>
  <c r="BF759" i="2"/>
  <c r="T759" i="2"/>
  <c r="R759" i="2"/>
  <c r="P759" i="2"/>
  <c r="BI754" i="2"/>
  <c r="BH754" i="2"/>
  <c r="BG754" i="2"/>
  <c r="BF754" i="2"/>
  <c r="T754" i="2"/>
  <c r="R754" i="2"/>
  <c r="P754" i="2"/>
  <c r="BI748" i="2"/>
  <c r="BH748" i="2"/>
  <c r="BG748" i="2"/>
  <c r="BF748" i="2"/>
  <c r="T748" i="2"/>
  <c r="R748" i="2"/>
  <c r="P748" i="2"/>
  <c r="BI744" i="2"/>
  <c r="BH744" i="2"/>
  <c r="BG744" i="2"/>
  <c r="BF744" i="2"/>
  <c r="T744" i="2"/>
  <c r="R744" i="2"/>
  <c r="P744" i="2"/>
  <c r="BI740" i="2"/>
  <c r="BH740" i="2"/>
  <c r="BG740" i="2"/>
  <c r="BF740" i="2"/>
  <c r="T740" i="2"/>
  <c r="R740" i="2"/>
  <c r="P740" i="2"/>
  <c r="BI736" i="2"/>
  <c r="BH736" i="2"/>
  <c r="BG736" i="2"/>
  <c r="BF736" i="2"/>
  <c r="T736" i="2"/>
  <c r="R736" i="2"/>
  <c r="P736" i="2"/>
  <c r="BI732" i="2"/>
  <c r="BH732" i="2"/>
  <c r="BG732" i="2"/>
  <c r="BF732" i="2"/>
  <c r="T732" i="2"/>
  <c r="R732" i="2"/>
  <c r="P732" i="2"/>
  <c r="BI729" i="2"/>
  <c r="BH729" i="2"/>
  <c r="BG729" i="2"/>
  <c r="BF729" i="2"/>
  <c r="T729" i="2"/>
  <c r="R729" i="2"/>
  <c r="P729" i="2"/>
  <c r="BI726" i="2"/>
  <c r="BH726" i="2"/>
  <c r="BG726" i="2"/>
  <c r="BF726" i="2"/>
  <c r="T726" i="2"/>
  <c r="R726" i="2"/>
  <c r="P726" i="2"/>
  <c r="BI721" i="2"/>
  <c r="BH721" i="2"/>
  <c r="BG721" i="2"/>
  <c r="BF721" i="2"/>
  <c r="T721" i="2"/>
  <c r="R721" i="2"/>
  <c r="P721" i="2"/>
  <c r="BI719" i="2"/>
  <c r="BH719" i="2"/>
  <c r="BG719" i="2"/>
  <c r="BF719" i="2"/>
  <c r="T719" i="2"/>
  <c r="R719" i="2"/>
  <c r="P719" i="2"/>
  <c r="BI714" i="2"/>
  <c r="BH714" i="2"/>
  <c r="BG714" i="2"/>
  <c r="BF714" i="2"/>
  <c r="T714" i="2"/>
  <c r="R714" i="2"/>
  <c r="P714" i="2"/>
  <c r="BI710" i="2"/>
  <c r="BH710" i="2"/>
  <c r="BG710" i="2"/>
  <c r="BF710" i="2"/>
  <c r="T710" i="2"/>
  <c r="R710" i="2"/>
  <c r="P710" i="2"/>
  <c r="BI706" i="2"/>
  <c r="BH706" i="2"/>
  <c r="BG706" i="2"/>
  <c r="BF706" i="2"/>
  <c r="T706" i="2"/>
  <c r="R706" i="2"/>
  <c r="P706" i="2"/>
  <c r="BI704" i="2"/>
  <c r="BH704" i="2"/>
  <c r="BG704" i="2"/>
  <c r="BF704" i="2"/>
  <c r="T704" i="2"/>
  <c r="R704" i="2"/>
  <c r="P704" i="2"/>
  <c r="BI700" i="2"/>
  <c r="BH700" i="2"/>
  <c r="BG700" i="2"/>
  <c r="BF700" i="2"/>
  <c r="T700" i="2"/>
  <c r="R700" i="2"/>
  <c r="P700" i="2"/>
  <c r="BI698" i="2"/>
  <c r="BH698" i="2"/>
  <c r="BG698" i="2"/>
  <c r="BF698" i="2"/>
  <c r="T698" i="2"/>
  <c r="R698" i="2"/>
  <c r="P698" i="2"/>
  <c r="BI693" i="2"/>
  <c r="BH693" i="2"/>
  <c r="BG693" i="2"/>
  <c r="BF693" i="2"/>
  <c r="T693" i="2"/>
  <c r="R693" i="2"/>
  <c r="P693" i="2"/>
  <c r="BI689" i="2"/>
  <c r="BH689" i="2"/>
  <c r="BG689" i="2"/>
  <c r="BF689" i="2"/>
  <c r="T689" i="2"/>
  <c r="R689" i="2"/>
  <c r="P689" i="2"/>
  <c r="BI685" i="2"/>
  <c r="BH685" i="2"/>
  <c r="BG685" i="2"/>
  <c r="BF685" i="2"/>
  <c r="T685" i="2"/>
  <c r="R685" i="2"/>
  <c r="P685" i="2"/>
  <c r="BI683" i="2"/>
  <c r="BH683" i="2"/>
  <c r="BG683" i="2"/>
  <c r="BF683" i="2"/>
  <c r="T683" i="2"/>
  <c r="R683" i="2"/>
  <c r="P683" i="2"/>
  <c r="BI679" i="2"/>
  <c r="BH679" i="2"/>
  <c r="BG679" i="2"/>
  <c r="BF679" i="2"/>
  <c r="T679" i="2"/>
  <c r="R679" i="2"/>
  <c r="P679" i="2"/>
  <c r="BI677" i="2"/>
  <c r="BH677" i="2"/>
  <c r="BG677" i="2"/>
  <c r="BF677" i="2"/>
  <c r="T677" i="2"/>
  <c r="R677" i="2"/>
  <c r="P677" i="2"/>
  <c r="BI670" i="2"/>
  <c r="BH670" i="2"/>
  <c r="BG670" i="2"/>
  <c r="BF670" i="2"/>
  <c r="T670" i="2"/>
  <c r="R670" i="2"/>
  <c r="P670" i="2"/>
  <c r="BI667" i="2"/>
  <c r="BH667" i="2"/>
  <c r="BG667" i="2"/>
  <c r="BF667" i="2"/>
  <c r="T667" i="2"/>
  <c r="R667" i="2"/>
  <c r="P667" i="2"/>
  <c r="BI663" i="2"/>
  <c r="BH663" i="2"/>
  <c r="BG663" i="2"/>
  <c r="BF663" i="2"/>
  <c r="T663" i="2"/>
  <c r="R663" i="2"/>
  <c r="P663" i="2"/>
  <c r="BI659" i="2"/>
  <c r="BH659" i="2"/>
  <c r="BG659" i="2"/>
  <c r="BF659" i="2"/>
  <c r="T659" i="2"/>
  <c r="R659" i="2"/>
  <c r="P659" i="2"/>
  <c r="BI655" i="2"/>
  <c r="BH655" i="2"/>
  <c r="BG655" i="2"/>
  <c r="BF655" i="2"/>
  <c r="T655" i="2"/>
  <c r="R655" i="2"/>
  <c r="P655" i="2"/>
  <c r="BI651" i="2"/>
  <c r="BH651" i="2"/>
  <c r="BG651" i="2"/>
  <c r="BF651" i="2"/>
  <c r="T651" i="2"/>
  <c r="R651" i="2"/>
  <c r="P651" i="2"/>
  <c r="BI647" i="2"/>
  <c r="BH647" i="2"/>
  <c r="BG647" i="2"/>
  <c r="BF647" i="2"/>
  <c r="T647" i="2"/>
  <c r="R647" i="2"/>
  <c r="P647" i="2"/>
  <c r="BI639" i="2"/>
  <c r="BH639" i="2"/>
  <c r="BG639" i="2"/>
  <c r="BF639" i="2"/>
  <c r="T639" i="2"/>
  <c r="R639" i="2"/>
  <c r="P639" i="2"/>
  <c r="BI633" i="2"/>
  <c r="BH633" i="2"/>
  <c r="BG633" i="2"/>
  <c r="BF633" i="2"/>
  <c r="T633" i="2"/>
  <c r="R633" i="2"/>
  <c r="P633" i="2"/>
  <c r="BI627" i="2"/>
  <c r="BH627" i="2"/>
  <c r="BG627" i="2"/>
  <c r="BF627" i="2"/>
  <c r="T627" i="2"/>
  <c r="R627" i="2"/>
  <c r="P627" i="2"/>
  <c r="BI609" i="2"/>
  <c r="BH609" i="2"/>
  <c r="BG609" i="2"/>
  <c r="BF609" i="2"/>
  <c r="T609" i="2"/>
  <c r="R609" i="2"/>
  <c r="P609" i="2"/>
  <c r="BI605" i="2"/>
  <c r="BH605" i="2"/>
  <c r="BG605" i="2"/>
  <c r="BF605" i="2"/>
  <c r="T605" i="2"/>
  <c r="R605" i="2"/>
  <c r="P605" i="2"/>
  <c r="BI596" i="2"/>
  <c r="BH596" i="2"/>
  <c r="BG596" i="2"/>
  <c r="BF596" i="2"/>
  <c r="T596" i="2"/>
  <c r="R596" i="2"/>
  <c r="P596" i="2"/>
  <c r="BI592" i="2"/>
  <c r="BH592" i="2"/>
  <c r="BG592" i="2"/>
  <c r="BF592" i="2"/>
  <c r="T592" i="2"/>
  <c r="R592" i="2"/>
  <c r="P592" i="2"/>
  <c r="BI588" i="2"/>
  <c r="BH588" i="2"/>
  <c r="BG588" i="2"/>
  <c r="BF588" i="2"/>
  <c r="T588" i="2"/>
  <c r="R588" i="2"/>
  <c r="P588" i="2"/>
  <c r="BI584" i="2"/>
  <c r="BH584" i="2"/>
  <c r="BG584" i="2"/>
  <c r="BF584" i="2"/>
  <c r="T584" i="2"/>
  <c r="R584" i="2"/>
  <c r="P584" i="2"/>
  <c r="BI579" i="2"/>
  <c r="BH579" i="2"/>
  <c r="BG579" i="2"/>
  <c r="BF579" i="2"/>
  <c r="T579" i="2"/>
  <c r="R579" i="2"/>
  <c r="P579" i="2"/>
  <c r="BI575" i="2"/>
  <c r="BH575" i="2"/>
  <c r="BG575" i="2"/>
  <c r="BF575" i="2"/>
  <c r="T575" i="2"/>
  <c r="R575" i="2"/>
  <c r="P575" i="2"/>
  <c r="BI568" i="2"/>
  <c r="BH568" i="2"/>
  <c r="BG568" i="2"/>
  <c r="BF568" i="2"/>
  <c r="T568" i="2"/>
  <c r="R568" i="2"/>
  <c r="P568" i="2"/>
  <c r="BI561" i="2"/>
  <c r="BH561" i="2"/>
  <c r="BG561" i="2"/>
  <c r="BF561" i="2"/>
  <c r="T561" i="2"/>
  <c r="R561" i="2"/>
  <c r="P561" i="2"/>
  <c r="BI557" i="2"/>
  <c r="BH557" i="2"/>
  <c r="BG557" i="2"/>
  <c r="BF557" i="2"/>
  <c r="T557" i="2"/>
  <c r="R557" i="2"/>
  <c r="P557" i="2"/>
  <c r="BI553" i="2"/>
  <c r="BH553" i="2"/>
  <c r="BG553" i="2"/>
  <c r="BF553" i="2"/>
  <c r="T553" i="2"/>
  <c r="R553" i="2"/>
  <c r="P553" i="2"/>
  <c r="BI549" i="2"/>
  <c r="BH549" i="2"/>
  <c r="BG549" i="2"/>
  <c r="BF549" i="2"/>
  <c r="T549" i="2"/>
  <c r="R549" i="2"/>
  <c r="P549" i="2"/>
  <c r="BI545" i="2"/>
  <c r="BH545" i="2"/>
  <c r="BG545" i="2"/>
  <c r="BF545" i="2"/>
  <c r="T545" i="2"/>
  <c r="R545" i="2"/>
  <c r="P545" i="2"/>
  <c r="BI541" i="2"/>
  <c r="BH541" i="2"/>
  <c r="BG541" i="2"/>
  <c r="BF541" i="2"/>
  <c r="T541" i="2"/>
  <c r="R541" i="2"/>
  <c r="P541" i="2"/>
  <c r="BI536" i="2"/>
  <c r="BH536" i="2"/>
  <c r="BG536" i="2"/>
  <c r="BF536" i="2"/>
  <c r="T536" i="2"/>
  <c r="R536" i="2"/>
  <c r="P536" i="2"/>
  <c r="BI531" i="2"/>
  <c r="BH531" i="2"/>
  <c r="BG531" i="2"/>
  <c r="BF531" i="2"/>
  <c r="T531" i="2"/>
  <c r="R531" i="2"/>
  <c r="P531" i="2"/>
  <c r="BI527" i="2"/>
  <c r="BH527" i="2"/>
  <c r="BG527" i="2"/>
  <c r="BF527" i="2"/>
  <c r="T527" i="2"/>
  <c r="R527" i="2"/>
  <c r="P527" i="2"/>
  <c r="BI523" i="2"/>
  <c r="BH523" i="2"/>
  <c r="BG523" i="2"/>
  <c r="BF523" i="2"/>
  <c r="T523" i="2"/>
  <c r="R523" i="2"/>
  <c r="P523" i="2"/>
  <c r="BI519" i="2"/>
  <c r="BH519" i="2"/>
  <c r="BG519" i="2"/>
  <c r="BF519" i="2"/>
  <c r="T519" i="2"/>
  <c r="R519" i="2"/>
  <c r="P519" i="2"/>
  <c r="BI513" i="2"/>
  <c r="BH513" i="2"/>
  <c r="BG513" i="2"/>
  <c r="BF513" i="2"/>
  <c r="T513" i="2"/>
  <c r="R513" i="2"/>
  <c r="P513" i="2"/>
  <c r="BI509" i="2"/>
  <c r="BH509" i="2"/>
  <c r="BG509" i="2"/>
  <c r="BF509" i="2"/>
  <c r="T509" i="2"/>
  <c r="R509" i="2"/>
  <c r="P509" i="2"/>
  <c r="BI505" i="2"/>
  <c r="BH505" i="2"/>
  <c r="BG505" i="2"/>
  <c r="BF505" i="2"/>
  <c r="T505" i="2"/>
  <c r="R505" i="2"/>
  <c r="P505" i="2"/>
  <c r="BI500" i="2"/>
  <c r="BH500" i="2"/>
  <c r="BG500" i="2"/>
  <c r="BF500" i="2"/>
  <c r="T500" i="2"/>
  <c r="R500" i="2"/>
  <c r="P500" i="2"/>
  <c r="BI496" i="2"/>
  <c r="BH496" i="2"/>
  <c r="BG496" i="2"/>
  <c r="BF496" i="2"/>
  <c r="T496" i="2"/>
  <c r="R496" i="2"/>
  <c r="P496" i="2"/>
  <c r="BI484" i="2"/>
  <c r="BH484" i="2"/>
  <c r="BG484" i="2"/>
  <c r="BF484" i="2"/>
  <c r="T484" i="2"/>
  <c r="R484" i="2"/>
  <c r="P484" i="2"/>
  <c r="BI472" i="2"/>
  <c r="BH472" i="2"/>
  <c r="BG472" i="2"/>
  <c r="BF472" i="2"/>
  <c r="T472" i="2"/>
  <c r="R472" i="2"/>
  <c r="P472" i="2"/>
  <c r="BI466" i="2"/>
  <c r="BH466" i="2"/>
  <c r="BG466" i="2"/>
  <c r="BF466" i="2"/>
  <c r="T466" i="2"/>
  <c r="R466" i="2"/>
  <c r="P466" i="2"/>
  <c r="BI462" i="2"/>
  <c r="BH462" i="2"/>
  <c r="BG462" i="2"/>
  <c r="BF462" i="2"/>
  <c r="T462" i="2"/>
  <c r="R462" i="2"/>
  <c r="P462" i="2"/>
  <c r="BI448" i="2"/>
  <c r="BH448" i="2"/>
  <c r="BG448" i="2"/>
  <c r="BF448" i="2"/>
  <c r="T448" i="2"/>
  <c r="R448" i="2"/>
  <c r="P448" i="2"/>
  <c r="BI444" i="2"/>
  <c r="BH444" i="2"/>
  <c r="BG444" i="2"/>
  <c r="BF444" i="2"/>
  <c r="T444" i="2"/>
  <c r="R444" i="2"/>
  <c r="P444" i="2"/>
  <c r="BI440" i="2"/>
  <c r="BH440" i="2"/>
  <c r="BG440" i="2"/>
  <c r="BF440" i="2"/>
  <c r="T440" i="2"/>
  <c r="R440" i="2"/>
  <c r="P440" i="2"/>
  <c r="BI414" i="2"/>
  <c r="BH414" i="2"/>
  <c r="BG414" i="2"/>
  <c r="BF414" i="2"/>
  <c r="T414" i="2"/>
  <c r="R414" i="2"/>
  <c r="P414" i="2"/>
  <c r="BI401" i="2"/>
  <c r="BH401" i="2"/>
  <c r="BG401" i="2"/>
  <c r="BF401" i="2"/>
  <c r="T401" i="2"/>
  <c r="R401" i="2"/>
  <c r="P401" i="2"/>
  <c r="BI396" i="2"/>
  <c r="BH396" i="2"/>
  <c r="BG396" i="2"/>
  <c r="BF396" i="2"/>
  <c r="T396" i="2"/>
  <c r="R396" i="2"/>
  <c r="P396" i="2"/>
  <c r="BI390" i="2"/>
  <c r="BH390" i="2"/>
  <c r="BG390" i="2"/>
  <c r="BF390" i="2"/>
  <c r="T390" i="2"/>
  <c r="R390" i="2"/>
  <c r="P390" i="2"/>
  <c r="BI384" i="2"/>
  <c r="BH384" i="2"/>
  <c r="BG384" i="2"/>
  <c r="BF384" i="2"/>
  <c r="T384" i="2"/>
  <c r="R384" i="2"/>
  <c r="P384" i="2"/>
  <c r="BI380" i="2"/>
  <c r="BH380" i="2"/>
  <c r="BG380" i="2"/>
  <c r="BF380" i="2"/>
  <c r="T380" i="2"/>
  <c r="R380" i="2"/>
  <c r="P380" i="2"/>
  <c r="BI374" i="2"/>
  <c r="BH374" i="2"/>
  <c r="BG374" i="2"/>
  <c r="BF374" i="2"/>
  <c r="T374" i="2"/>
  <c r="R374" i="2"/>
  <c r="P374" i="2"/>
  <c r="BI370" i="2"/>
  <c r="BH370" i="2"/>
  <c r="BG370" i="2"/>
  <c r="BF370" i="2"/>
  <c r="T370" i="2"/>
  <c r="R370" i="2"/>
  <c r="P370" i="2"/>
  <c r="BI358" i="2"/>
  <c r="BH358" i="2"/>
  <c r="BG358" i="2"/>
  <c r="BF358" i="2"/>
  <c r="T358" i="2"/>
  <c r="R358" i="2"/>
  <c r="P358" i="2"/>
  <c r="BI352" i="2"/>
  <c r="BH352" i="2"/>
  <c r="BG352" i="2"/>
  <c r="BF352" i="2"/>
  <c r="T352" i="2"/>
  <c r="R352" i="2"/>
  <c r="P352" i="2"/>
  <c r="BI346" i="2"/>
  <c r="BH346" i="2"/>
  <c r="BG346" i="2"/>
  <c r="BF346" i="2"/>
  <c r="T346" i="2"/>
  <c r="R346" i="2"/>
  <c r="P346" i="2"/>
  <c r="BI342" i="2"/>
  <c r="BH342" i="2"/>
  <c r="BG342" i="2"/>
  <c r="BF342" i="2"/>
  <c r="T342" i="2"/>
  <c r="R342" i="2"/>
  <c r="P342" i="2"/>
  <c r="BI338" i="2"/>
  <c r="BH338" i="2"/>
  <c r="BG338" i="2"/>
  <c r="BF338" i="2"/>
  <c r="T338" i="2"/>
  <c r="R338" i="2"/>
  <c r="P338" i="2"/>
  <c r="BI334" i="2"/>
  <c r="BH334" i="2"/>
  <c r="BG334" i="2"/>
  <c r="BF334" i="2"/>
  <c r="T334" i="2"/>
  <c r="R334" i="2"/>
  <c r="P334" i="2"/>
  <c r="BI329" i="2"/>
  <c r="BH329" i="2"/>
  <c r="BG329" i="2"/>
  <c r="BF329" i="2"/>
  <c r="T329" i="2"/>
  <c r="R329" i="2"/>
  <c r="P329" i="2"/>
  <c r="BI323" i="2"/>
  <c r="BH323" i="2"/>
  <c r="BG323" i="2"/>
  <c r="BF323" i="2"/>
  <c r="T323" i="2"/>
  <c r="R323" i="2"/>
  <c r="P323" i="2"/>
  <c r="BI316" i="2"/>
  <c r="BH316" i="2"/>
  <c r="BG316" i="2"/>
  <c r="BF316" i="2"/>
  <c r="T316" i="2"/>
  <c r="R316" i="2"/>
  <c r="P316" i="2"/>
  <c r="BI309" i="2"/>
  <c r="BH309" i="2"/>
  <c r="BG309" i="2"/>
  <c r="BF309" i="2"/>
  <c r="T309" i="2"/>
  <c r="R309" i="2"/>
  <c r="P309" i="2"/>
  <c r="BI303" i="2"/>
  <c r="BH303" i="2"/>
  <c r="BG303" i="2"/>
  <c r="BF303" i="2"/>
  <c r="T303" i="2"/>
  <c r="R303" i="2"/>
  <c r="P303" i="2"/>
  <c r="BI297" i="2"/>
  <c r="BH297" i="2"/>
  <c r="BG297" i="2"/>
  <c r="BF297" i="2"/>
  <c r="T297" i="2"/>
  <c r="R297" i="2"/>
  <c r="P297" i="2"/>
  <c r="BI291" i="2"/>
  <c r="BH291" i="2"/>
  <c r="BG291" i="2"/>
  <c r="BF291" i="2"/>
  <c r="T291" i="2"/>
  <c r="R291" i="2"/>
  <c r="P291" i="2"/>
  <c r="BI286" i="2"/>
  <c r="BH286" i="2"/>
  <c r="BG286" i="2"/>
  <c r="BF286" i="2"/>
  <c r="T286" i="2"/>
  <c r="R286" i="2"/>
  <c r="P286" i="2"/>
  <c r="BI281" i="2"/>
  <c r="BH281" i="2"/>
  <c r="BG281" i="2"/>
  <c r="BF281" i="2"/>
  <c r="T281" i="2"/>
  <c r="R281" i="2"/>
  <c r="P281" i="2"/>
  <c r="BI277" i="2"/>
  <c r="BH277" i="2"/>
  <c r="BG277" i="2"/>
  <c r="BF277" i="2"/>
  <c r="T277" i="2"/>
  <c r="R277" i="2"/>
  <c r="P277" i="2"/>
  <c r="BI272" i="2"/>
  <c r="BH272" i="2"/>
  <c r="BG272" i="2"/>
  <c r="BF272" i="2"/>
  <c r="T272" i="2"/>
  <c r="R272" i="2"/>
  <c r="P272" i="2"/>
  <c r="BI267" i="2"/>
  <c r="BH267" i="2"/>
  <c r="BG267" i="2"/>
  <c r="BF267" i="2"/>
  <c r="T267" i="2"/>
  <c r="R267" i="2"/>
  <c r="P267" i="2"/>
  <c r="BI260" i="2"/>
  <c r="BH260" i="2"/>
  <c r="BG260" i="2"/>
  <c r="BF260" i="2"/>
  <c r="T260" i="2"/>
  <c r="R260" i="2"/>
  <c r="P260" i="2"/>
  <c r="BI254" i="2"/>
  <c r="BH254" i="2"/>
  <c r="BG254" i="2"/>
  <c r="BF254" i="2"/>
  <c r="T254" i="2"/>
  <c r="R254" i="2"/>
  <c r="P254" i="2"/>
  <c r="BI250" i="2"/>
  <c r="BH250" i="2"/>
  <c r="BG250" i="2"/>
  <c r="BF250" i="2"/>
  <c r="T250" i="2"/>
  <c r="R250" i="2"/>
  <c r="P250" i="2"/>
  <c r="BI241" i="2"/>
  <c r="BH241" i="2"/>
  <c r="BG241" i="2"/>
  <c r="BF241" i="2"/>
  <c r="T241" i="2"/>
  <c r="R241" i="2"/>
  <c r="P241" i="2"/>
  <c r="BI233" i="2"/>
  <c r="BH233" i="2"/>
  <c r="BG233" i="2"/>
  <c r="BF233" i="2"/>
  <c r="T233" i="2"/>
  <c r="R233" i="2"/>
  <c r="P233" i="2"/>
  <c r="BI225" i="2"/>
  <c r="BH225" i="2"/>
  <c r="BG225" i="2"/>
  <c r="BF225" i="2"/>
  <c r="T225" i="2"/>
  <c r="R225" i="2"/>
  <c r="P225" i="2"/>
  <c r="BI223" i="2"/>
  <c r="BH223" i="2"/>
  <c r="BG223" i="2"/>
  <c r="BF223" i="2"/>
  <c r="T223" i="2"/>
  <c r="R223" i="2"/>
  <c r="P223" i="2"/>
  <c r="BI216" i="2"/>
  <c r="BH216" i="2"/>
  <c r="BG216" i="2"/>
  <c r="BF216" i="2"/>
  <c r="T216" i="2"/>
  <c r="R216" i="2"/>
  <c r="P216" i="2"/>
  <c r="BI211" i="2"/>
  <c r="BH211" i="2"/>
  <c r="BG211" i="2"/>
  <c r="BF211" i="2"/>
  <c r="T211" i="2"/>
  <c r="R211" i="2"/>
  <c r="P211" i="2"/>
  <c r="BI207" i="2"/>
  <c r="BH207" i="2"/>
  <c r="BG207" i="2"/>
  <c r="BF207" i="2"/>
  <c r="T207" i="2"/>
  <c r="R207" i="2"/>
  <c r="P207" i="2"/>
  <c r="BI203" i="2"/>
  <c r="BH203" i="2"/>
  <c r="BG203" i="2"/>
  <c r="BF203" i="2"/>
  <c r="T203" i="2"/>
  <c r="R203" i="2"/>
  <c r="P203" i="2"/>
  <c r="BI199" i="2"/>
  <c r="BH199" i="2"/>
  <c r="BG199" i="2"/>
  <c r="BF199" i="2"/>
  <c r="T199" i="2"/>
  <c r="R199" i="2"/>
  <c r="P199" i="2"/>
  <c r="BI191" i="2"/>
  <c r="BH191" i="2"/>
  <c r="BG191" i="2"/>
  <c r="BF191" i="2"/>
  <c r="T191" i="2"/>
  <c r="R191" i="2"/>
  <c r="P191" i="2"/>
  <c r="BI186" i="2"/>
  <c r="BH186" i="2"/>
  <c r="BG186" i="2"/>
  <c r="BF186" i="2"/>
  <c r="T186" i="2"/>
  <c r="R186" i="2"/>
  <c r="P186" i="2"/>
  <c r="BI182" i="2"/>
  <c r="BH182" i="2"/>
  <c r="BG182" i="2"/>
  <c r="BF182" i="2"/>
  <c r="T182" i="2"/>
  <c r="R182" i="2"/>
  <c r="P182" i="2"/>
  <c r="BI172" i="2"/>
  <c r="BH172" i="2"/>
  <c r="BG172" i="2"/>
  <c r="BF172" i="2"/>
  <c r="T172" i="2"/>
  <c r="R172" i="2"/>
  <c r="P172" i="2"/>
  <c r="BI168" i="2"/>
  <c r="BH168" i="2"/>
  <c r="BG168" i="2"/>
  <c r="BF168" i="2"/>
  <c r="T168" i="2"/>
  <c r="R168" i="2"/>
  <c r="P168" i="2"/>
  <c r="BI164" i="2"/>
  <c r="BH164" i="2"/>
  <c r="BG164" i="2"/>
  <c r="BF164" i="2"/>
  <c r="T164" i="2"/>
  <c r="R164" i="2"/>
  <c r="P164" i="2"/>
  <c r="BI160" i="2"/>
  <c r="BH160" i="2"/>
  <c r="BG160" i="2"/>
  <c r="BF160" i="2"/>
  <c r="T160" i="2"/>
  <c r="R160" i="2"/>
  <c r="P160" i="2"/>
  <c r="BI156" i="2"/>
  <c r="BH156" i="2"/>
  <c r="BG156" i="2"/>
  <c r="BF156" i="2"/>
  <c r="T156" i="2"/>
  <c r="R156" i="2"/>
  <c r="P156" i="2"/>
  <c r="BI148" i="2"/>
  <c r="BH148" i="2"/>
  <c r="BG148" i="2"/>
  <c r="BF148" i="2"/>
  <c r="T148" i="2"/>
  <c r="R148" i="2"/>
  <c r="P148" i="2"/>
  <c r="BI142" i="2"/>
  <c r="BH142" i="2"/>
  <c r="BG142" i="2"/>
  <c r="BF142" i="2"/>
  <c r="T142" i="2"/>
  <c r="R142" i="2"/>
  <c r="P142" i="2"/>
  <c r="BI137" i="2"/>
  <c r="BH137" i="2"/>
  <c r="BG137" i="2"/>
  <c r="BF137" i="2"/>
  <c r="T137" i="2"/>
  <c r="R137" i="2"/>
  <c r="P137" i="2"/>
  <c r="BI133" i="2"/>
  <c r="BH133" i="2"/>
  <c r="BG133" i="2"/>
  <c r="BF133" i="2"/>
  <c r="T133" i="2"/>
  <c r="R133" i="2"/>
  <c r="P133" i="2"/>
  <c r="BI121" i="2"/>
  <c r="BH121" i="2"/>
  <c r="BG121" i="2"/>
  <c r="BF121" i="2"/>
  <c r="T121" i="2"/>
  <c r="R121" i="2"/>
  <c r="P121" i="2"/>
  <c r="BI118" i="2"/>
  <c r="BH118" i="2"/>
  <c r="BG118" i="2"/>
  <c r="BF118" i="2"/>
  <c r="T118" i="2"/>
  <c r="R118" i="2"/>
  <c r="P118" i="2"/>
  <c r="J112" i="2"/>
  <c r="J111" i="2"/>
  <c r="F111" i="2"/>
  <c r="F109" i="2"/>
  <c r="E107" i="2"/>
  <c r="J63" i="2"/>
  <c r="J62" i="2"/>
  <c r="F62" i="2"/>
  <c r="F60" i="2"/>
  <c r="E58" i="2"/>
  <c r="J22" i="2"/>
  <c r="E22" i="2"/>
  <c r="F112" i="2" s="1"/>
  <c r="J21" i="2"/>
  <c r="J16" i="2"/>
  <c r="J109" i="2" s="1"/>
  <c r="E7" i="2"/>
  <c r="E52" i="2" s="1"/>
  <c r="L50" i="1"/>
  <c r="AM50" i="1"/>
  <c r="AM49" i="1"/>
  <c r="L49" i="1"/>
  <c r="AM47" i="1"/>
  <c r="L47" i="1"/>
  <c r="L45" i="1"/>
  <c r="L44" i="1"/>
  <c r="BK1699" i="2"/>
  <c r="BK1671" i="2"/>
  <c r="J1501" i="2"/>
  <c r="BK1376" i="2"/>
  <c r="BK1261" i="2"/>
  <c r="BK1156" i="2"/>
  <c r="J1007" i="2"/>
  <c r="J839" i="2"/>
  <c r="BK655" i="2"/>
  <c r="BK496" i="2"/>
  <c r="J272" i="2"/>
  <c r="BK118" i="2"/>
  <c r="J108" i="3"/>
  <c r="BK95" i="6"/>
  <c r="BK104" i="7"/>
  <c r="BK103" i="8"/>
  <c r="BK128" i="9"/>
  <c r="BK140" i="10"/>
  <c r="J98" i="11"/>
  <c r="BK106" i="12"/>
  <c r="BK99" i="16"/>
  <c r="J173" i="17"/>
  <c r="BK1697" i="18"/>
  <c r="J192" i="18"/>
  <c r="BK490" i="18"/>
  <c r="BK119" i="18"/>
  <c r="J1301" i="18"/>
  <c r="J1722" i="18"/>
  <c r="J898" i="18"/>
  <c r="J1294" i="18"/>
  <c r="BK403" i="18"/>
  <c r="BK1598" i="18"/>
  <c r="J490" i="18"/>
  <c r="BK117" i="19"/>
  <c r="J165" i="19"/>
  <c r="BK103" i="20"/>
  <c r="BK112" i="21"/>
  <c r="BK144" i="22"/>
  <c r="BK159" i="22"/>
  <c r="BK108" i="23"/>
  <c r="BK107" i="24"/>
  <c r="BK115" i="26"/>
  <c r="BK151" i="27"/>
  <c r="BK99" i="28"/>
  <c r="BK107" i="29"/>
  <c r="BK293" i="29"/>
  <c r="J107" i="30"/>
  <c r="BK445" i="32"/>
  <c r="J699" i="32"/>
  <c r="J431" i="32"/>
  <c r="J339" i="32"/>
  <c r="J608" i="32"/>
  <c r="J696" i="32"/>
  <c r="J106" i="33"/>
  <c r="BK149" i="33"/>
  <c r="J109" i="34"/>
  <c r="J99" i="34"/>
  <c r="BK102" i="35"/>
  <c r="BK149" i="35"/>
  <c r="J98" i="36"/>
  <c r="J122" i="40"/>
  <c r="J1684" i="2"/>
  <c r="J1511" i="2"/>
  <c r="J1380" i="2"/>
  <c r="BK1288" i="2"/>
  <c r="J1166" i="2"/>
  <c r="BK1019" i="2"/>
  <c r="J776" i="2"/>
  <c r="BK663" i="2"/>
  <c r="J505" i="2"/>
  <c r="BK216" i="2"/>
  <c r="J104" i="3"/>
  <c r="BK98" i="6"/>
  <c r="J162" i="7"/>
  <c r="BK129" i="8"/>
  <c r="BK106" i="9"/>
  <c r="BK142" i="10"/>
  <c r="BK147" i="10"/>
  <c r="J121" i="11"/>
  <c r="J98" i="12"/>
  <c r="J106" i="14"/>
  <c r="BK121" i="16"/>
  <c r="J105" i="17"/>
  <c r="J783" i="18"/>
  <c r="BK614" i="18"/>
  <c r="J1327" i="18"/>
  <c r="BK242" i="18"/>
  <c r="BK184" i="18"/>
  <c r="J981" i="18"/>
  <c r="J1292" i="18"/>
  <c r="J1436" i="18"/>
  <c r="J368" i="18"/>
  <c r="BK1780" i="18"/>
  <c r="J1209" i="18"/>
  <c r="J184" i="18"/>
  <c r="BK120" i="19"/>
  <c r="BK103" i="19"/>
  <c r="J110" i="21"/>
  <c r="J107" i="21"/>
  <c r="J169" i="22"/>
  <c r="BK162" i="22"/>
  <c r="BK123" i="23"/>
  <c r="BK101" i="25"/>
  <c r="J113" i="27"/>
  <c r="BK145" i="27"/>
  <c r="BK122" i="27"/>
  <c r="J246" i="29"/>
  <c r="BK256" i="29"/>
  <c r="J101" i="30"/>
  <c r="J667" i="32"/>
  <c r="BK543" i="32"/>
  <c r="BK273" i="32"/>
  <c r="J692" i="32"/>
  <c r="BK438" i="32"/>
  <c r="BK390" i="32"/>
  <c r="J174" i="32"/>
  <c r="BK146" i="33"/>
  <c r="BK118" i="34"/>
  <c r="J137" i="35"/>
  <c r="BK108" i="35"/>
  <c r="BK121" i="36"/>
  <c r="BK126" i="37"/>
  <c r="J114" i="41"/>
  <c r="BK1692" i="2"/>
  <c r="J1495" i="2"/>
  <c r="J1369" i="2"/>
  <c r="J1153" i="2"/>
  <c r="BK978" i="2"/>
  <c r="BK829" i="2"/>
  <c r="BK704" i="2"/>
  <c r="J579" i="2"/>
  <c r="BK374" i="2"/>
  <c r="BK211" i="2"/>
  <c r="BK108" i="3"/>
  <c r="J126" i="4"/>
  <c r="J106" i="5"/>
  <c r="BK146" i="7"/>
  <c r="BK124" i="8"/>
  <c r="BK127" i="9"/>
  <c r="BK148" i="10"/>
  <c r="J105" i="10"/>
  <c r="BK129" i="11"/>
  <c r="J121" i="12"/>
  <c r="J96" i="14"/>
  <c r="BK110" i="17"/>
  <c r="J991" i="18"/>
  <c r="J1255" i="18"/>
  <c r="J246" i="18"/>
  <c r="BK829" i="18"/>
  <c r="J707" i="18"/>
  <c r="BK1251" i="18"/>
  <c r="J1451" i="18"/>
  <c r="J438" i="18"/>
  <c r="BK1079" i="18"/>
  <c r="BK1850" i="18"/>
  <c r="J1424" i="18"/>
  <c r="J175" i="19"/>
  <c r="BK116" i="19"/>
  <c r="J174" i="19"/>
  <c r="BK105" i="20"/>
  <c r="J104" i="21"/>
  <c r="J115" i="22"/>
  <c r="BK137" i="22"/>
  <c r="J116" i="22"/>
  <c r="BK115" i="23"/>
  <c r="J126" i="24"/>
  <c r="BK117" i="26"/>
  <c r="BK157" i="27"/>
  <c r="J109" i="27"/>
  <c r="J138" i="29"/>
  <c r="BK341" i="29"/>
  <c r="BK103" i="31"/>
  <c r="BK336" i="32"/>
  <c r="J578" i="32"/>
  <c r="BK144" i="32"/>
  <c r="J544" i="32"/>
  <c r="J308" i="32"/>
  <c r="J111" i="32"/>
  <c r="J141" i="33"/>
  <c r="J121" i="34"/>
  <c r="BK140" i="35"/>
  <c r="J144" i="35"/>
  <c r="J119" i="36"/>
  <c r="BK108" i="41"/>
  <c r="BK1695" i="2"/>
  <c r="J1505" i="2"/>
  <c r="BK1315" i="2"/>
  <c r="BK1218" i="2"/>
  <c r="BK1123" i="2"/>
  <c r="J965" i="2"/>
  <c r="BK732" i="2"/>
  <c r="BK584" i="2"/>
  <c r="BK384" i="2"/>
  <c r="BK250" i="2"/>
  <c r="BK112" i="3"/>
  <c r="BK106" i="5"/>
  <c r="BK167" i="7"/>
  <c r="BK125" i="8"/>
  <c r="BK131" i="10"/>
  <c r="BK134" i="10"/>
  <c r="BK128" i="11"/>
  <c r="J128" i="11"/>
  <c r="J111" i="11"/>
  <c r="J105" i="12"/>
  <c r="J94" i="14"/>
  <c r="BK185" i="17"/>
  <c r="BK1153" i="18"/>
  <c r="BK903" i="18"/>
  <c r="J1435" i="18"/>
  <c r="BK629" i="18"/>
  <c r="BK1141" i="18"/>
  <c r="J1726" i="18"/>
  <c r="J969" i="18"/>
  <c r="J1546" i="18"/>
  <c r="J545" i="18"/>
  <c r="J1141" i="18"/>
  <c r="J1853" i="18"/>
  <c r="J1476" i="18"/>
  <c r="BK159" i="18"/>
  <c r="J180" i="19"/>
  <c r="BK185" i="19"/>
  <c r="J100" i="20"/>
  <c r="BK140" i="21"/>
  <c r="J171" i="22"/>
  <c r="BK166" i="22"/>
  <c r="J124" i="23"/>
  <c r="J103" i="24"/>
  <c r="J102" i="26"/>
  <c r="J155" i="27"/>
  <c r="J152" i="27"/>
  <c r="BK102" i="29"/>
  <c r="BK231" i="29"/>
  <c r="J105" i="31"/>
  <c r="J502" i="32"/>
  <c r="BK411" i="32"/>
  <c r="J635" i="32"/>
  <c r="J552" i="32"/>
  <c r="J441" i="32"/>
  <c r="J587" i="32"/>
  <c r="BK113" i="33"/>
  <c r="J124" i="33"/>
  <c r="BK133" i="34"/>
  <c r="BK126" i="35"/>
  <c r="J116" i="35"/>
  <c r="BK137" i="35"/>
  <c r="BK128" i="36"/>
  <c r="J111" i="37"/>
  <c r="J118" i="38"/>
  <c r="J103" i="38"/>
  <c r="BK105" i="38"/>
  <c r="J112" i="38"/>
  <c r="J100" i="38"/>
  <c r="BK115" i="39"/>
  <c r="J98" i="39"/>
  <c r="BK108" i="39"/>
  <c r="J112" i="39"/>
  <c r="J121" i="40"/>
  <c r="BK122" i="40"/>
  <c r="BK127" i="40"/>
  <c r="J127" i="40"/>
  <c r="BK108" i="40"/>
  <c r="BK107" i="40"/>
  <c r="BK1740" i="2"/>
  <c r="J1588" i="2"/>
  <c r="BK1444" i="2"/>
  <c r="J1321" i="2"/>
  <c r="J1224" i="2"/>
  <c r="J1112" i="2"/>
  <c r="J989" i="2"/>
  <c r="BK905" i="2"/>
  <c r="BK744" i="2"/>
  <c r="BK553" i="2"/>
  <c r="J334" i="2"/>
  <c r="BK131" i="3"/>
  <c r="J104" i="4"/>
  <c r="J129" i="7"/>
  <c r="BK150" i="7"/>
  <c r="BK128" i="8"/>
  <c r="J127" i="10"/>
  <c r="J106" i="10"/>
  <c r="J114" i="11"/>
  <c r="BK115" i="13"/>
  <c r="BK125" i="16"/>
  <c r="J1762" i="18"/>
  <c r="BK707" i="18"/>
  <c r="J802" i="18"/>
  <c r="BK1507" i="18"/>
  <c r="J696" i="18"/>
  <c r="BK1008" i="18"/>
  <c r="J1138" i="18"/>
  <c r="BK1560" i="18"/>
  <c r="BK534" i="18"/>
  <c r="BK1199" i="18"/>
  <c r="J1880" i="18"/>
  <c r="J1680" i="18"/>
  <c r="BK654" i="18"/>
  <c r="BK108" i="19"/>
  <c r="BK145" i="19"/>
  <c r="BK106" i="20"/>
  <c r="J143" i="21"/>
  <c r="BK139" i="22"/>
  <c r="J134" i="22"/>
  <c r="BK134" i="22"/>
  <c r="BK127" i="23"/>
  <c r="J123" i="24"/>
  <c r="J137" i="27"/>
  <c r="BK140" i="27"/>
  <c r="BK100" i="28"/>
  <c r="J309" i="29"/>
  <c r="BK97" i="30"/>
  <c r="J434" i="32"/>
  <c r="J593" i="32"/>
  <c r="J519" i="32"/>
  <c r="BK325" i="32"/>
  <c r="BK264" i="32"/>
  <c r="BK607" i="32"/>
  <c r="BK116" i="33"/>
  <c r="J155" i="33"/>
  <c r="BK101" i="34"/>
  <c r="BK93" i="35"/>
  <c r="BK94" i="35"/>
  <c r="BK111" i="37"/>
  <c r="BK101" i="41"/>
  <c r="J1755" i="2"/>
  <c r="J1556" i="2"/>
  <c r="BK1417" i="2"/>
  <c r="J1317" i="2"/>
  <c r="J1198" i="2"/>
  <c r="BK1050" i="2"/>
  <c r="J914" i="2"/>
  <c r="BK726" i="2"/>
  <c r="BK568" i="2"/>
  <c r="BK414" i="2"/>
  <c r="J241" i="2"/>
  <c r="BK142" i="2"/>
  <c r="BK102" i="4"/>
  <c r="J127" i="7"/>
  <c r="BK163" i="7"/>
  <c r="J125" i="8"/>
  <c r="J131" i="8"/>
  <c r="BK116" i="9"/>
  <c r="BK102" i="10"/>
  <c r="J123" i="12"/>
  <c r="BK112" i="14"/>
  <c r="BK162" i="17"/>
  <c r="BK1256" i="18"/>
  <c r="BK428" i="18"/>
  <c r="BK898" i="18"/>
  <c r="J1449" i="18"/>
  <c r="BK1492" i="18"/>
  <c r="J1661" i="18"/>
  <c r="BK1281" i="18"/>
  <c r="J1509" i="18"/>
  <c r="BK869" i="18"/>
  <c r="BK1193" i="18"/>
  <c r="J1864" i="18"/>
  <c r="J1610" i="18"/>
  <c r="BK1046" i="18"/>
  <c r="J106" i="19"/>
  <c r="J113" i="19"/>
  <c r="J108" i="19"/>
  <c r="BK141" i="21"/>
  <c r="BK158" i="22"/>
  <c r="J102" i="22"/>
  <c r="BK110" i="22"/>
  <c r="J114" i="23"/>
  <c r="J122" i="24"/>
  <c r="J100" i="25"/>
  <c r="J106" i="27"/>
  <c r="J120" i="27"/>
  <c r="J365" i="29"/>
  <c r="J107" i="29"/>
  <c r="J96" i="30"/>
  <c r="J353" i="32"/>
  <c r="BK277" i="32"/>
  <c r="BK517" i="32"/>
  <c r="BK278" i="32"/>
  <c r="J350" i="32"/>
  <c r="BK334" i="32"/>
  <c r="BK155" i="33"/>
  <c r="BK115" i="33"/>
  <c r="BK147" i="33"/>
  <c r="BK95" i="34"/>
  <c r="J131" i="35"/>
  <c r="J95" i="35"/>
  <c r="J122" i="36"/>
  <c r="BK101" i="37"/>
  <c r="BK95" i="41"/>
  <c r="BK1680" i="2"/>
  <c r="BK1505" i="2"/>
  <c r="BK1369" i="2"/>
  <c r="BK1284" i="2"/>
  <c r="J1160" i="2"/>
  <c r="BK1023" i="2"/>
  <c r="BK910" i="2"/>
  <c r="BK706" i="2"/>
  <c r="J549" i="2"/>
  <c r="J396" i="2"/>
  <c r="AS56" i="1"/>
  <c r="J104" i="7"/>
  <c r="J100" i="7"/>
  <c r="J111" i="8"/>
  <c r="J117" i="9"/>
  <c r="BK125" i="10"/>
  <c r="BK103" i="11"/>
  <c r="BK114" i="13"/>
  <c r="BK121" i="17"/>
  <c r="J1536" i="18"/>
  <c r="J473" i="18"/>
  <c r="BK783" i="18"/>
  <c r="BK442" i="18"/>
  <c r="BK1231" i="18"/>
  <c r="BK1259" i="18"/>
  <c r="BK1593" i="18"/>
  <c r="J1402" i="18"/>
  <c r="BK1853" i="18"/>
  <c r="BK1637" i="18"/>
  <c r="BK888" i="18"/>
  <c r="BK156" i="19"/>
  <c r="J111" i="19"/>
  <c r="BK101" i="20"/>
  <c r="J148" i="21"/>
  <c r="J112" i="22"/>
  <c r="BK108" i="22"/>
  <c r="J112" i="23"/>
  <c r="J112" i="24"/>
  <c r="J111" i="26"/>
  <c r="BK113" i="27"/>
  <c r="J157" i="27"/>
  <c r="J310" i="29"/>
  <c r="J341" i="29"/>
  <c r="BK375" i="29"/>
  <c r="BK328" i="32"/>
  <c r="J413" i="32"/>
  <c r="BK202" i="32"/>
  <c r="J702" i="32"/>
  <c r="J609" i="32"/>
  <c r="BK124" i="32"/>
  <c r="J661" i="32"/>
  <c r="BK128" i="33"/>
  <c r="BK125" i="34"/>
  <c r="J121" i="35"/>
  <c r="J126" i="35"/>
  <c r="BK122" i="36"/>
  <c r="BK109" i="37"/>
  <c r="J1751" i="2"/>
  <c r="J1622" i="2"/>
  <c r="BK1474" i="2"/>
  <c r="BK1348" i="2"/>
  <c r="J1202" i="2"/>
  <c r="J1027" i="2"/>
  <c r="J895" i="2"/>
  <c r="BK729" i="2"/>
  <c r="BK605" i="2"/>
  <c r="J496" i="2"/>
  <c r="J297" i="2"/>
  <c r="AS76" i="1"/>
  <c r="J166" i="7"/>
  <c r="J130" i="8"/>
  <c r="J126" i="8"/>
  <c r="J105" i="9"/>
  <c r="J133" i="10"/>
  <c r="BK104" i="12"/>
  <c r="BK94" i="14"/>
  <c r="BK179" i="17"/>
  <c r="J1072" i="18"/>
  <c r="J1118" i="18"/>
  <c r="J748" i="18"/>
  <c r="BK981" i="18"/>
  <c r="J1442" i="18"/>
  <c r="BK254" i="18"/>
  <c r="BK646" i="18"/>
  <c r="J1058" i="18"/>
  <c r="J1850" i="18"/>
  <c r="J1529" i="18"/>
  <c r="BK343" i="18"/>
  <c r="BK151" i="19"/>
  <c r="J162" i="19"/>
  <c r="BK111" i="20"/>
  <c r="BK149" i="21"/>
  <c r="BK170" i="22"/>
  <c r="J141" i="22"/>
  <c r="J155" i="22"/>
  <c r="BK109" i="23"/>
  <c r="BK102" i="25"/>
  <c r="J119" i="26"/>
  <c r="BK105" i="27"/>
  <c r="J100" i="28"/>
  <c r="J239" i="29"/>
  <c r="J375" i="29"/>
  <c r="BK666" i="32"/>
  <c r="BK149" i="32"/>
  <c r="BK463" i="32"/>
  <c r="J487" i="32"/>
  <c r="BK418" i="32"/>
  <c r="J494" i="32"/>
  <c r="BK552" i="32"/>
  <c r="BK139" i="33"/>
  <c r="BK109" i="34"/>
  <c r="BK122" i="34"/>
  <c r="J143" i="35"/>
  <c r="J116" i="36"/>
  <c r="J115" i="40"/>
  <c r="BK1751" i="2"/>
  <c r="BK1552" i="2"/>
  <c r="J1448" i="2"/>
  <c r="BK1335" i="2"/>
  <c r="J1170" i="2"/>
  <c r="J1068" i="2"/>
  <c r="BK954" i="2"/>
  <c r="J763" i="2"/>
  <c r="BK633" i="2"/>
  <c r="BK352" i="2"/>
  <c r="J121" i="2"/>
  <c r="J133" i="3"/>
  <c r="BK101" i="5"/>
  <c r="J167" i="7"/>
  <c r="BK164" i="7"/>
  <c r="J98" i="8"/>
  <c r="BK102" i="9"/>
  <c r="BK108" i="10"/>
  <c r="J122" i="11"/>
  <c r="J102" i="12"/>
  <c r="BK96" i="14"/>
  <c r="J193" i="17"/>
  <c r="BK1412" i="18"/>
  <c r="J148" i="18"/>
  <c r="BK1714" i="18"/>
  <c r="BK1585" i="18"/>
  <c r="J646" i="18"/>
  <c r="J884" i="18"/>
  <c r="J1269" i="18"/>
  <c r="J1431" i="18"/>
  <c r="BK206" i="18"/>
  <c r="BK1783" i="18"/>
  <c r="J662" i="18"/>
  <c r="BK161" i="19"/>
  <c r="J134" i="19"/>
  <c r="BK177" i="19"/>
  <c r="BK118" i="21"/>
  <c r="J144" i="22"/>
  <c r="J126" i="22"/>
  <c r="BK121" i="23"/>
  <c r="BK115" i="24"/>
  <c r="J108" i="26"/>
  <c r="BK115" i="27"/>
  <c r="BK107" i="27"/>
  <c r="J261" i="29"/>
  <c r="J154" i="29"/>
  <c r="BK102" i="30"/>
  <c r="J366" i="32"/>
  <c r="BK632" i="32"/>
  <c r="J632" i="32"/>
  <c r="J611" i="32"/>
  <c r="J347" i="32"/>
  <c r="J197" i="32"/>
  <c r="BK130" i="33"/>
  <c r="J111" i="33"/>
  <c r="BK100" i="34"/>
  <c r="J130" i="35"/>
  <c r="BK146" i="35"/>
  <c r="J107" i="36"/>
  <c r="BK100" i="37"/>
  <c r="J1832" i="2"/>
  <c r="BK1667" i="2"/>
  <c r="J1497" i="2"/>
  <c r="J1410" i="2"/>
  <c r="J1240" i="2"/>
  <c r="BK1153" i="2"/>
  <c r="BK1003" i="2"/>
  <c r="BK901" i="2"/>
  <c r="J698" i="2"/>
  <c r="J584" i="2"/>
  <c r="J309" i="2"/>
  <c r="BK191" i="2"/>
  <c r="J98" i="5"/>
  <c r="J171" i="7"/>
  <c r="BK142" i="7"/>
  <c r="J117" i="8"/>
  <c r="BK105" i="9"/>
  <c r="J120" i="10"/>
  <c r="BK119" i="11"/>
  <c r="J117" i="12"/>
  <c r="J104" i="14"/>
  <c r="BK112" i="16"/>
  <c r="J155" i="17"/>
  <c r="J361" i="18"/>
  <c r="J411" i="18"/>
  <c r="J977" i="18"/>
  <c r="BK1243" i="18"/>
  <c r="J1697" i="18"/>
  <c r="J1256" i="18"/>
  <c r="BK1486" i="18"/>
  <c r="J123" i="18"/>
  <c r="J874" i="18"/>
  <c r="J1649" i="18"/>
  <c r="J1103" i="18"/>
  <c r="J167" i="19"/>
  <c r="J166" i="19"/>
  <c r="BK181" i="19"/>
  <c r="BK126" i="21"/>
  <c r="J162" i="22"/>
  <c r="J106" i="22"/>
  <c r="J118" i="23"/>
  <c r="J101" i="24"/>
  <c r="BK107" i="25"/>
  <c r="BK123" i="27"/>
  <c r="J98" i="28"/>
  <c r="BK168" i="29"/>
  <c r="J168" i="29"/>
  <c r="BK105" i="30"/>
  <c r="J345" i="32"/>
  <c r="J448" i="32"/>
  <c r="BK409" i="32"/>
  <c r="J102" i="33"/>
  <c r="J131" i="34"/>
  <c r="J149" i="35"/>
  <c r="BK101" i="36"/>
  <c r="J124" i="37"/>
  <c r="BK122" i="37"/>
  <c r="J1735" i="2"/>
  <c r="J1561" i="2"/>
  <c r="J1456" i="2"/>
  <c r="J1358" i="2"/>
  <c r="J1243" i="2"/>
  <c r="BK1166" i="2"/>
  <c r="J999" i="2"/>
  <c r="J872" i="2"/>
  <c r="J719" i="2"/>
  <c r="J513" i="2"/>
  <c r="BK254" i="2"/>
  <c r="BK186" i="2"/>
  <c r="J106" i="4"/>
  <c r="J173" i="7"/>
  <c r="BK132" i="7"/>
  <c r="BK105" i="8"/>
  <c r="BK103" i="9"/>
  <c r="J102" i="10"/>
  <c r="BK122" i="11"/>
  <c r="BK100" i="12"/>
  <c r="J111" i="13"/>
  <c r="BK129" i="16"/>
  <c r="BK1562" i="18"/>
  <c r="BK854" i="18"/>
  <c r="J582" i="18"/>
  <c r="BK603" i="18"/>
  <c r="BK943" i="18"/>
  <c r="J1605" i="18"/>
  <c r="BK807" i="18"/>
  <c r="BK1286" i="18"/>
  <c r="BK1292" i="18"/>
  <c r="BK644" i="18"/>
  <c r="BK1628" i="18"/>
  <c r="BK965" i="18"/>
  <c r="J173" i="19"/>
  <c r="J117" i="19"/>
  <c r="BK112" i="19"/>
  <c r="BK134" i="19"/>
  <c r="J115" i="21"/>
  <c r="BK123" i="21"/>
  <c r="J125" i="22"/>
  <c r="BK100" i="22"/>
  <c r="J118" i="24"/>
  <c r="J115" i="25"/>
  <c r="BK118" i="26"/>
  <c r="J115" i="27"/>
  <c r="J139" i="27"/>
  <c r="BK299" i="29"/>
  <c r="J181" i="29"/>
  <c r="J701" i="32"/>
  <c r="BK330" i="32"/>
  <c r="J424" i="32"/>
  <c r="J336" i="32"/>
  <c r="J685" i="32"/>
  <c r="BK321" i="32"/>
  <c r="BK590" i="32"/>
  <c r="J156" i="33"/>
  <c r="J103" i="34"/>
  <c r="BK130" i="34"/>
  <c r="BK118" i="35"/>
  <c r="J112" i="36"/>
  <c r="J121" i="37"/>
  <c r="J111" i="41"/>
  <c r="BK1748" i="2"/>
  <c r="BK1631" i="2"/>
  <c r="J1493" i="2"/>
  <c r="J1303" i="2"/>
  <c r="BK1160" i="2"/>
  <c r="J1040" i="2"/>
  <c r="J954" i="2"/>
  <c r="BK782" i="2"/>
  <c r="BK679" i="2"/>
  <c r="BK472" i="2"/>
  <c r="BK272" i="2"/>
  <c r="BK141" i="3"/>
  <c r="BK110" i="4"/>
  <c r="J153" i="7"/>
  <c r="BK117" i="8"/>
  <c r="BK117" i="9"/>
  <c r="BK144" i="10"/>
  <c r="BK113" i="10"/>
  <c r="J102" i="11"/>
  <c r="BK98" i="11"/>
  <c r="BK119" i="13"/>
  <c r="J105" i="14"/>
  <c r="J104" i="16"/>
  <c r="J115" i="17"/>
  <c r="J624" i="18"/>
  <c r="BK1614" i="18"/>
  <c r="J880" i="18"/>
  <c r="J1086" i="18"/>
  <c r="BK1645" i="18"/>
  <c r="BK456" i="18"/>
  <c r="J787" i="18"/>
  <c r="BK802" i="18"/>
  <c r="BK1838" i="18"/>
  <c r="BK1410" i="18"/>
  <c r="J322" i="18"/>
  <c r="BK192" i="19"/>
  <c r="BK110" i="19"/>
  <c r="BK163" i="19"/>
  <c r="BK124" i="21"/>
  <c r="J142" i="21"/>
  <c r="J167" i="22"/>
  <c r="J111" i="22"/>
  <c r="J101" i="23"/>
  <c r="BK112" i="24"/>
  <c r="J110" i="25"/>
  <c r="J127" i="27"/>
  <c r="J108" i="27"/>
  <c r="J94" i="28"/>
  <c r="BK336" i="29"/>
  <c r="J369" i="29"/>
  <c r="BK98" i="31"/>
  <c r="BK635" i="32"/>
  <c r="BK292" i="32"/>
  <c r="BK319" i="32"/>
  <c r="J313" i="32"/>
  <c r="J360" i="32"/>
  <c r="BK342" i="32"/>
  <c r="J157" i="33"/>
  <c r="BK101" i="33"/>
  <c r="J96" i="34"/>
  <c r="J123" i="34"/>
  <c r="J93" i="35"/>
  <c r="BK112" i="35"/>
  <c r="BK116" i="36"/>
  <c r="BK99" i="37"/>
  <c r="BK117" i="38"/>
  <c r="BK114" i="38"/>
  <c r="J113" i="38"/>
  <c r="J108" i="38"/>
  <c r="BK110" i="38"/>
  <c r="BK106" i="39"/>
  <c r="BK112" i="39"/>
  <c r="J118" i="39"/>
  <c r="J117" i="39"/>
  <c r="BK126" i="40"/>
  <c r="BK125" i="40"/>
  <c r="J106" i="40"/>
  <c r="BK102" i="40"/>
  <c r="BK116" i="40"/>
  <c r="J100" i="40"/>
  <c r="BK1755" i="2"/>
  <c r="J1529" i="2"/>
  <c r="BK1360" i="2"/>
  <c r="BK1126" i="2"/>
  <c r="J1003" i="2"/>
  <c r="J810" i="2"/>
  <c r="BK670" i="2"/>
  <c r="J484" i="2"/>
  <c r="BK309" i="2"/>
  <c r="AS101" i="1"/>
  <c r="BK176" i="7"/>
  <c r="BK172" i="7"/>
  <c r="BK120" i="8"/>
  <c r="BK120" i="9"/>
  <c r="BK150" i="10"/>
  <c r="J108" i="11"/>
  <c r="J101" i="12"/>
  <c r="BK111" i="14"/>
  <c r="J129" i="17"/>
  <c r="J973" i="18"/>
  <c r="BK1342" i="18"/>
  <c r="BK1451" i="18"/>
  <c r="BK1623" i="18"/>
  <c r="J907" i="18"/>
  <c r="J1492" i="18"/>
  <c r="BK1496" i="18"/>
  <c r="BK246" i="18"/>
  <c r="BK1118" i="18"/>
  <c r="BK1829" i="18"/>
  <c r="J1616" i="18"/>
  <c r="J350" i="18"/>
  <c r="BK184" i="19"/>
  <c r="J130" i="19"/>
  <c r="J190" i="19"/>
  <c r="J96" i="20"/>
  <c r="J165" i="22"/>
  <c r="J161" i="22"/>
  <c r="BK126" i="23"/>
  <c r="BK116" i="24"/>
  <c r="BK114" i="25"/>
  <c r="BK130" i="27"/>
  <c r="J133" i="27"/>
  <c r="J99" i="28"/>
  <c r="J231" i="29"/>
  <c r="J95" i="30"/>
  <c r="J710" i="32"/>
  <c r="BK206" i="32"/>
  <c r="BK648" i="32"/>
  <c r="BK210" i="32"/>
  <c r="J325" i="32"/>
  <c r="J747" i="32"/>
  <c r="J122" i="32"/>
  <c r="BK138" i="33"/>
  <c r="BK123" i="34"/>
  <c r="J124" i="34"/>
  <c r="BK98" i="35"/>
  <c r="J103" i="36"/>
  <c r="BK117" i="37"/>
  <c r="J101" i="41"/>
  <c r="J1699" i="2"/>
  <c r="BK1507" i="2"/>
  <c r="BK1358" i="2"/>
  <c r="BK1243" i="2"/>
  <c r="BK1027" i="2"/>
  <c r="J897" i="2"/>
  <c r="J700" i="2"/>
  <c r="J519" i="2"/>
  <c r="BK323" i="2"/>
  <c r="BK172" i="2"/>
  <c r="BK106" i="4"/>
  <c r="BK106" i="6"/>
  <c r="BK160" i="7"/>
  <c r="J113" i="7"/>
  <c r="BK136" i="8"/>
  <c r="J124" i="8"/>
  <c r="J120" i="9"/>
  <c r="J151" i="10"/>
  <c r="BK124" i="10"/>
  <c r="BK117" i="12"/>
  <c r="BK110" i="14"/>
  <c r="J152" i="17"/>
  <c r="J900" i="18"/>
  <c r="J1036" i="18"/>
  <c r="J232" i="18"/>
  <c r="BK946" i="18"/>
  <c r="J813" i="18"/>
  <c r="J1570" i="18"/>
  <c r="J556" i="18"/>
  <c r="J1207" i="18"/>
  <c r="J1307" i="18"/>
  <c r="J1876" i="18"/>
  <c r="BK900" i="18"/>
  <c r="BK166" i="19"/>
  <c r="BK168" i="19"/>
  <c r="BK155" i="19"/>
  <c r="BK143" i="21"/>
  <c r="BK153" i="22"/>
  <c r="BK118" i="23"/>
  <c r="J125" i="24"/>
  <c r="J120" i="25"/>
  <c r="J131" i="27"/>
  <c r="J112" i="27"/>
  <c r="BK206" i="29"/>
  <c r="BK239" i="29"/>
  <c r="J206" i="29"/>
  <c r="BK92" i="30"/>
  <c r="BK587" i="32"/>
  <c r="BK688" i="32"/>
  <c r="BK502" i="32"/>
  <c r="BK544" i="32"/>
  <c r="BK194" i="32"/>
  <c r="BK145" i="33"/>
  <c r="BK105" i="33"/>
  <c r="BK110" i="34"/>
  <c r="BK111" i="35"/>
  <c r="BK130" i="36"/>
  <c r="BK106" i="37"/>
  <c r="J106" i="41"/>
  <c r="J1744" i="2"/>
  <c r="J1552" i="2"/>
  <c r="BK1431" i="2"/>
  <c r="J1350" i="2"/>
  <c r="BK1220" i="2"/>
  <c r="BK1040" i="2"/>
  <c r="J956" i="2"/>
  <c r="J800" i="2"/>
  <c r="J647" i="2"/>
  <c r="J370" i="2"/>
  <c r="BK133" i="2"/>
  <c r="BK156" i="4"/>
  <c r="BK103" i="5"/>
  <c r="BK137" i="7"/>
  <c r="BK155" i="7"/>
  <c r="BK121" i="8"/>
  <c r="J114" i="10"/>
  <c r="J146" i="10"/>
  <c r="BK111" i="11"/>
  <c r="BK103" i="13"/>
  <c r="J1748" i="18"/>
  <c r="BK368" i="18"/>
  <c r="J943" i="18"/>
  <c r="BK1456" i="18"/>
  <c r="BK1730" i="18"/>
  <c r="BK765" i="18"/>
  <c r="BK1022" i="18"/>
  <c r="BK1579" i="18"/>
  <c r="J442" i="18"/>
  <c r="BK1823" i="18"/>
  <c r="J1516" i="18"/>
  <c r="J728" i="18"/>
  <c r="BK146" i="19"/>
  <c r="BK191" i="19"/>
  <c r="BK167" i="19"/>
  <c r="J98" i="20"/>
  <c r="BK128" i="21"/>
  <c r="J149" i="22"/>
  <c r="J170" i="22"/>
  <c r="BK128" i="22"/>
  <c r="BK132" i="23"/>
  <c r="BK115" i="25"/>
  <c r="BK144" i="27"/>
  <c r="J151" i="27"/>
  <c r="J152" i="29"/>
  <c r="BK181" i="29"/>
  <c r="J97" i="30"/>
  <c r="BK100" i="31"/>
  <c r="BK153" i="32"/>
  <c r="BK431" i="32"/>
  <c r="BK565" i="32"/>
  <c r="BK660" i="32"/>
  <c r="J445" i="32"/>
  <c r="BK137" i="33"/>
  <c r="BK131" i="34"/>
  <c r="BK133" i="35"/>
  <c r="BK114" i="36"/>
  <c r="J107" i="37"/>
  <c r="BK97" i="40"/>
  <c r="BK1716" i="2"/>
  <c r="BK1550" i="2"/>
  <c r="J1388" i="2"/>
  <c r="J1315" i="2"/>
  <c r="BK1214" i="2"/>
  <c r="J1093" i="2"/>
  <c r="BK956" i="2"/>
  <c r="BK714" i="2"/>
  <c r="J588" i="2"/>
  <c r="J380" i="2"/>
  <c r="BK225" i="2"/>
  <c r="J117" i="3"/>
  <c r="BK101" i="6"/>
  <c r="BK168" i="7"/>
  <c r="BK174" i="7"/>
  <c r="BK135" i="8"/>
  <c r="BK100" i="9"/>
  <c r="J153" i="10"/>
  <c r="BK153" i="10"/>
  <c r="BK107" i="11"/>
  <c r="J108" i="13"/>
  <c r="BK97" i="14"/>
  <c r="BK173" i="17"/>
  <c r="BK1397" i="18"/>
  <c r="J1360" i="18"/>
  <c r="BK1551" i="18"/>
  <c r="J1769" i="18"/>
  <c r="BK148" i="18"/>
  <c r="BK545" i="18"/>
  <c r="J1153" i="18"/>
  <c r="BK1313" i="18"/>
  <c r="J1897" i="18"/>
  <c r="J1618" i="18"/>
  <c r="BK1004" i="18"/>
  <c r="BK174" i="19"/>
  <c r="BK126" i="19"/>
  <c r="J126" i="19"/>
  <c r="BK102" i="20"/>
  <c r="BK102" i="21"/>
  <c r="J159" i="22"/>
  <c r="BK123" i="22"/>
  <c r="BK120" i="23"/>
  <c r="BK104" i="24"/>
  <c r="BK113" i="25"/>
  <c r="BK134" i="27"/>
  <c r="J156" i="27"/>
  <c r="J224" i="29"/>
  <c r="J97" i="29"/>
  <c r="J173" i="29"/>
  <c r="BK724" i="32"/>
  <c r="BK668" i="32"/>
  <c r="BK369" i="32"/>
  <c r="J620" i="32"/>
  <c r="BK504" i="32"/>
  <c r="BK161" i="32"/>
  <c r="BK141" i="33"/>
  <c r="J101" i="33"/>
  <c r="BK102" i="34"/>
  <c r="J133" i="35"/>
  <c r="J111" i="35"/>
  <c r="J128" i="37"/>
  <c r="BK119" i="40"/>
  <c r="BK1719" i="2"/>
  <c r="BK1539" i="2"/>
  <c r="J1435" i="2"/>
  <c r="J1293" i="2"/>
  <c r="J1180" i="2"/>
  <c r="J1050" i="2"/>
  <c r="J910" i="2"/>
  <c r="BK721" i="2"/>
  <c r="J605" i="2"/>
  <c r="BK334" i="2"/>
  <c r="J203" i="2"/>
  <c r="J139" i="3"/>
  <c r="BK105" i="5"/>
  <c r="J156" i="7"/>
  <c r="BK110" i="8"/>
  <c r="J112" i="9"/>
  <c r="J135" i="10"/>
  <c r="BK121" i="10"/>
  <c r="BK113" i="12"/>
  <c r="J118" i="13"/>
  <c r="J142" i="17"/>
  <c r="J1145" i="18"/>
  <c r="BK1145" i="18"/>
  <c r="J732" i="18"/>
  <c r="J1259" i="18"/>
  <c r="BK1472" i="18"/>
  <c r="J1668" i="18"/>
  <c r="BK530" i="18"/>
  <c r="BK776" i="18"/>
  <c r="BK822" i="18"/>
  <c r="J1858" i="18"/>
  <c r="J1465" i="18"/>
  <c r="J176" i="19"/>
  <c r="J192" i="19"/>
  <c r="J132" i="19"/>
  <c r="J109" i="20"/>
  <c r="BK144" i="21"/>
  <c r="J103" i="21"/>
  <c r="BK171" i="22"/>
  <c r="J145" i="22"/>
  <c r="J105" i="23"/>
  <c r="J118" i="26"/>
  <c r="J148" i="27"/>
  <c r="J104" i="27"/>
  <c r="J301" i="29"/>
  <c r="BK94" i="30"/>
  <c r="BK629" i="32"/>
  <c r="J332" i="32"/>
  <c r="BK250" i="32"/>
  <c r="J194" i="32"/>
  <c r="J302" i="32"/>
  <c r="BK398" i="32"/>
  <c r="BK401" i="32"/>
  <c r="J145" i="33"/>
  <c r="J148" i="33"/>
  <c r="J133" i="34"/>
  <c r="J92" i="35"/>
  <c r="BK125" i="36"/>
  <c r="J129" i="37"/>
  <c r="J1804" i="2"/>
  <c r="BK1593" i="2"/>
  <c r="J1503" i="2"/>
  <c r="J1398" i="2"/>
  <c r="BK1309" i="2"/>
  <c r="BK1198" i="2"/>
  <c r="J1031" i="2"/>
  <c r="BK882" i="2"/>
  <c r="J710" i="2"/>
  <c r="BK523" i="2"/>
  <c r="J267" i="2"/>
  <c r="BK124" i="3"/>
  <c r="J133" i="4"/>
  <c r="BK118" i="7"/>
  <c r="BK152" i="7"/>
  <c r="BK99" i="8"/>
  <c r="J147" i="10"/>
  <c r="BK128" i="10"/>
  <c r="J127" i="11"/>
  <c r="BK118" i="13"/>
  <c r="J92" i="15"/>
  <c r="BK126" i="17"/>
  <c r="J1243" i="18"/>
  <c r="BK1722" i="18"/>
  <c r="BK293" i="18"/>
  <c r="BK1093" i="18"/>
  <c r="BK1479" i="18"/>
  <c r="BK1576" i="18"/>
  <c r="J452" i="18"/>
  <c r="BK1177" i="18"/>
  <c r="J1369" i="18"/>
  <c r="BK1909" i="18"/>
  <c r="J1321" i="18"/>
  <c r="BK186" i="19"/>
  <c r="J141" i="19"/>
  <c r="BK144" i="19"/>
  <c r="BK114" i="21"/>
  <c r="J126" i="21"/>
  <c r="BK143" i="22"/>
  <c r="J113" i="22"/>
  <c r="BK102" i="23"/>
  <c r="BK110" i="25"/>
  <c r="BK110" i="26"/>
  <c r="J102" i="27"/>
  <c r="J274" i="29"/>
  <c r="J102" i="30"/>
  <c r="BK494" i="32"/>
  <c r="J346" i="32"/>
  <c r="BK654" i="32"/>
  <c r="BK306" i="32"/>
  <c r="BK478" i="32"/>
  <c r="J688" i="32"/>
  <c r="J125" i="33"/>
  <c r="BK99" i="33"/>
  <c r="J101" i="34"/>
  <c r="BK114" i="34"/>
  <c r="J113" i="35"/>
  <c r="J147" i="35"/>
  <c r="BK105" i="37"/>
  <c r="J1852" i="2"/>
  <c r="BK1584" i="2"/>
  <c r="J1479" i="2"/>
  <c r="BK1342" i="2"/>
  <c r="J1231" i="2"/>
  <c r="J1099" i="2"/>
  <c r="J918" i="2"/>
  <c r="J759" i="2"/>
  <c r="BK647" i="2"/>
  <c r="J500" i="2"/>
  <c r="BK303" i="2"/>
  <c r="AS68" i="1"/>
  <c r="BK127" i="7"/>
  <c r="J117" i="7"/>
  <c r="J121" i="8"/>
  <c r="J119" i="9"/>
  <c r="J148" i="10"/>
  <c r="J118" i="11"/>
  <c r="J112" i="12"/>
  <c r="J99" i="14"/>
  <c r="BK190" i="17"/>
  <c r="J1738" i="18"/>
  <c r="BK448" i="18"/>
  <c r="BK1719" i="18"/>
  <c r="J216" i="18"/>
  <c r="BK556" i="18"/>
  <c r="BK1458" i="18"/>
  <c r="BK374" i="18"/>
  <c r="BK1072" i="18"/>
  <c r="BK1572" i="18"/>
  <c r="J807" i="18"/>
  <c r="J1776" i="18"/>
  <c r="BK703" i="18"/>
  <c r="BK187" i="19"/>
  <c r="J103" i="19"/>
  <c r="BK109" i="20"/>
  <c r="BK138" i="21"/>
  <c r="BK104" i="21"/>
  <c r="BK112" i="22"/>
  <c r="BK138" i="22"/>
  <c r="BK100" i="23"/>
  <c r="J117" i="25"/>
  <c r="BK111" i="27"/>
  <c r="BK133" i="27"/>
  <c r="BK97" i="29"/>
  <c r="BK224" i="29"/>
  <c r="BK104" i="30"/>
  <c r="J161" i="32"/>
  <c r="BK679" i="32"/>
  <c r="BK578" i="32"/>
  <c r="J368" i="32"/>
  <c r="BK216" i="32"/>
  <c r="BK712" i="32"/>
  <c r="BK119" i="33"/>
  <c r="BK127" i="34"/>
  <c r="J111" i="34"/>
  <c r="J101" i="35"/>
  <c r="BK96" i="35"/>
  <c r="J110" i="36"/>
  <c r="BK97" i="41"/>
  <c r="J1655" i="2"/>
  <c r="BK1529" i="2"/>
  <c r="BK1410" i="2"/>
  <c r="J1270" i="2"/>
  <c r="BK1206" i="2"/>
  <c r="BK1093" i="2"/>
  <c r="J940" i="2"/>
  <c r="J748" i="2"/>
  <c r="J609" i="2"/>
  <c r="J440" i="2"/>
  <c r="BK286" i="2"/>
  <c r="J141" i="3"/>
  <c r="J137" i="4"/>
  <c r="J164" i="7"/>
  <c r="BK101" i="8"/>
  <c r="BK124" i="9"/>
  <c r="J99" i="9"/>
  <c r="BK138" i="10"/>
  <c r="BK105" i="10"/>
  <c r="BK124" i="11"/>
  <c r="J99" i="11"/>
  <c r="BK100" i="13"/>
  <c r="BK108" i="16"/>
  <c r="J1470" i="18"/>
  <c r="J1225" i="18"/>
  <c r="BK1183" i="18"/>
  <c r="BK1309" i="18"/>
  <c r="BK1574" i="18"/>
  <c r="J771" i="18"/>
  <c r="J1410" i="18"/>
  <c r="J1693" i="18"/>
  <c r="J1029" i="18"/>
  <c r="BK1868" i="18"/>
  <c r="BK1726" i="18"/>
  <c r="J534" i="18"/>
  <c r="BK162" i="19"/>
  <c r="J104" i="19"/>
  <c r="BK143" i="19"/>
  <c r="BK116" i="21"/>
  <c r="J128" i="22"/>
  <c r="BK118" i="22"/>
  <c r="BK126" i="22"/>
  <c r="J113" i="23"/>
  <c r="BK120" i="25"/>
  <c r="BK128" i="27"/>
  <c r="BK131" i="27"/>
  <c r="BK273" i="29"/>
  <c r="J271" i="29"/>
  <c r="J191" i="29"/>
  <c r="J104" i="30"/>
  <c r="J238" i="32"/>
  <c r="J522" i="32"/>
  <c r="BK473" i="32"/>
  <c r="BK608" i="32"/>
  <c r="J675" i="32"/>
  <c r="BK471" i="32"/>
  <c r="J123" i="33"/>
  <c r="BK153" i="33"/>
  <c r="J134" i="34"/>
  <c r="J128" i="35"/>
  <c r="J139" i="35"/>
  <c r="BK119" i="36"/>
  <c r="J99" i="37"/>
  <c r="J109" i="38"/>
  <c r="J116" i="38"/>
  <c r="BK116" i="38"/>
  <c r="J105" i="38"/>
  <c r="BK108" i="38"/>
  <c r="BK117" i="39"/>
  <c r="BK101" i="39"/>
  <c r="BK114" i="39"/>
  <c r="BK105" i="39"/>
  <c r="J112" i="40"/>
  <c r="BK112" i="40"/>
  <c r="J120" i="40"/>
  <c r="J111" i="40"/>
  <c r="BK98" i="40"/>
  <c r="BK1789" i="2"/>
  <c r="J1613" i="2"/>
  <c r="BK1481" i="2"/>
  <c r="J1309" i="2"/>
  <c r="BK1145" i="2"/>
  <c r="BK1035" i="2"/>
  <c r="BK945" i="2"/>
  <c r="BK776" i="2"/>
  <c r="BK519" i="2"/>
  <c r="BK267" i="2"/>
  <c r="J135" i="3"/>
  <c r="BK143" i="4"/>
  <c r="J168" i="7"/>
  <c r="J155" i="7"/>
  <c r="J120" i="8"/>
  <c r="J98" i="9"/>
  <c r="J110" i="10"/>
  <c r="J110" i="11"/>
  <c r="BK122" i="12"/>
  <c r="J107" i="14"/>
  <c r="J177" i="17"/>
  <c r="J1193" i="18"/>
  <c r="BK1130" i="18"/>
  <c r="BK1612" i="18"/>
  <c r="J1002" i="18"/>
  <c r="BK1303" i="18"/>
  <c r="J1623" i="18"/>
  <c r="J331" i="18"/>
  <c r="BK865" i="18"/>
  <c r="BK1358" i="18"/>
  <c r="BK350" i="18"/>
  <c r="BK1389" i="18"/>
  <c r="BK101" i="19"/>
  <c r="BK102" i="19"/>
  <c r="BK128" i="19"/>
  <c r="J122" i="21"/>
  <c r="J123" i="21"/>
  <c r="BK124" i="22"/>
  <c r="BK103" i="22"/>
  <c r="BK112" i="23"/>
  <c r="J113" i="25"/>
  <c r="BK103" i="27"/>
  <c r="BK106" i="27"/>
  <c r="J334" i="29"/>
  <c r="J164" i="29"/>
  <c r="BK365" i="29"/>
  <c r="J604" i="32"/>
  <c r="BK476" i="32"/>
  <c r="BK526" i="32"/>
  <c r="J660" i="32"/>
  <c r="J455" i="32"/>
  <c r="BK315" i="32"/>
  <c r="J277" i="32"/>
  <c r="BK100" i="33"/>
  <c r="J134" i="33"/>
  <c r="BK121" i="34"/>
  <c r="J96" i="35"/>
  <c r="J124" i="36"/>
  <c r="BK103" i="36"/>
  <c r="BK128" i="37"/>
  <c r="J108" i="41"/>
  <c r="BK1819" i="2"/>
  <c r="J1664" i="2"/>
  <c r="J1489" i="2"/>
  <c r="BK1388" i="2"/>
  <c r="J1253" i="2"/>
  <c r="BK1184" i="2"/>
  <c r="BK1015" i="2"/>
  <c r="BK878" i="2"/>
  <c r="J683" i="2"/>
  <c r="J472" i="2"/>
  <c r="BK277" i="2"/>
  <c r="BK121" i="2"/>
  <c r="BK100" i="4"/>
  <c r="J178" i="7"/>
  <c r="BK110" i="9"/>
  <c r="BK122" i="10"/>
  <c r="BK115" i="12"/>
  <c r="J112" i="13"/>
  <c r="J102" i="16"/>
  <c r="BK1449" i="18"/>
  <c r="J1335" i="18"/>
  <c r="J1620" i="18"/>
  <c r="BK771" i="18"/>
  <c r="BK1103" i="18"/>
  <c r="BK1399" i="18"/>
  <c r="BK1364" i="18"/>
  <c r="BK1568" i="18"/>
  <c r="BK1066" i="18"/>
  <c r="BK1814" i="18"/>
  <c r="J1281" i="18"/>
  <c r="J158" i="19"/>
  <c r="J105" i="19"/>
  <c r="BK130" i="19"/>
  <c r="J120" i="21"/>
  <c r="J127" i="22"/>
  <c r="J129" i="22"/>
  <c r="J133" i="22"/>
  <c r="BK122" i="24"/>
  <c r="BK107" i="26"/>
  <c r="BK116" i="27"/>
  <c r="BK143" i="27"/>
  <c r="J245" i="29"/>
  <c r="BK179" i="29"/>
  <c r="J124" i="31"/>
  <c r="BK185" i="32"/>
  <c r="J398" i="32"/>
  <c r="J226" i="32"/>
  <c r="J153" i="32"/>
  <c r="J257" i="32"/>
  <c r="J250" i="32"/>
  <c r="J104" i="33"/>
  <c r="J106" i="34"/>
  <c r="BK121" i="35"/>
  <c r="BK117" i="35"/>
  <c r="BK115" i="36"/>
  <c r="J117" i="37"/>
  <c r="BK1865" i="2"/>
  <c r="BK1703" i="2"/>
  <c r="J1579" i="2"/>
  <c r="BK1448" i="2"/>
  <c r="BK1255" i="2"/>
  <c r="BK1141" i="2"/>
  <c r="J927" i="2"/>
  <c r="J754" i="2"/>
  <c r="J627" i="2"/>
  <c r="BK484" i="2"/>
  <c r="J260" i="2"/>
  <c r="BK137" i="3"/>
  <c r="J100" i="4"/>
  <c r="BK96" i="6"/>
  <c r="J128" i="7"/>
  <c r="J122" i="8"/>
  <c r="J140" i="10"/>
  <c r="BK111" i="10"/>
  <c r="J119" i="12"/>
  <c r="BK111" i="13"/>
  <c r="J97" i="16"/>
  <c r="BK175" i="17"/>
  <c r="J917" i="18"/>
  <c r="J959" i="18"/>
  <c r="BK1416" i="18"/>
  <c r="J1645" i="18"/>
  <c r="BK386" i="18"/>
  <c r="J1171" i="18"/>
  <c r="J1392" i="18"/>
  <c r="BK221" i="18"/>
  <c r="J738" i="18"/>
  <c r="BK1738" i="18"/>
  <c r="J119" i="18"/>
  <c r="J191" i="19"/>
  <c r="J140" i="19"/>
  <c r="BK149" i="19"/>
  <c r="J118" i="21"/>
  <c r="BK129" i="22"/>
  <c r="J130" i="22"/>
  <c r="BK125" i="23"/>
  <c r="BK110" i="24"/>
  <c r="J117" i="26"/>
  <c r="J153" i="27"/>
  <c r="J90" i="28"/>
  <c r="BK226" i="29"/>
  <c r="BK173" i="29"/>
  <c r="J94" i="30"/>
  <c r="J100" i="31"/>
  <c r="BK655" i="32"/>
  <c r="J124" i="32"/>
  <c r="J480" i="32"/>
  <c r="BK405" i="32"/>
  <c r="J560" i="32"/>
  <c r="J468" i="32"/>
  <c r="BK150" i="33"/>
  <c r="BK106" i="34"/>
  <c r="J100" i="34"/>
  <c r="J97" i="35"/>
  <c r="J104" i="35"/>
  <c r="J118" i="36"/>
  <c r="BK1731" i="2"/>
  <c r="J1565" i="2"/>
  <c r="BK1485" i="2"/>
  <c r="J1374" i="2"/>
  <c r="BK1295" i="2"/>
  <c r="J1190" i="2"/>
  <c r="BK995" i="2"/>
  <c r="BK839" i="2"/>
  <c r="BK700" i="2"/>
  <c r="J568" i="2"/>
  <c r="J462" i="2"/>
  <c r="J281" i="2"/>
  <c r="J156" i="2"/>
  <c r="J115" i="4"/>
  <c r="J95" i="6"/>
  <c r="BK121" i="7"/>
  <c r="J116" i="8"/>
  <c r="BK108" i="8"/>
  <c r="BK113" i="9"/>
  <c r="BK155" i="10"/>
  <c r="J104" i="11"/>
  <c r="BK101" i="13"/>
  <c r="J99" i="16"/>
  <c r="BK152" i="17"/>
  <c r="BK894" i="18"/>
  <c r="BK1693" i="18"/>
  <c r="J503" i="18"/>
  <c r="BK1201" i="18"/>
  <c r="BK1674" i="18"/>
  <c r="BK1249" i="18"/>
  <c r="J1543" i="18"/>
  <c r="BK419" i="18"/>
  <c r="BK175" i="18"/>
  <c r="BK1772" i="18"/>
  <c r="BK1329" i="18"/>
  <c r="BK179" i="19"/>
  <c r="BK109" i="19"/>
  <c r="J188" i="19"/>
  <c r="J150" i="21"/>
  <c r="J132" i="21"/>
  <c r="BK119" i="22"/>
  <c r="J110" i="22"/>
  <c r="BK136" i="22"/>
  <c r="J130" i="23"/>
  <c r="J108" i="24"/>
  <c r="J117" i="27"/>
  <c r="BK114" i="27"/>
  <c r="BK271" i="29"/>
  <c r="J282" i="29"/>
  <c r="J89" i="30"/>
  <c r="J390" i="32"/>
  <c r="J583" i="32"/>
  <c r="BK346" i="32"/>
  <c r="BK573" i="32"/>
  <c r="BK407" i="32"/>
  <c r="BK420" i="32"/>
  <c r="J115" i="33"/>
  <c r="J125" i="34"/>
  <c r="BK135" i="35"/>
  <c r="J103" i="35"/>
  <c r="BK127" i="36"/>
  <c r="J102" i="37"/>
  <c r="J1688" i="2"/>
  <c r="BK1588" i="2"/>
  <c r="BK1463" i="2"/>
  <c r="BK1350" i="2"/>
  <c r="J1249" i="2"/>
  <c r="BK1115" i="2"/>
  <c r="BK940" i="2"/>
  <c r="BK740" i="2"/>
  <c r="J575" i="2"/>
  <c r="BK440" i="2"/>
  <c r="J168" i="2"/>
  <c r="BK129" i="3"/>
  <c r="J97" i="5"/>
  <c r="BK129" i="7"/>
  <c r="J110" i="8"/>
  <c r="J113" i="9"/>
  <c r="J136" i="10"/>
  <c r="J121" i="10"/>
  <c r="J116" i="12"/>
  <c r="BK98" i="13"/>
  <c r="BK108" i="14"/>
  <c r="J190" i="17"/>
  <c r="J869" i="18"/>
  <c r="J849" i="18"/>
  <c r="J1398" i="18"/>
  <c r="BK1748" i="18"/>
  <c r="J931" i="18"/>
  <c r="J1397" i="18"/>
  <c r="BK1429" i="18"/>
  <c r="J128" i="18"/>
  <c r="J652" i="18"/>
  <c r="BK1827" i="18"/>
  <c r="J1032" i="18"/>
  <c r="BK104" i="19"/>
  <c r="J157" i="19"/>
  <c r="J116" i="19"/>
  <c r="J138" i="21"/>
  <c r="J130" i="21"/>
  <c r="J114" i="22"/>
  <c r="BK160" i="22"/>
  <c r="BK124" i="23"/>
  <c r="BK125" i="24"/>
  <c r="J101" i="25"/>
  <c r="BK109" i="27"/>
  <c r="BK136" i="27"/>
  <c r="BK133" i="29"/>
  <c r="BK223" i="29"/>
  <c r="BK117" i="31"/>
  <c r="BK302" i="32"/>
  <c r="J590" i="32"/>
  <c r="J507" i="32"/>
  <c r="BK462" i="32"/>
  <c r="J407" i="32"/>
  <c r="J462" i="32"/>
  <c r="J526" i="32"/>
  <c r="J128" i="33"/>
  <c r="J122" i="33"/>
  <c r="J115" i="34"/>
  <c r="J98" i="35"/>
  <c r="J115" i="35"/>
  <c r="BK112" i="36"/>
  <c r="J109" i="37"/>
  <c r="BK1744" i="2"/>
  <c r="BK1556" i="2"/>
  <c r="J1427" i="2"/>
  <c r="BK1270" i="2"/>
  <c r="J1115" i="2"/>
  <c r="BK918" i="2"/>
  <c r="J729" i="2"/>
  <c r="BK561" i="2"/>
  <c r="BK291" i="2"/>
  <c r="AS85" i="1"/>
  <c r="J105" i="8"/>
  <c r="J107" i="8"/>
  <c r="BK104" i="9"/>
  <c r="J123" i="10"/>
  <c r="BK110" i="11"/>
  <c r="J100" i="12"/>
  <c r="J111" i="14"/>
  <c r="BK102" i="16"/>
  <c r="BK177" i="17"/>
  <c r="BK652" i="18"/>
  <c r="J1022" i="18"/>
  <c r="J1472" i="18"/>
  <c r="BK608" i="18"/>
  <c r="BK959" i="18"/>
  <c r="BK1407" i="18"/>
  <c r="BK303" i="18"/>
  <c r="BK624" i="18"/>
  <c r="J1019" i="18"/>
  <c r="BK1858" i="18"/>
  <c r="J1576" i="18"/>
  <c r="BK190" i="19"/>
  <c r="J146" i="19"/>
  <c r="J183" i="19"/>
  <c r="J115" i="20"/>
  <c r="J136" i="21"/>
  <c r="J113" i="21"/>
  <c r="BK135" i="22"/>
  <c r="BK157" i="22"/>
  <c r="J129" i="23"/>
  <c r="J121" i="24"/>
  <c r="BK101" i="26"/>
  <c r="BK154" i="27"/>
  <c r="BK92" i="28"/>
  <c r="BK346" i="29"/>
  <c r="J133" i="29"/>
  <c r="J179" i="29"/>
  <c r="J411" i="32"/>
  <c r="BK163" i="32"/>
  <c r="J540" i="32"/>
  <c r="J340" i="32"/>
  <c r="J582" i="32"/>
  <c r="BK593" i="32"/>
  <c r="BK743" i="32"/>
  <c r="J150" i="33"/>
  <c r="J136" i="33"/>
  <c r="J118" i="34"/>
  <c r="BK139" i="35"/>
  <c r="BK138" i="35"/>
  <c r="BK107" i="36"/>
  <c r="J101" i="37"/>
  <c r="J1748" i="2"/>
  <c r="J1610" i="2"/>
  <c r="J1485" i="2"/>
  <c r="BK1380" i="2"/>
  <c r="BK1267" i="2"/>
  <c r="BK1176" i="2"/>
  <c r="BK1031" i="2"/>
  <c r="J936" i="2"/>
  <c r="BK772" i="2"/>
  <c r="BK627" i="2"/>
  <c r="J466" i="2"/>
  <c r="BK182" i="2"/>
  <c r="BK145" i="3"/>
  <c r="BK129" i="4"/>
  <c r="J96" i="6"/>
  <c r="BK171" i="7"/>
  <c r="J102" i="9"/>
  <c r="BK132" i="10"/>
  <c r="BK113" i="11"/>
  <c r="J107" i="11"/>
  <c r="J100" i="13"/>
  <c r="J108" i="14"/>
  <c r="J160" i="17"/>
  <c r="BK1107" i="18"/>
  <c r="BK960" i="18"/>
  <c r="BK1441" i="18"/>
  <c r="BK423" i="18"/>
  <c r="J1128" i="18"/>
  <c r="J1560" i="18"/>
  <c r="BK1649" i="18"/>
  <c r="BK312" i="18"/>
  <c r="J987" i="18"/>
  <c r="J1823" i="18"/>
  <c r="BK1396" i="18"/>
  <c r="BK123" i="18"/>
  <c r="BK154" i="19"/>
  <c r="J185" i="19"/>
  <c r="BK120" i="21"/>
  <c r="BK132" i="22"/>
  <c r="J132" i="22"/>
  <c r="J106" i="24"/>
  <c r="BK118" i="25"/>
  <c r="BK142" i="27"/>
  <c r="J122" i="27"/>
  <c r="J308" i="29"/>
  <c r="J201" i="29"/>
  <c r="J349" i="32"/>
  <c r="BK128" i="32"/>
  <c r="BK624" i="32"/>
  <c r="J638" i="32"/>
  <c r="J128" i="32"/>
  <c r="J292" i="32"/>
  <c r="J133" i="33"/>
  <c r="J108" i="33"/>
  <c r="BK110" i="35"/>
  <c r="BK130" i="35"/>
  <c r="BK129" i="36"/>
  <c r="BK106" i="41"/>
  <c r="J1731" i="2"/>
  <c r="BK1565" i="2"/>
  <c r="BK1435" i="2"/>
  <c r="J1353" i="2"/>
  <c r="BK1172" i="2"/>
  <c r="BK980" i="2"/>
  <c r="BK823" i="2"/>
  <c r="BK689" i="2"/>
  <c r="J561" i="2"/>
  <c r="BK338" i="2"/>
  <c r="J223" i="2"/>
  <c r="J156" i="4"/>
  <c r="BK102" i="6"/>
  <c r="J118" i="8"/>
  <c r="J124" i="9"/>
  <c r="BK151" i="10"/>
  <c r="J124" i="11"/>
  <c r="J106" i="11"/>
  <c r="J103" i="11"/>
  <c r="J115" i="12"/>
  <c r="BK107" i="14"/>
  <c r="J131" i="16"/>
  <c r="BK183" i="17"/>
  <c r="BK1050" i="18"/>
  <c r="J1088" i="18"/>
  <c r="J1544" i="18"/>
  <c r="J1719" i="18"/>
  <c r="J634" i="18"/>
  <c r="J888" i="18"/>
  <c r="BK1185" i="18"/>
  <c r="BK1442" i="18"/>
  <c r="BK1897" i="18"/>
  <c r="J1557" i="18"/>
  <c r="J753" i="18"/>
  <c r="BK193" i="19"/>
  <c r="J131" i="19"/>
  <c r="J114" i="20"/>
  <c r="J141" i="21"/>
  <c r="BK145" i="22"/>
  <c r="J105" i="22"/>
  <c r="J115" i="23"/>
  <c r="BK108" i="24"/>
  <c r="J107" i="26"/>
  <c r="J134" i="27"/>
  <c r="J186" i="29"/>
  <c r="J331" i="29"/>
  <c r="J226" i="29"/>
  <c r="BK113" i="31"/>
  <c r="BK339" i="32"/>
  <c r="BK685" i="32"/>
  <c r="BK620" i="32"/>
  <c r="BK702" i="32"/>
  <c r="BK252" i="32"/>
  <c r="BK721" i="32"/>
  <c r="BK129" i="33"/>
  <c r="J144" i="33"/>
  <c r="BK115" i="34"/>
  <c r="J104" i="34"/>
  <c r="BK125" i="35"/>
  <c r="BK136" i="35"/>
  <c r="J102" i="36"/>
  <c r="J101" i="38"/>
  <c r="J115" i="38"/>
  <c r="J110" i="38"/>
  <c r="BK103" i="38"/>
  <c r="J114" i="38"/>
  <c r="BK99" i="39"/>
  <c r="BK118" i="39"/>
  <c r="J113" i="39"/>
  <c r="J116" i="40"/>
  <c r="J114" i="40"/>
  <c r="J119" i="40"/>
  <c r="J107" i="40"/>
  <c r="BK113" i="40"/>
  <c r="BK1709" i="2"/>
  <c r="BK1543" i="2"/>
  <c r="BK1414" i="2"/>
  <c r="BK1249" i="2"/>
  <c r="J1164" i="2"/>
  <c r="J980" i="2"/>
  <c r="J829" i="2"/>
  <c r="J659" i="2"/>
  <c r="BK444" i="2"/>
  <c r="J291" i="2"/>
  <c r="BK199" i="2"/>
  <c r="BK139" i="4"/>
  <c r="J99" i="5"/>
  <c r="J150" i="7"/>
  <c r="J113" i="8"/>
  <c r="J142" i="10"/>
  <c r="BK119" i="10"/>
  <c r="BK109" i="12"/>
  <c r="J119" i="13"/>
  <c r="J36" i="15"/>
  <c r="AW73" i="1"/>
  <c r="BK1019" i="18"/>
  <c r="BK1405" i="18"/>
  <c r="BK1544" i="18"/>
  <c r="BK662" i="18"/>
  <c r="BK973" i="18"/>
  <c r="J1418" i="18"/>
  <c r="J1612" i="18"/>
  <c r="BK618" i="18"/>
  <c r="J1821" i="18"/>
  <c r="J1038" i="18"/>
  <c r="J159" i="19"/>
  <c r="BK173" i="19"/>
  <c r="BK96" i="20"/>
  <c r="J127" i="21"/>
  <c r="BK107" i="21"/>
  <c r="J139" i="22"/>
  <c r="BK128" i="23"/>
  <c r="BK100" i="24"/>
  <c r="BK100" i="25"/>
  <c r="BK104" i="27"/>
  <c r="J105" i="27"/>
  <c r="BK323" i="29"/>
  <c r="J112" i="29"/>
  <c r="BK101" i="30"/>
  <c r="J343" i="32"/>
  <c r="BK238" i="32"/>
  <c r="J724" i="32"/>
  <c r="J490" i="32"/>
  <c r="BK154" i="33"/>
  <c r="BK104" i="33"/>
  <c r="BK96" i="34"/>
  <c r="J94" i="35"/>
  <c r="J99" i="35"/>
  <c r="BK123" i="36"/>
  <c r="BK112" i="37"/>
  <c r="BK99" i="41"/>
  <c r="BK1684" i="2"/>
  <c r="J1474" i="2"/>
  <c r="J1348" i="2"/>
  <c r="BK1164" i="2"/>
  <c r="J984" i="2"/>
  <c r="J823" i="2"/>
  <c r="BK667" i="2"/>
  <c r="J541" i="2"/>
  <c r="BK297" i="2"/>
  <c r="J118" i="2"/>
  <c r="BK99" i="5"/>
  <c r="J102" i="6"/>
  <c r="BK100" i="7"/>
  <c r="BK100" i="8"/>
  <c r="BK125" i="9"/>
  <c r="J111" i="10"/>
  <c r="BK116" i="12"/>
  <c r="BK103" i="14"/>
  <c r="J147" i="17"/>
  <c r="J818" i="18"/>
  <c r="BK954" i="18"/>
  <c r="BK1225" i="18"/>
  <c r="BK1689" i="18"/>
  <c r="J1734" i="18"/>
  <c r="BK212" i="18"/>
  <c r="J456" i="18"/>
  <c r="J955" i="18"/>
  <c r="BK1802" i="18"/>
  <c r="J1422" i="18"/>
  <c r="J644" i="18"/>
  <c r="J181" i="19"/>
  <c r="J102" i="19"/>
  <c r="BK125" i="21"/>
  <c r="J134" i="21"/>
  <c r="BK104" i="22"/>
  <c r="J117" i="22"/>
  <c r="BK105" i="23"/>
  <c r="BK101" i="24"/>
  <c r="J103" i="26"/>
  <c r="BK152" i="27"/>
  <c r="J110" i="27"/>
  <c r="J323" i="29"/>
  <c r="J318" i="29"/>
  <c r="BK107" i="30"/>
  <c r="J670" i="32"/>
  <c r="J409" i="32"/>
  <c r="J629" i="32"/>
  <c r="BK615" i="32"/>
  <c r="BK614" i="32"/>
  <c r="J617" i="32"/>
  <c r="BK108" i="33"/>
  <c r="J132" i="33"/>
  <c r="J110" i="34"/>
  <c r="J105" i="35"/>
  <c r="BK131" i="35"/>
  <c r="J126" i="36"/>
  <c r="J125" i="37"/>
  <c r="J103" i="41"/>
  <c r="BK1727" i="2"/>
  <c r="J1514" i="2"/>
  <c r="J1414" i="2"/>
  <c r="J1335" i="2"/>
  <c r="J1208" i="2"/>
  <c r="J1095" i="2"/>
  <c r="J891" i="2"/>
  <c r="J721" i="2"/>
  <c r="BK466" i="2"/>
  <c r="J303" i="2"/>
  <c r="BK130" i="3"/>
  <c r="J107" i="6"/>
  <c r="J146" i="7"/>
  <c r="BK133" i="8"/>
  <c r="BK98" i="9"/>
  <c r="J131" i="10"/>
  <c r="BK99" i="11"/>
  <c r="BK99" i="12"/>
  <c r="BK99" i="14"/>
  <c r="J162" i="17"/>
  <c r="J1714" i="18"/>
  <c r="BK696" i="18"/>
  <c r="J894" i="18"/>
  <c r="BK1516" i="18"/>
  <c r="BK1011" i="18"/>
  <c r="J1377" i="18"/>
  <c r="J1585" i="18"/>
  <c r="J507" i="18"/>
  <c r="J1201" i="18"/>
  <c r="J1486" i="18"/>
  <c r="J865" i="18"/>
  <c r="J1842" i="18"/>
  <c r="J1342" i="18"/>
  <c r="BK170" i="19"/>
  <c r="J123" i="19"/>
  <c r="J128" i="21"/>
  <c r="J135" i="21"/>
  <c r="J140" i="22"/>
  <c r="J150" i="22"/>
  <c r="BK130" i="23"/>
  <c r="J100" i="24"/>
  <c r="BK100" i="26"/>
  <c r="BK132" i="27"/>
  <c r="J96" i="28"/>
  <c r="BK308" i="29"/>
  <c r="J123" i="29"/>
  <c r="J671" i="32"/>
  <c r="J497" i="32"/>
  <c r="BK347" i="32"/>
  <c r="J319" i="32"/>
  <c r="J721" i="32"/>
  <c r="J206" i="32"/>
  <c r="BK747" i="32"/>
  <c r="J146" i="33"/>
  <c r="J126" i="33"/>
  <c r="BK126" i="34"/>
  <c r="J130" i="34"/>
  <c r="J114" i="35"/>
  <c r="J106" i="36"/>
  <c r="J119" i="37"/>
  <c r="J108" i="40"/>
  <c r="BK1848" i="2"/>
  <c r="BK1688" i="2"/>
  <c r="BK1514" i="2"/>
  <c r="BK1330" i="2"/>
  <c r="J1141" i="2"/>
  <c r="J1045" i="2"/>
  <c r="BK914" i="2"/>
  <c r="J689" i="2"/>
  <c r="J553" i="2"/>
  <c r="BK401" i="2"/>
  <c r="J254" i="2"/>
  <c r="BK139" i="3"/>
  <c r="J143" i="4"/>
  <c r="J137" i="7"/>
  <c r="BK162" i="7"/>
  <c r="BK107" i="8"/>
  <c r="J116" i="9"/>
  <c r="J104" i="10"/>
  <c r="BK102" i="11"/>
  <c r="J106" i="13"/>
  <c r="BK92" i="15"/>
  <c r="BK139" i="17"/>
  <c r="BK512" i="18"/>
  <c r="J791" i="18"/>
  <c r="BK1377" i="18"/>
  <c r="BK1600" i="18"/>
  <c r="J618" i="18"/>
  <c r="BK1335" i="18"/>
  <c r="BK1661" i="18"/>
  <c r="J180" i="18"/>
  <c r="BK757" i="18"/>
  <c r="J1838" i="18"/>
  <c r="BK1466" i="18"/>
  <c r="J603" i="18"/>
  <c r="J101" i="19"/>
  <c r="J172" i="19"/>
  <c r="BK160" i="19"/>
  <c r="J144" i="21"/>
  <c r="BK133" i="22"/>
  <c r="BK142" i="22"/>
  <c r="BK101" i="23"/>
  <c r="BK103" i="24"/>
  <c r="J113" i="26"/>
  <c r="J144" i="27"/>
  <c r="BK126" i="27"/>
  <c r="J211" i="29"/>
  <c r="J252" i="29"/>
  <c r="J120" i="31"/>
  <c r="BK340" i="32"/>
  <c r="J202" i="32"/>
  <c r="J264" i="32"/>
  <c r="BK717" i="32"/>
  <c r="J299" i="32"/>
  <c r="BK366" i="32"/>
  <c r="J323" i="32"/>
  <c r="J121" i="33"/>
  <c r="J137" i="33"/>
  <c r="BK107" i="34"/>
  <c r="BK104" i="35"/>
  <c r="BK145" i="35"/>
  <c r="J111" i="36"/>
  <c r="J106" i="37"/>
  <c r="BK120" i="40"/>
  <c r="J1771" i="2"/>
  <c r="J1651" i="2"/>
  <c r="BK1495" i="2"/>
  <c r="J1325" i="2"/>
  <c r="J1233" i="2"/>
  <c r="J1145" i="2"/>
  <c r="J1035" i="2"/>
  <c r="BK923" i="2"/>
  <c r="BK710" i="2"/>
  <c r="J557" i="2"/>
  <c r="J384" i="2"/>
  <c r="BK223" i="2"/>
  <c r="J145" i="3"/>
  <c r="BK115" i="4"/>
  <c r="J100" i="6"/>
  <c r="J110" i="7"/>
  <c r="BK134" i="8"/>
  <c r="J100" i="8"/>
  <c r="BK104" i="10"/>
  <c r="BK120" i="10"/>
  <c r="BK123" i="12"/>
  <c r="BK117" i="13"/>
  <c r="BK174" i="17"/>
  <c r="BK1680" i="18"/>
  <c r="BK520" i="18"/>
  <c r="J1004" i="18"/>
  <c r="J1568" i="18"/>
  <c r="BK931" i="18"/>
  <c r="BK1294" i="18"/>
  <c r="BK1620" i="18"/>
  <c r="BK987" i="18"/>
  <c r="J1315" i="18"/>
  <c r="J1628" i="18"/>
  <c r="J1905" i="18"/>
  <c r="BK1670" i="18"/>
  <c r="BK843" i="18"/>
  <c r="BK175" i="19"/>
  <c r="BK180" i="19"/>
  <c r="J147" i="19"/>
  <c r="J102" i="21"/>
  <c r="J100" i="21"/>
  <c r="BK125" i="22"/>
  <c r="J120" i="23"/>
  <c r="BK120" i="24"/>
  <c r="J111" i="25"/>
  <c r="J114" i="27"/>
  <c r="J132" i="27"/>
  <c r="BK191" i="29"/>
  <c r="BK154" i="29"/>
  <c r="J98" i="31"/>
  <c r="BK540" i="32"/>
  <c r="J555" i="32"/>
  <c r="J648" i="32"/>
  <c r="BK642" i="32"/>
  <c r="J740" i="32"/>
  <c r="J149" i="32"/>
  <c r="BK102" i="33"/>
  <c r="BK108" i="34"/>
  <c r="J129" i="35"/>
  <c r="J107" i="35"/>
  <c r="J123" i="36"/>
  <c r="J115" i="37"/>
  <c r="BK1759" i="2"/>
  <c r="BK1707" i="2"/>
  <c r="J1550" i="2"/>
  <c r="J1468" i="2"/>
  <c r="BK1353" i="2"/>
  <c r="BK1253" i="2"/>
  <c r="BK1099" i="2"/>
  <c r="BK985" i="2"/>
  <c r="BK759" i="2"/>
  <c r="BK651" i="2"/>
  <c r="J545" i="2"/>
  <c r="BK380" i="2"/>
  <c r="J130" i="3"/>
  <c r="J153" i="4"/>
  <c r="J98" i="6"/>
  <c r="BK154" i="7"/>
  <c r="J119" i="8"/>
  <c r="BK112" i="9"/>
  <c r="J119" i="10"/>
  <c r="J139" i="10"/>
  <c r="BK127" i="11"/>
  <c r="BK105" i="13"/>
  <c r="BK106" i="14"/>
  <c r="BK118" i="16"/>
  <c r="BK1435" i="18"/>
  <c r="J1082" i="18"/>
  <c r="J1574" i="18"/>
  <c r="BK452" i="18"/>
  <c r="BK723" i="18"/>
  <c r="BK1088" i="18"/>
  <c r="J1562" i="18"/>
  <c r="BK1618" i="18"/>
  <c r="BK180" i="18"/>
  <c r="J1814" i="18"/>
  <c r="J1412" i="18"/>
  <c r="J356" i="18"/>
  <c r="BK105" i="19"/>
  <c r="BK124" i="19"/>
  <c r="J114" i="19"/>
  <c r="J106" i="20"/>
  <c r="BK136" i="21"/>
  <c r="BK146" i="22"/>
  <c r="BK149" i="22"/>
  <c r="J128" i="23"/>
  <c r="BK126" i="24"/>
  <c r="BK116" i="25"/>
  <c r="J121" i="27"/>
  <c r="BK120" i="27"/>
  <c r="BK138" i="29"/>
  <c r="J336" i="29"/>
  <c r="BK316" i="29"/>
  <c r="J730" i="32"/>
  <c r="BK683" i="32"/>
  <c r="J621" i="32"/>
  <c r="BK555" i="32"/>
  <c r="J728" i="32"/>
  <c r="BK287" i="32"/>
  <c r="J328" i="32"/>
  <c r="J330" i="32"/>
  <c r="J120" i="33"/>
  <c r="BK142" i="33"/>
  <c r="J126" i="34"/>
  <c r="BK128" i="35"/>
  <c r="J130" i="36"/>
  <c r="J126" i="37"/>
  <c r="J125" i="40"/>
  <c r="J1707" i="2"/>
  <c r="J1509" i="2"/>
  <c r="J1396" i="2"/>
  <c r="J1259" i="2"/>
  <c r="J1133" i="2"/>
  <c r="BK1011" i="2"/>
  <c r="BK886" i="2"/>
  <c r="J679" i="2"/>
  <c r="BK557" i="2"/>
  <c r="BK396" i="2"/>
  <c r="J233" i="2"/>
  <c r="BK148" i="3"/>
  <c r="BK104" i="4"/>
  <c r="J101" i="6"/>
  <c r="J139" i="7"/>
  <c r="J99" i="8"/>
  <c r="BK127" i="10"/>
  <c r="BK130" i="10"/>
  <c r="BK112" i="11"/>
  <c r="BK101" i="12"/>
  <c r="BK99" i="13"/>
  <c r="F39" i="15"/>
  <c r="BD73" i="1" s="1"/>
  <c r="BK1058" i="18"/>
  <c r="J1593" i="18"/>
  <c r="BK1605" i="18"/>
  <c r="J264" i="18"/>
  <c r="J1068" i="18"/>
  <c r="J1387" i="18"/>
  <c r="BK1659" i="18"/>
  <c r="BK1905" i="18"/>
  <c r="BK1807" i="18"/>
  <c r="BK1301" i="18"/>
  <c r="BK157" i="19"/>
  <c r="BK178" i="19"/>
  <c r="BK135" i="19"/>
  <c r="BK98" i="20"/>
  <c r="BK122" i="21"/>
  <c r="BK163" i="22"/>
  <c r="J142" i="22"/>
  <c r="J104" i="23"/>
  <c r="J102" i="24"/>
  <c r="J105" i="26"/>
  <c r="BK100" i="27"/>
  <c r="J256" i="29"/>
  <c r="J299" i="29"/>
  <c r="J105" i="30"/>
  <c r="BK646" i="32"/>
  <c r="J378" i="32"/>
  <c r="BK682" i="32"/>
  <c r="J642" i="32"/>
  <c r="BK434" i="32"/>
  <c r="J369" i="32"/>
  <c r="BK490" i="32"/>
  <c r="J103" i="33"/>
  <c r="BK136" i="33"/>
  <c r="BK99" i="34"/>
  <c r="J118" i="35"/>
  <c r="J117" i="35"/>
  <c r="J114" i="36"/>
  <c r="BK103" i="37"/>
  <c r="BK1832" i="2"/>
  <c r="J1676" i="2"/>
  <c r="BK1545" i="2"/>
  <c r="J1463" i="2"/>
  <c r="J1376" i="2"/>
  <c r="BK1259" i="2"/>
  <c r="J1194" i="2"/>
  <c r="J1072" i="2"/>
  <c r="J905" i="2"/>
  <c r="BK719" i="2"/>
  <c r="BK448" i="2"/>
  <c r="BK168" i="2"/>
  <c r="BK100" i="3"/>
  <c r="J99" i="6"/>
  <c r="BK169" i="7"/>
  <c r="BK131" i="8"/>
  <c r="J118" i="9"/>
  <c r="J132" i="10"/>
  <c r="J115" i="10"/>
  <c r="BK101" i="11"/>
  <c r="BK126" i="11"/>
  <c r="J116" i="11"/>
  <c r="J101" i="13"/>
  <c r="J95" i="14"/>
  <c r="BK160" i="17"/>
  <c r="BK1734" i="18"/>
  <c r="BK1769" i="18"/>
  <c r="BK154" i="18"/>
  <c r="BK969" i="18"/>
  <c r="J1429" i="18"/>
  <c r="BK1509" i="18"/>
  <c r="BK1476" i="18"/>
  <c r="J206" i="18"/>
  <c r="J397" i="18"/>
  <c r="BK1809" i="18"/>
  <c r="J1011" i="18"/>
  <c r="J139" i="19"/>
  <c r="J187" i="19"/>
  <c r="BK114" i="19"/>
  <c r="J104" i="20"/>
  <c r="BK134" i="21"/>
  <c r="BK167" i="22"/>
  <c r="J138" i="22"/>
  <c r="J157" i="22"/>
  <c r="J127" i="23"/>
  <c r="BK118" i="24"/>
  <c r="BK113" i="26"/>
  <c r="J107" i="27"/>
  <c r="BK112" i="27"/>
  <c r="BK274" i="29"/>
  <c r="BK164" i="29"/>
  <c r="BK143" i="29"/>
  <c r="J623" i="32"/>
  <c r="BK214" i="32"/>
  <c r="BK730" i="32"/>
  <c r="BK104" i="36"/>
  <c r="BK113" i="38"/>
  <c r="BK120" i="38"/>
  <c r="J120" i="38"/>
  <c r="BK98" i="38"/>
  <c r="BK115" i="38"/>
  <c r="BK116" i="39"/>
  <c r="BK100" i="39"/>
  <c r="J109" i="39"/>
  <c r="J106" i="39"/>
  <c r="J108" i="39"/>
  <c r="BK114" i="40"/>
  <c r="BK110" i="40"/>
  <c r="J113" i="40"/>
  <c r="J110" i="40"/>
  <c r="J123" i="40"/>
  <c r="J1828" i="2"/>
  <c r="BK1651" i="2"/>
  <c r="BK1489" i="2"/>
  <c r="J1383" i="2"/>
  <c r="J1284" i="2"/>
  <c r="BK1194" i="2"/>
  <c r="J1055" i="2"/>
  <c r="J959" i="2"/>
  <c r="J767" i="2"/>
  <c r="BK639" i="2"/>
  <c r="J374" i="2"/>
  <c r="J172" i="2"/>
  <c r="BK133" i="3"/>
  <c r="J105" i="5"/>
  <c r="BK153" i="7"/>
  <c r="J121" i="7"/>
  <c r="J129" i="8"/>
  <c r="BK107" i="9"/>
  <c r="BK146" i="10"/>
  <c r="BK114" i="11"/>
  <c r="BK106" i="13"/>
  <c r="BK91" i="14"/>
  <c r="BK193" i="17"/>
  <c r="BK503" i="18"/>
  <c r="BK438" i="18"/>
  <c r="J1122" i="18"/>
  <c r="BK1098" i="18"/>
  <c r="J932" i="18"/>
  <c r="BK1319" i="18"/>
  <c r="BK1758" i="18"/>
  <c r="BK813" i="18"/>
  <c r="BK1846" i="18"/>
  <c r="BK1523" i="18"/>
  <c r="J193" i="19"/>
  <c r="J144" i="19"/>
  <c r="J153" i="19"/>
  <c r="J112" i="20"/>
  <c r="J145" i="21"/>
  <c r="J147" i="22"/>
  <c r="BK105" i="22"/>
  <c r="BK120" i="22"/>
  <c r="J106" i="23"/>
  <c r="J102" i="25"/>
  <c r="BK120" i="26"/>
  <c r="J141" i="27"/>
  <c r="BK97" i="28"/>
  <c r="J223" i="29"/>
  <c r="BK152" i="29"/>
  <c r="BK95" i="31"/>
  <c r="BK271" i="32"/>
  <c r="J278" i="32"/>
  <c r="BK598" i="32"/>
  <c r="J405" i="32"/>
  <c r="BK696" i="32"/>
  <c r="BK562" i="32"/>
  <c r="J142" i="33"/>
  <c r="BK110" i="33"/>
  <c r="BK94" i="34"/>
  <c r="J123" i="35"/>
  <c r="J124" i="35"/>
  <c r="J99" i="36"/>
  <c r="BK110" i="41"/>
  <c r="J99" i="41"/>
  <c r="BK1570" i="2"/>
  <c r="J1483" i="2"/>
  <c r="BK1374" i="2"/>
  <c r="J1265" i="2"/>
  <c r="BK1149" i="2"/>
  <c r="BK999" i="2"/>
  <c r="BK796" i="2"/>
  <c r="J633" i="2"/>
  <c r="J448" i="2"/>
  <c r="BK207" i="2"/>
  <c r="AS62" i="1"/>
  <c r="BK166" i="7"/>
  <c r="BK128" i="7"/>
  <c r="BK126" i="8"/>
  <c r="J128" i="9"/>
  <c r="J122" i="9"/>
  <c r="J138" i="10"/>
  <c r="BK123" i="11"/>
  <c r="J109" i="12"/>
  <c r="J108" i="16"/>
  <c r="J1614" i="18"/>
  <c r="J654" i="18"/>
  <c r="J723" i="18"/>
  <c r="BK1366" i="18"/>
  <c r="J221" i="18"/>
  <c r="J639" i="18"/>
  <c r="J1479" i="18"/>
  <c r="BK397" i="18"/>
  <c r="J1730" i="18"/>
  <c r="J386" i="18"/>
  <c r="J1783" i="18"/>
  <c r="BK1111" i="18"/>
  <c r="J254" i="18"/>
  <c r="J138" i="19"/>
  <c r="J168" i="19"/>
  <c r="BK109" i="21"/>
  <c r="J116" i="21"/>
  <c r="J121" i="22"/>
  <c r="BK110" i="23"/>
  <c r="J115" i="24"/>
  <c r="BK102" i="26"/>
  <c r="J143" i="27"/>
  <c r="BK294" i="29"/>
  <c r="BK123" i="29"/>
  <c r="J88" i="30"/>
  <c r="J630" i="32"/>
  <c r="J499" i="32"/>
  <c r="BK220" i="32"/>
  <c r="BK345" i="32"/>
  <c r="J649" i="32"/>
  <c r="J356" i="32"/>
  <c r="BK135" i="33"/>
  <c r="J116" i="34"/>
  <c r="J95" i="34"/>
  <c r="BK148" i="35"/>
  <c r="BK113" i="35"/>
  <c r="BK99" i="36"/>
  <c r="J93" i="41"/>
  <c r="J1789" i="2"/>
  <c r="J1667" i="2"/>
  <c r="BK1493" i="2"/>
  <c r="BK1398" i="2"/>
  <c r="BK1265" i="2"/>
  <c r="J1129" i="2"/>
  <c r="BK1007" i="2"/>
  <c r="BK872" i="2"/>
  <c r="BK693" i="2"/>
  <c r="BK531" i="2"/>
  <c r="BK281" i="2"/>
  <c r="J100" i="3"/>
  <c r="BK98" i="5"/>
  <c r="J160" i="7"/>
  <c r="BK98" i="8"/>
  <c r="J126" i="9"/>
  <c r="J154" i="10"/>
  <c r="BK117" i="10"/>
  <c r="J113" i="12"/>
  <c r="J102" i="14"/>
  <c r="J100" i="17"/>
  <c r="J1185" i="18"/>
  <c r="J1319" i="18"/>
  <c r="J1456" i="18"/>
  <c r="BK286" i="18"/>
  <c r="BK1036" i="18"/>
  <c r="J913" i="18"/>
  <c r="BK1500" i="18"/>
  <c r="J564" i="18"/>
  <c r="BK1128" i="18"/>
  <c r="BK188" i="18"/>
  <c r="J1780" i="18"/>
  <c r="BK1086" i="18"/>
  <c r="J178" i="19"/>
  <c r="J143" i="19"/>
  <c r="J150" i="19"/>
  <c r="J97" i="20"/>
  <c r="J146" i="21"/>
  <c r="BK113" i="21"/>
  <c r="J100" i="22"/>
  <c r="J156" i="22"/>
  <c r="J110" i="23"/>
  <c r="J107" i="24"/>
  <c r="BK108" i="25"/>
  <c r="BK125" i="27"/>
  <c r="J128" i="27"/>
  <c r="J300" i="29"/>
  <c r="J102" i="29"/>
  <c r="BK334" i="29"/>
  <c r="J100" i="30"/>
  <c r="BK424" i="32"/>
  <c r="J573" i="32"/>
  <c r="BK547" i="32"/>
  <c r="J473" i="32"/>
  <c r="J626" i="32"/>
  <c r="BK583" i="32"/>
  <c r="BK103" i="33"/>
  <c r="BK126" i="33"/>
  <c r="J97" i="34"/>
  <c r="BK124" i="35"/>
  <c r="BK129" i="35"/>
  <c r="BK118" i="36"/>
  <c r="BK110" i="37"/>
  <c r="J1824" i="2"/>
  <c r="BK1676" i="2"/>
  <c r="J1507" i="2"/>
  <c r="J1417" i="2"/>
  <c r="BK1226" i="2"/>
  <c r="BK1101" i="2"/>
  <c r="BK984" i="2"/>
  <c r="BK754" i="2"/>
  <c r="J677" i="2"/>
  <c r="J523" i="2"/>
  <c r="J182" i="2"/>
  <c r="J124" i="3"/>
  <c r="J102" i="4"/>
  <c r="J154" i="7"/>
  <c r="BK107" i="7"/>
  <c r="J135" i="8"/>
  <c r="BK111" i="9"/>
  <c r="J129" i="10"/>
  <c r="J141" i="10"/>
  <c r="J106" i="12"/>
  <c r="BK104" i="14"/>
  <c r="BK104" i="16"/>
  <c r="BK1570" i="18"/>
  <c r="J143" i="18"/>
  <c r="J286" i="18"/>
  <c r="J948" i="18"/>
  <c r="J1374" i="18"/>
  <c r="J1579" i="18"/>
  <c r="BK880" i="18"/>
  <c r="J1309" i="18"/>
  <c r="BK1610" i="18"/>
  <c r="BK913" i="18"/>
  <c r="J1827" i="18"/>
  <c r="J1399" i="18"/>
  <c r="J136" i="18"/>
  <c r="J115" i="19"/>
  <c r="BK106" i="19"/>
  <c r="BK142" i="21"/>
  <c r="BK100" i="21"/>
  <c r="J136" i="22"/>
  <c r="BK130" i="22"/>
  <c r="BK113" i="23"/>
  <c r="J119" i="24"/>
  <c r="J118" i="25"/>
  <c r="BK101" i="27"/>
  <c r="BK137" i="27"/>
  <c r="J117" i="29"/>
  <c r="J159" i="29"/>
  <c r="BK100" i="30"/>
  <c r="J624" i="32"/>
  <c r="BK483" i="32"/>
  <c r="BK617" i="32"/>
  <c r="BK308" i="32"/>
  <c r="BK714" i="32"/>
  <c r="BK670" i="32"/>
  <c r="J138" i="33"/>
  <c r="J99" i="33"/>
  <c r="BK98" i="34"/>
  <c r="BK116" i="35"/>
  <c r="BK123" i="35"/>
  <c r="BK110" i="36"/>
  <c r="BK125" i="37"/>
  <c r="J1848" i="2"/>
  <c r="BK1509" i="2"/>
  <c r="BK1406" i="2"/>
  <c r="J1306" i="2"/>
  <c r="J1220" i="2"/>
  <c r="BK1089" i="2"/>
  <c r="J973" i="2"/>
  <c r="J817" i="2"/>
  <c r="BK683" i="2"/>
  <c r="BK513" i="2"/>
  <c r="J316" i="2"/>
  <c r="J207" i="2"/>
  <c r="J124" i="4"/>
  <c r="J142" i="7"/>
  <c r="J170" i="7"/>
  <c r="J112" i="8"/>
  <c r="J106" i="8"/>
  <c r="J100" i="9"/>
  <c r="J128" i="10"/>
  <c r="J101" i="11"/>
  <c r="J113" i="13"/>
  <c r="F37" i="15"/>
  <c r="BB73" i="1" s="1"/>
  <c r="J494" i="18"/>
  <c r="J1111" i="18"/>
  <c r="J1075" i="18"/>
  <c r="J1237" i="18"/>
  <c r="J1608" i="18"/>
  <c r="J614" i="18"/>
  <c r="BK1171" i="18"/>
  <c r="BK1842" i="18"/>
  <c r="J1313" i="18"/>
  <c r="J152" i="19"/>
  <c r="J137" i="19"/>
  <c r="BK164" i="19"/>
  <c r="J102" i="20"/>
  <c r="J105" i="21"/>
  <c r="J118" i="22"/>
  <c r="J123" i="22"/>
  <c r="BK122" i="22"/>
  <c r="J123" i="23"/>
  <c r="BK121" i="25"/>
  <c r="BK110" i="27"/>
  <c r="J142" i="27"/>
  <c r="J225" i="29"/>
  <c r="J287" i="29"/>
  <c r="J259" i="29"/>
  <c r="BK128" i="31"/>
  <c r="J679" i="32"/>
  <c r="J733" i="32"/>
  <c r="J712" i="32"/>
  <c r="BK130" i="32"/>
  <c r="BK604" i="32"/>
  <c r="BK122" i="33"/>
  <c r="BK104" i="34"/>
  <c r="J134" i="35"/>
  <c r="BK122" i="35"/>
  <c r="J100" i="36"/>
  <c r="J105" i="37"/>
  <c r="BK1622" i="2"/>
  <c r="BK1456" i="2"/>
  <c r="BK1344" i="2"/>
  <c r="J1176" i="2"/>
  <c r="BK1045" i="2"/>
  <c r="J953" i="2"/>
  <c r="BK835" i="2"/>
  <c r="J596" i="2"/>
  <c r="J352" i="2"/>
  <c r="J148" i="2"/>
  <c r="J129" i="4"/>
  <c r="BK96" i="5"/>
  <c r="BK139" i="7"/>
  <c r="J104" i="8"/>
  <c r="J128" i="8"/>
  <c r="J115" i="9"/>
  <c r="BK106" i="10"/>
  <c r="BK121" i="12"/>
  <c r="J98" i="13"/>
  <c r="J109" i="14"/>
  <c r="J118" i="16"/>
  <c r="J185" i="17"/>
  <c r="J1098" i="18"/>
  <c r="J1177" i="18"/>
  <c r="BK1753" i="18"/>
  <c r="J1713" i="18"/>
  <c r="J1115" i="18"/>
  <c r="J926" i="18"/>
  <c r="J1407" i="18"/>
  <c r="J403" i="18"/>
  <c r="J1130" i="18"/>
  <c r="BK1880" i="18"/>
  <c r="BK1369" i="18"/>
  <c r="BK634" i="18"/>
  <c r="BK183" i="19"/>
  <c r="BK189" i="19"/>
  <c r="J136" i="19"/>
  <c r="BK112" i="20"/>
  <c r="BK110" i="21"/>
  <c r="BK103" i="21"/>
  <c r="J103" i="22"/>
  <c r="J143" i="22"/>
  <c r="J108" i="23"/>
  <c r="J120" i="24"/>
  <c r="J100" i="26"/>
  <c r="BK158" i="27"/>
  <c r="BK148" i="27"/>
  <c r="BK211" i="29"/>
  <c r="BK252" i="29"/>
  <c r="BK91" i="30"/>
  <c r="J315" i="32"/>
  <c r="J683" i="32"/>
  <c r="J615" i="32"/>
  <c r="BK514" i="32"/>
  <c r="J676" i="32"/>
  <c r="J214" i="32"/>
  <c r="J152" i="33"/>
  <c r="J107" i="33"/>
  <c r="BK112" i="34"/>
  <c r="BK109" i="35"/>
  <c r="BK99" i="35"/>
  <c r="BK107" i="35"/>
  <c r="J121" i="36"/>
  <c r="BK102" i="37"/>
  <c r="J1780" i="2"/>
  <c r="J1680" i="2"/>
  <c r="J1520" i="2"/>
  <c r="BK1437" i="2"/>
  <c r="J1288" i="2"/>
  <c r="BK1190" i="2"/>
  <c r="J1062" i="2"/>
  <c r="J945" i="2"/>
  <c r="J732" i="2"/>
  <c r="BK527" i="2"/>
  <c r="J277" i="2"/>
  <c r="J133" i="2"/>
  <c r="BK104" i="3"/>
  <c r="J103" i="6"/>
  <c r="J169" i="7"/>
  <c r="J118" i="7"/>
  <c r="BK106" i="8"/>
  <c r="BK122" i="9"/>
  <c r="J113" i="10"/>
  <c r="J125" i="10"/>
  <c r="BK110" i="12"/>
  <c r="BK113" i="13"/>
  <c r="J125" i="16"/>
  <c r="J175" i="17"/>
  <c r="BK216" i="18"/>
  <c r="BK798" i="18"/>
  <c r="J1136" i="18"/>
  <c r="BK1398" i="18"/>
  <c r="BK136" i="18"/>
  <c r="J539" i="18"/>
  <c r="J829" i="18"/>
  <c r="J1364" i="18"/>
  <c r="BK307" i="18"/>
  <c r="J1834" i="18"/>
  <c r="J1062" i="18"/>
  <c r="J155" i="19"/>
  <c r="J177" i="19"/>
  <c r="J120" i="19"/>
  <c r="BK100" i="20"/>
  <c r="J124" i="21"/>
  <c r="BK169" i="22"/>
  <c r="J109" i="22"/>
  <c r="BK106" i="23"/>
  <c r="J113" i="24"/>
  <c r="BK105" i="26"/>
  <c r="BK102" i="27"/>
  <c r="BK245" i="29"/>
  <c r="BK128" i="29"/>
  <c r="J95" i="31"/>
  <c r="J633" i="32"/>
  <c r="J280" i="32"/>
  <c r="J463" i="32"/>
  <c r="BK111" i="32"/>
  <c r="BK455" i="32"/>
  <c r="BK633" i="32"/>
  <c r="BK132" i="33"/>
  <c r="BK109" i="33"/>
  <c r="J120" i="34"/>
  <c r="BK103" i="34"/>
  <c r="J102" i="35"/>
  <c r="J129" i="36"/>
  <c r="BK124" i="37"/>
  <c r="J97" i="41"/>
  <c r="J1709" i="2"/>
  <c r="BK1511" i="2"/>
  <c r="J1423" i="2"/>
  <c r="J1342" i="2"/>
  <c r="BK1231" i="2"/>
  <c r="BK1133" i="2"/>
  <c r="J995" i="2"/>
  <c r="J878" i="2"/>
  <c r="J704" i="2"/>
  <c r="J527" i="2"/>
  <c r="BK316" i="2"/>
  <c r="AS80" i="1"/>
  <c r="J132" i="7"/>
  <c r="BK109" i="8"/>
  <c r="BK154" i="10"/>
  <c r="BK118" i="11"/>
  <c r="J129" i="11"/>
  <c r="BK116" i="11"/>
  <c r="BK119" i="12"/>
  <c r="J117" i="13"/>
  <c r="BK92" i="14"/>
  <c r="BK95" i="16"/>
  <c r="BK1392" i="18"/>
  <c r="BK278" i="18"/>
  <c r="J423" i="18"/>
  <c r="BK1307" i="18"/>
  <c r="BK237" i="18"/>
  <c r="J903" i="18"/>
  <c r="BK1424" i="18"/>
  <c r="BK1668" i="18"/>
  <c r="J1598" i="18"/>
  <c r="BK884" i="18"/>
  <c r="BK1821" i="18"/>
  <c r="BK1327" i="18"/>
  <c r="J148" i="19"/>
  <c r="BK152" i="19"/>
  <c r="J109" i="19"/>
  <c r="BK104" i="20"/>
  <c r="BK115" i="21"/>
  <c r="BK155" i="22"/>
  <c r="BK147" i="22"/>
  <c r="J132" i="23"/>
  <c r="BK113" i="24"/>
  <c r="BK119" i="25"/>
  <c r="J154" i="27"/>
  <c r="BK147" i="27"/>
  <c r="J97" i="28"/>
  <c r="J293" i="29"/>
  <c r="BK159" i="29"/>
  <c r="BK88" i="30"/>
  <c r="BK368" i="32"/>
  <c r="J342" i="32"/>
  <c r="J666" i="32"/>
  <c r="BK487" i="32"/>
  <c r="J483" i="32"/>
  <c r="BK187" i="32"/>
  <c r="BK226" i="32"/>
  <c r="J116" i="33"/>
  <c r="BK119" i="34"/>
  <c r="J108" i="34"/>
  <c r="BK142" i="35"/>
  <c r="J109" i="35"/>
  <c r="BK100" i="36"/>
  <c r="J101" i="36"/>
  <c r="J117" i="38"/>
  <c r="J98" i="38"/>
  <c r="J99" i="38"/>
  <c r="BK101" i="38"/>
  <c r="J119" i="38"/>
  <c r="J101" i="39"/>
  <c r="BK113" i="39"/>
  <c r="J111" i="39"/>
  <c r="BK98" i="39"/>
  <c r="BK123" i="40"/>
  <c r="J103" i="40"/>
  <c r="BK104" i="40"/>
  <c r="J117" i="40"/>
  <c r="BK100" i="40"/>
  <c r="J104" i="40"/>
  <c r="J1727" i="2"/>
  <c r="BK1561" i="2"/>
  <c r="BK1427" i="2"/>
  <c r="BK1293" i="2"/>
  <c r="J1214" i="2"/>
  <c r="BK1072" i="2"/>
  <c r="BK895" i="2"/>
  <c r="J726" i="2"/>
  <c r="BK596" i="2"/>
  <c r="J414" i="2"/>
  <c r="J199" i="2"/>
  <c r="J131" i="3"/>
  <c r="BK133" i="4"/>
  <c r="BK97" i="6"/>
  <c r="J163" i="7"/>
  <c r="BK113" i="8"/>
  <c r="J104" i="9"/>
  <c r="J118" i="10"/>
  <c r="BK133" i="10"/>
  <c r="J99" i="12"/>
  <c r="BK102" i="14"/>
  <c r="J179" i="17"/>
  <c r="BK1422" i="18"/>
  <c r="BK192" i="18"/>
  <c r="J718" i="18"/>
  <c r="BK1209" i="18"/>
  <c r="BK225" i="18"/>
  <c r="BK473" i="18"/>
  <c r="BK198" i="18"/>
  <c r="J740" i="18"/>
  <c r="BK995" i="18"/>
  <c r="BK171" i="18"/>
  <c r="J1807" i="18"/>
  <c r="BK1436" i="18"/>
  <c r="J170" i="19"/>
  <c r="J124" i="19"/>
  <c r="J107" i="19"/>
  <c r="J103" i="20"/>
  <c r="J111" i="21"/>
  <c r="J122" i="22"/>
  <c r="BK102" i="22"/>
  <c r="J126" i="23"/>
  <c r="J116" i="24"/>
  <c r="BK111" i="26"/>
  <c r="J125" i="27"/>
  <c r="BK246" i="29"/>
  <c r="BK117" i="29"/>
  <c r="BK309" i="29"/>
  <c r="J128" i="31"/>
  <c r="J529" i="32"/>
  <c r="J646" i="32"/>
  <c r="BK299" i="32"/>
  <c r="BK671" i="32"/>
  <c r="J187" i="32"/>
  <c r="J655" i="32"/>
  <c r="J129" i="33"/>
  <c r="BK134" i="34"/>
  <c r="J132" i="34"/>
  <c r="BK134" i="35"/>
  <c r="J113" i="36"/>
  <c r="J110" i="37"/>
  <c r="BK111" i="41"/>
  <c r="BK103" i="41"/>
  <c r="BK1723" i="2"/>
  <c r="BK1520" i="2"/>
  <c r="J1437" i="2"/>
  <c r="J1330" i="2"/>
  <c r="BK1208" i="2"/>
  <c r="J1089" i="2"/>
  <c r="BK927" i="2"/>
  <c r="BK748" i="2"/>
  <c r="BK588" i="2"/>
  <c r="J390" i="2"/>
  <c r="BK260" i="2"/>
  <c r="BK117" i="3"/>
  <c r="J101" i="5"/>
  <c r="J152" i="7"/>
  <c r="BK119" i="8"/>
  <c r="J122" i="10"/>
  <c r="J125" i="11"/>
  <c r="J110" i="12"/>
  <c r="J121" i="16"/>
  <c r="J183" i="17"/>
  <c r="BK1762" i="18"/>
  <c r="J343" i="18"/>
  <c r="J317" i="18"/>
  <c r="BK1029" i="18"/>
  <c r="J946" i="18"/>
  <c r="J1416" i="18"/>
  <c r="J374" i="18"/>
  <c r="BK728" i="18"/>
  <c r="J1846" i="18"/>
  <c r="BK1374" i="18"/>
  <c r="BK411" i="18"/>
  <c r="BK107" i="19"/>
  <c r="BK111" i="19"/>
  <c r="J111" i="20"/>
  <c r="J114" i="21"/>
  <c r="J166" i="22"/>
  <c r="BK164" i="22"/>
  <c r="BK161" i="22"/>
  <c r="BK104" i="23"/>
  <c r="J114" i="25"/>
  <c r="J101" i="26"/>
  <c r="BK156" i="27"/>
  <c r="BK98" i="28"/>
  <c r="J267" i="29"/>
  <c r="J346" i="29"/>
  <c r="BK96" i="30"/>
  <c r="BK464" i="32"/>
  <c r="BK575" i="32"/>
  <c r="BK356" i="32"/>
  <c r="BK569" i="32"/>
  <c r="J401" i="32"/>
  <c r="J668" i="32"/>
  <c r="BK133" i="33"/>
  <c r="BK117" i="33"/>
  <c r="J117" i="34"/>
  <c r="BK144" i="35"/>
  <c r="BK147" i="35"/>
  <c r="BK126" i="36"/>
  <c r="BK121" i="37"/>
  <c r="BK1828" i="2"/>
  <c r="BK1610" i="2"/>
  <c r="J1481" i="2"/>
  <c r="J1360" i="2"/>
  <c r="BK1240" i="2"/>
  <c r="BK1112" i="2"/>
  <c r="BK989" i="2"/>
  <c r="BK897" i="2"/>
  <c r="J736" i="2"/>
  <c r="J592" i="2"/>
  <c r="J342" i="2"/>
  <c r="BK148" i="2"/>
  <c r="J131" i="4"/>
  <c r="BK97" i="5"/>
  <c r="BK159" i="7"/>
  <c r="J133" i="8"/>
  <c r="BK130" i="8"/>
  <c r="J144" i="10"/>
  <c r="J103" i="10"/>
  <c r="J118" i="12"/>
  <c r="J97" i="14"/>
  <c r="BK97" i="16"/>
  <c r="BK181" i="17"/>
  <c r="BK1042" i="18"/>
  <c r="BK258" i="18"/>
  <c r="J1273" i="18"/>
  <c r="BK1566" i="18"/>
  <c r="J1659" i="18"/>
  <c r="BK317" i="18"/>
  <c r="BK930" i="18"/>
  <c r="BK1315" i="18"/>
  <c r="J237" i="18"/>
  <c r="J1813" i="18"/>
  <c r="BK1165" i="18"/>
  <c r="BK113" i="19"/>
  <c r="J118" i="19"/>
  <c r="BK147" i="19"/>
  <c r="BK133" i="21"/>
  <c r="BK121" i="21"/>
  <c r="BK156" i="22"/>
  <c r="BK113" i="22"/>
  <c r="BK117" i="23"/>
  <c r="BK103" i="23"/>
  <c r="BK114" i="26"/>
  <c r="BK108" i="27"/>
  <c r="BK121" i="27"/>
  <c r="BK119" i="29"/>
  <c r="BK95" i="30"/>
  <c r="J585" i="32"/>
  <c r="BK323" i="32"/>
  <c r="J504" i="32"/>
  <c r="J192" i="32"/>
  <c r="J306" i="32"/>
  <c r="BK280" i="32"/>
  <c r="J117" i="33"/>
  <c r="J119" i="33"/>
  <c r="J127" i="34"/>
  <c r="J138" i="35"/>
  <c r="BK143" i="35"/>
  <c r="J106" i="35"/>
  <c r="BK123" i="37"/>
  <c r="J97" i="40"/>
  <c r="BK1780" i="2"/>
  <c r="J1584" i="2"/>
  <c r="J1452" i="2"/>
  <c r="J1364" i="2"/>
  <c r="J1246" i="2"/>
  <c r="J1126" i="2"/>
  <c r="J931" i="2"/>
  <c r="BK736" i="2"/>
  <c r="J639" i="2"/>
  <c r="J338" i="2"/>
  <c r="J216" i="2"/>
  <c r="J137" i="3"/>
  <c r="BK104" i="5"/>
  <c r="BK111" i="8"/>
  <c r="BK108" i="9"/>
  <c r="BK103" i="10"/>
  <c r="J100" i="11"/>
  <c r="J109" i="13"/>
  <c r="J114" i="16"/>
  <c r="J174" i="17"/>
  <c r="BK753" i="18"/>
  <c r="BK932" i="18"/>
  <c r="J1461" i="18"/>
  <c r="BK299" i="18"/>
  <c r="BK740" i="18"/>
  <c r="J1551" i="18"/>
  <c r="J428" i="18"/>
  <c r="J964" i="18"/>
  <c r="BK1387" i="18"/>
  <c r="J278" i="18"/>
  <c r="J1791" i="18"/>
  <c r="BK1207" i="18"/>
  <c r="J161" i="19"/>
  <c r="BK172" i="19"/>
  <c r="BK118" i="19"/>
  <c r="BK107" i="20"/>
  <c r="J119" i="21"/>
  <c r="BK145" i="21"/>
  <c r="J158" i="22"/>
  <c r="J100" i="23"/>
  <c r="BK111" i="24"/>
  <c r="BK119" i="26"/>
  <c r="J150" i="27"/>
  <c r="BK96" i="28"/>
  <c r="BK282" i="29"/>
  <c r="J216" i="29"/>
  <c r="J117" i="31"/>
  <c r="J252" i="32"/>
  <c r="BK630" i="32"/>
  <c r="J543" i="32"/>
  <c r="BK343" i="32"/>
  <c r="J341" i="32"/>
  <c r="BK257" i="32"/>
  <c r="BK124" i="33"/>
  <c r="BK156" i="33"/>
  <c r="J113" i="34"/>
  <c r="BK92" i="35"/>
  <c r="J127" i="35"/>
  <c r="BK111" i="36"/>
  <c r="J114" i="37"/>
  <c r="BK1735" i="2"/>
  <c r="J1570" i="2"/>
  <c r="BK1479" i="2"/>
  <c r="BK1364" i="2"/>
  <c r="BK1212" i="2"/>
  <c r="BK1129" i="2"/>
  <c r="J1023" i="2"/>
  <c r="J886" i="2"/>
  <c r="BK698" i="2"/>
  <c r="BK541" i="2"/>
  <c r="J286" i="2"/>
  <c r="BK137" i="2"/>
  <c r="J110" i="4"/>
  <c r="BK100" i="6"/>
  <c r="J158" i="7"/>
  <c r="J101" i="8"/>
  <c r="J127" i="9"/>
  <c r="BK115" i="10"/>
  <c r="BK100" i="11"/>
  <c r="J104" i="12"/>
  <c r="J100" i="14"/>
  <c r="J167" i="17"/>
  <c r="J337" i="18"/>
  <c r="J939" i="18"/>
  <c r="J1496" i="18"/>
  <c r="BK322" i="18"/>
  <c r="BK1136" i="18"/>
  <c r="J1566" i="18"/>
  <c r="J419" i="18"/>
  <c r="J1000" i="18"/>
  <c r="BK1564" i="18"/>
  <c r="BK143" i="18"/>
  <c r="J1809" i="18"/>
  <c r="J1358" i="18"/>
  <c r="J258" i="18"/>
  <c r="BK188" i="19"/>
  <c r="J110" i="19"/>
  <c r="BK97" i="20"/>
  <c r="BK131" i="21"/>
  <c r="J154" i="22"/>
  <c r="BK165" i="22"/>
  <c r="J103" i="23"/>
  <c r="J111" i="24"/>
  <c r="BK108" i="26"/>
  <c r="BK139" i="27"/>
  <c r="BK94" i="28"/>
  <c r="J273" i="29"/>
  <c r="J360" i="29"/>
  <c r="J682" i="32"/>
  <c r="BK468" i="32"/>
  <c r="BK360" i="32"/>
  <c r="BK710" i="32"/>
  <c r="BK529" i="32"/>
  <c r="J344" i="32"/>
  <c r="J321" i="32"/>
  <c r="BK121" i="33"/>
  <c r="BK120" i="34"/>
  <c r="BK100" i="35"/>
  <c r="BK97" i="35"/>
  <c r="J103" i="37"/>
  <c r="BK121" i="40"/>
  <c r="J1695" i="2"/>
  <c r="BK1535" i="2"/>
  <c r="J1444" i="2"/>
  <c r="BK1321" i="2"/>
  <c r="J1212" i="2"/>
  <c r="BK1068" i="2"/>
  <c r="BK936" i="2"/>
  <c r="J744" i="2"/>
  <c r="BK609" i="2"/>
  <c r="BK462" i="2"/>
  <c r="BK233" i="2"/>
  <c r="J129" i="3"/>
  <c r="BK126" i="4"/>
  <c r="BK151" i="7"/>
  <c r="J136" i="7"/>
  <c r="J123" i="8"/>
  <c r="BK126" i="9"/>
  <c r="J155" i="10"/>
  <c r="J115" i="11"/>
  <c r="J122" i="12"/>
  <c r="J115" i="13"/>
  <c r="J92" i="14"/>
  <c r="BK100" i="17"/>
  <c r="J1600" i="18"/>
  <c r="BK939" i="18"/>
  <c r="J854" i="18"/>
  <c r="J843" i="18"/>
  <c r="J1396" i="18"/>
  <c r="J1637" i="18"/>
  <c r="BK564" i="18"/>
  <c r="J954" i="18"/>
  <c r="BK1269" i="18"/>
  <c r="BK1834" i="18"/>
  <c r="J1507" i="18"/>
  <c r="BK748" i="18"/>
  <c r="J151" i="19"/>
  <c r="BK123" i="19"/>
  <c r="BK148" i="21"/>
  <c r="BK135" i="21"/>
  <c r="BK114" i="22"/>
  <c r="J135" i="22"/>
  <c r="J124" i="22"/>
  <c r="J124" i="24"/>
  <c r="BK111" i="25"/>
  <c r="BK119" i="27"/>
  <c r="BK124" i="27"/>
  <c r="J91" i="28"/>
  <c r="BK186" i="29"/>
  <c r="BK369" i="29"/>
  <c r="BK130" i="31"/>
  <c r="J438" i="32"/>
  <c r="J157" i="32"/>
  <c r="BK441" i="32"/>
  <c r="BK649" i="32"/>
  <c r="BK197" i="32"/>
  <c r="J464" i="32"/>
  <c r="BK107" i="33"/>
  <c r="J119" i="34"/>
  <c r="BK97" i="34"/>
  <c r="BK141" i="35"/>
  <c r="BK114" i="35"/>
  <c r="J104" i="36"/>
  <c r="J105" i="40"/>
  <c r="J1719" i="2"/>
  <c r="J1641" i="2"/>
  <c r="BK1501" i="2"/>
  <c r="BK1423" i="2"/>
  <c r="BK1325" i="2"/>
  <c r="J1218" i="2"/>
  <c r="J1123" i="2"/>
  <c r="BK959" i="2"/>
  <c r="BK800" i="2"/>
  <c r="J693" i="2"/>
  <c r="BK592" i="2"/>
  <c r="BK329" i="2"/>
  <c r="J164" i="2"/>
  <c r="J148" i="3"/>
  <c r="J104" i="5"/>
  <c r="BK136" i="7"/>
  <c r="J176" i="7"/>
  <c r="J115" i="8"/>
  <c r="BK99" i="9"/>
  <c r="J109" i="10"/>
  <c r="BK106" i="11"/>
  <c r="J120" i="12"/>
  <c r="J112" i="14"/>
  <c r="BK115" i="17"/>
  <c r="J1251" i="18"/>
  <c r="BK1708" i="18"/>
  <c r="BK361" i="18"/>
  <c r="J1008" i="18"/>
  <c r="J1523" i="18"/>
  <c r="J1389" i="18"/>
  <c r="J242" i="18"/>
  <c r="BK955" i="18"/>
  <c r="BK1461" i="18"/>
  <c r="BK1872" i="18"/>
  <c r="BK1543" i="18"/>
  <c r="BK264" i="18"/>
  <c r="J129" i="19"/>
  <c r="J160" i="19"/>
  <c r="BK108" i="20"/>
  <c r="J121" i="21"/>
  <c r="J131" i="21"/>
  <c r="J137" i="22"/>
  <c r="BK99" i="22"/>
  <c r="J125" i="23"/>
  <c r="J116" i="23"/>
  <c r="BK117" i="25"/>
  <c r="BK153" i="27"/>
  <c r="J171" i="29"/>
  <c r="J128" i="29"/>
  <c r="J90" i="30"/>
  <c r="BK480" i="32"/>
  <c r="J514" i="32"/>
  <c r="BK133" i="32"/>
  <c r="BK499" i="32"/>
  <c r="J575" i="32"/>
  <c r="BK621" i="32"/>
  <c r="J743" i="32"/>
  <c r="J109" i="33"/>
  <c r="BK125" i="33"/>
  <c r="BK129" i="34"/>
  <c r="J135" i="35"/>
  <c r="J132" i="35"/>
  <c r="BK124" i="36"/>
  <c r="J118" i="37"/>
  <c r="J1819" i="2"/>
  <c r="J1593" i="2"/>
  <c r="BK1483" i="2"/>
  <c r="J1391" i="2"/>
  <c r="BK1246" i="2"/>
  <c r="J1109" i="2"/>
  <c r="J923" i="2"/>
  <c r="BK763" i="2"/>
  <c r="J667" i="2"/>
  <c r="J509" i="2"/>
  <c r="J142" i="2"/>
  <c r="J148" i="4"/>
  <c r="BK105" i="6"/>
  <c r="BK127" i="8"/>
  <c r="J102" i="8"/>
  <c r="BK123" i="9"/>
  <c r="J149" i="10"/>
  <c r="BK125" i="11"/>
  <c r="J113" i="11"/>
  <c r="BK102" i="12"/>
  <c r="J116" i="13"/>
  <c r="BK95" i="14"/>
  <c r="J121" i="17"/>
  <c r="BK964" i="18"/>
  <c r="BK977" i="18"/>
  <c r="BK1465" i="18"/>
  <c r="BK331" i="18"/>
  <c r="J995" i="18"/>
  <c r="J1149" i="18"/>
  <c r="BK1321" i="18"/>
  <c r="BK1237" i="18"/>
  <c r="J164" i="18"/>
  <c r="BK1787" i="18"/>
  <c r="J1107" i="18"/>
  <c r="J163" i="19"/>
  <c r="J179" i="19"/>
  <c r="BK140" i="19"/>
  <c r="J140" i="21"/>
  <c r="J108" i="21"/>
  <c r="BK141" i="22"/>
  <c r="BK140" i="22"/>
  <c r="BK131" i="23"/>
  <c r="J103" i="25"/>
  <c r="BK150" i="27"/>
  <c r="BK141" i="27"/>
  <c r="BK91" i="28"/>
  <c r="J294" i="29"/>
  <c r="BK89" i="30"/>
  <c r="J476" i="32"/>
  <c r="J420" i="32"/>
  <c r="J185" i="32"/>
  <c r="BK381" i="32"/>
  <c r="BK413" i="32"/>
  <c r="J273" i="32"/>
  <c r="J153" i="33"/>
  <c r="J110" i="33"/>
  <c r="BK123" i="33"/>
  <c r="J129" i="34"/>
  <c r="BK105" i="35"/>
  <c r="BK95" i="35"/>
  <c r="J110" i="35"/>
  <c r="BK114" i="37"/>
  <c r="BK112" i="38"/>
  <c r="BK119" i="38"/>
  <c r="BK118" i="38"/>
  <c r="BK99" i="38"/>
  <c r="J116" i="39"/>
  <c r="J115" i="39"/>
  <c r="J105" i="39"/>
  <c r="J100" i="39"/>
  <c r="J99" i="39"/>
  <c r="BK111" i="39"/>
  <c r="BK111" i="40"/>
  <c r="BK105" i="40"/>
  <c r="BK101" i="40"/>
  <c r="BK106" i="40"/>
  <c r="BK1852" i="2"/>
  <c r="J1692" i="2"/>
  <c r="BK1503" i="2"/>
  <c r="BK1396" i="2"/>
  <c r="J1261" i="2"/>
  <c r="J1184" i="2"/>
  <c r="J1019" i="2"/>
  <c r="J882" i="2"/>
  <c r="J706" i="2"/>
  <c r="BK579" i="2"/>
  <c r="BK346" i="2"/>
  <c r="BK156" i="2"/>
  <c r="J120" i="4"/>
  <c r="BK107" i="6"/>
  <c r="BK173" i="7"/>
  <c r="J134" i="8"/>
  <c r="BK115" i="8"/>
  <c r="J108" i="9"/>
  <c r="J108" i="10"/>
  <c r="BK108" i="11"/>
  <c r="BK109" i="14"/>
  <c r="BK131" i="16"/>
  <c r="BK129" i="17"/>
  <c r="BK1075" i="18"/>
  <c r="BK128" i="18"/>
  <c r="J307" i="18"/>
  <c r="BK926" i="18"/>
  <c r="J1183" i="18"/>
  <c r="BK1706" i="18"/>
  <c r="J776" i="18"/>
  <c r="J1277" i="18"/>
  <c r="BK1532" i="18"/>
  <c r="J1909" i="18"/>
  <c r="J1787" i="18"/>
  <c r="BK1273" i="18"/>
  <c r="J149" i="19"/>
  <c r="BK141" i="19"/>
  <c r="BK165" i="19"/>
  <c r="BK99" i="20"/>
  <c r="J112" i="21"/>
  <c r="J99" i="22"/>
  <c r="BK152" i="22"/>
  <c r="BK102" i="24"/>
  <c r="BK116" i="26"/>
  <c r="J158" i="27"/>
  <c r="J123" i="27"/>
  <c r="BK310" i="29"/>
  <c r="BK225" i="29"/>
  <c r="J92" i="30"/>
  <c r="J654" i="32"/>
  <c r="BK344" i="32"/>
  <c r="J130" i="32"/>
  <c r="BK507" i="32"/>
  <c r="BK519" i="32"/>
  <c r="J381" i="32"/>
  <c r="BK458" i="32"/>
  <c r="J100" i="33"/>
  <c r="BK105" i="34"/>
  <c r="J112" i="34"/>
  <c r="J119" i="35"/>
  <c r="J122" i="35"/>
  <c r="BK102" i="36"/>
  <c r="J112" i="37"/>
  <c r="BK113" i="41"/>
  <c r="J1740" i="2"/>
  <c r="J1631" i="2"/>
  <c r="J1499" i="2"/>
  <c r="J1403" i="2"/>
  <c r="BK1279" i="2"/>
  <c r="BK1137" i="2"/>
  <c r="BK953" i="2"/>
  <c r="J714" i="2"/>
  <c r="BK549" i="2"/>
  <c r="BK370" i="2"/>
  <c r="BK160" i="2"/>
  <c r="J112" i="3"/>
  <c r="BK103" i="6"/>
  <c r="J161" i="7"/>
  <c r="BK116" i="8"/>
  <c r="J108" i="8"/>
  <c r="BK139" i="10"/>
  <c r="J126" i="11"/>
  <c r="J108" i="12"/>
  <c r="J110" i="14"/>
  <c r="BK147" i="17"/>
  <c r="BK1115" i="18"/>
  <c r="J175" i="18"/>
  <c r="J448" i="18"/>
  <c r="J1054" i="18"/>
  <c r="BK1288" i="18"/>
  <c r="J188" i="18"/>
  <c r="BK1082" i="18"/>
  <c r="BK1616" i="18"/>
  <c r="J757" i="18"/>
  <c r="J1366" i="18"/>
  <c r="BK1918" i="18"/>
  <c r="J1753" i="18"/>
  <c r="J184" i="19"/>
  <c r="BK148" i="19"/>
  <c r="BK139" i="19"/>
  <c r="BK146" i="21"/>
  <c r="J133" i="21"/>
  <c r="BK131" i="22"/>
  <c r="J108" i="22"/>
  <c r="J121" i="23"/>
  <c r="J108" i="25"/>
  <c r="J114" i="26"/>
  <c r="BK117" i="27"/>
  <c r="BK90" i="28"/>
  <c r="J143" i="29"/>
  <c r="BK112" i="29"/>
  <c r="J103" i="31"/>
  <c r="BK313" i="32"/>
  <c r="BK692" i="32"/>
  <c r="BK585" i="32"/>
  <c r="BK701" i="32"/>
  <c r="J144" i="32"/>
  <c r="BK740" i="32"/>
  <c r="BK131" i="33"/>
  <c r="BK111" i="33"/>
  <c r="J94" i="34"/>
  <c r="J128" i="34"/>
  <c r="J108" i="35"/>
  <c r="J146" i="35"/>
  <c r="J125" i="36"/>
  <c r="BK129" i="37"/>
  <c r="J95" i="41"/>
  <c r="J1716" i="2"/>
  <c r="J1535" i="2"/>
  <c r="BK1468" i="2"/>
  <c r="BK1303" i="2"/>
  <c r="BK1170" i="2"/>
  <c r="BK1055" i="2"/>
  <c r="J978" i="2"/>
  <c r="J835" i="2"/>
  <c r="BK677" i="2"/>
  <c r="BK509" i="2"/>
  <c r="J329" i="2"/>
  <c r="J211" i="2"/>
  <c r="BK124" i="4"/>
  <c r="BK178" i="7"/>
  <c r="BK161" i="7"/>
  <c r="BK122" i="8"/>
  <c r="BK115" i="9"/>
  <c r="J130" i="10"/>
  <c r="BK121" i="11"/>
  <c r="J103" i="13"/>
  <c r="J103" i="14"/>
  <c r="J110" i="17"/>
  <c r="J822" i="18"/>
  <c r="BK1068" i="18"/>
  <c r="J1689" i="18"/>
  <c r="BK791" i="18"/>
  <c r="BK818" i="18"/>
  <c r="J1466" i="18"/>
  <c r="J1706" i="18"/>
  <c r="J765" i="18"/>
  <c r="J1231" i="18"/>
  <c r="J1918" i="18"/>
  <c r="J1405" i="18"/>
  <c r="J293" i="18"/>
  <c r="BK182" i="19"/>
  <c r="BK176" i="19"/>
  <c r="J182" i="19"/>
  <c r="J105" i="20"/>
  <c r="BK105" i="21"/>
  <c r="BK117" i="22"/>
  <c r="BK111" i="22"/>
  <c r="J105" i="25"/>
  <c r="J120" i="26"/>
  <c r="J146" i="27"/>
  <c r="J136" i="27"/>
  <c r="J196" i="29"/>
  <c r="J316" i="29"/>
  <c r="BK261" i="29"/>
  <c r="J109" i="31"/>
  <c r="BK350" i="32"/>
  <c r="BK676" i="32"/>
  <c r="J418" i="32"/>
  <c r="J562" i="32"/>
  <c r="BK378" i="32"/>
  <c r="BK341" i="32"/>
  <c r="BK152" i="33"/>
  <c r="J130" i="33"/>
  <c r="J102" i="34"/>
  <c r="J145" i="35"/>
  <c r="J100" i="35"/>
  <c r="BK106" i="36"/>
  <c r="BK115" i="37"/>
  <c r="J126" i="40"/>
  <c r="J1703" i="2"/>
  <c r="J1539" i="2"/>
  <c r="J1431" i="2"/>
  <c r="J1255" i="2"/>
  <c r="J1156" i="2"/>
  <c r="J1015" i="2"/>
  <c r="BK817" i="2"/>
  <c r="BK536" i="2"/>
  <c r="BK358" i="2"/>
  <c r="BK164" i="2"/>
  <c r="BK148" i="4"/>
  <c r="J103" i="5"/>
  <c r="J107" i="7"/>
  <c r="J159" i="7"/>
  <c r="BK102" i="8"/>
  <c r="J110" i="9"/>
  <c r="J134" i="10"/>
  <c r="BK118" i="10"/>
  <c r="BK120" i="12"/>
  <c r="J91" i="14"/>
  <c r="J112" i="16"/>
  <c r="BK142" i="17"/>
  <c r="BK326" i="18"/>
  <c r="BK539" i="18"/>
  <c r="J1249" i="18"/>
  <c r="BK1038" i="18"/>
  <c r="J1633" i="18"/>
  <c r="J960" i="18"/>
  <c r="BK1431" i="18"/>
  <c r="BK1536" i="18"/>
  <c r="J520" i="18"/>
  <c r="BK1813" i="18"/>
  <c r="J1093" i="18"/>
  <c r="J112" i="19"/>
  <c r="BK137" i="19"/>
  <c r="BK159" i="19"/>
  <c r="J107" i="20"/>
  <c r="BK130" i="21"/>
  <c r="BK109" i="22"/>
  <c r="J104" i="22"/>
  <c r="BK121" i="24"/>
  <c r="J119" i="25"/>
  <c r="J116" i="27"/>
  <c r="J124" i="27"/>
  <c r="BK331" i="29"/>
  <c r="BK259" i="29"/>
  <c r="BK99" i="30"/>
  <c r="J478" i="32"/>
  <c r="J374" i="32"/>
  <c r="J717" i="32"/>
  <c r="J517" i="32"/>
  <c r="BK627" i="32"/>
  <c r="BK623" i="32"/>
  <c r="BK609" i="32"/>
  <c r="J131" i="33"/>
  <c r="J147" i="33"/>
  <c r="BK116" i="34"/>
  <c r="BK117" i="34"/>
  <c r="J120" i="35"/>
  <c r="J127" i="37"/>
  <c r="J101" i="40"/>
  <c r="BK1804" i="2"/>
  <c r="BK1613" i="2"/>
  <c r="J1487" i="2"/>
  <c r="BK1391" i="2"/>
  <c r="J1279" i="2"/>
  <c r="BK1202" i="2"/>
  <c r="J1101" i="2"/>
  <c r="J985" i="2"/>
  <c r="J782" i="2"/>
  <c r="J670" i="2"/>
  <c r="J531" i="2"/>
  <c r="J250" i="2"/>
  <c r="J160" i="2"/>
  <c r="BK153" i="4"/>
  <c r="BK110" i="7"/>
  <c r="BK156" i="7"/>
  <c r="BK123" i="8"/>
  <c r="J123" i="9"/>
  <c r="J124" i="10"/>
  <c r="J130" i="11"/>
  <c r="J99" i="13"/>
  <c r="BK114" i="16"/>
  <c r="BK134" i="17"/>
  <c r="BK1000" i="18"/>
  <c r="J1050" i="18"/>
  <c r="J326" i="18"/>
  <c r="BK718" i="18"/>
  <c r="BK337" i="18"/>
  <c r="BK1470" i="18"/>
  <c r="J1532" i="18"/>
  <c r="J390" i="18"/>
  <c r="J1046" i="18"/>
  <c r="J1872" i="18"/>
  <c r="J1758" i="18"/>
  <c r="BK1138" i="18"/>
  <c r="BK133" i="19"/>
  <c r="J133" i="19"/>
  <c r="BK115" i="20"/>
  <c r="J125" i="21"/>
  <c r="J164" i="22"/>
  <c r="BK127" i="22"/>
  <c r="BK114" i="23"/>
  <c r="J110" i="24"/>
  <c r="J107" i="25"/>
  <c r="J116" i="26"/>
  <c r="BK135" i="27"/>
  <c r="J92" i="28"/>
  <c r="J119" i="29"/>
  <c r="J91" i="30"/>
  <c r="BK157" i="32"/>
  <c r="J471" i="32"/>
  <c r="BK332" i="32"/>
  <c r="J598" i="32"/>
  <c r="J210" i="32"/>
  <c r="J627" i="32"/>
  <c r="BK148" i="33"/>
  <c r="J149" i="33"/>
  <c r="J122" i="34"/>
  <c r="BK111" i="34"/>
  <c r="J125" i="35"/>
  <c r="J112" i="35"/>
  <c r="BK107" i="37"/>
  <c r="J99" i="40"/>
  <c r="J1723" i="2"/>
  <c r="BK1579" i="2"/>
  <c r="BK1487" i="2"/>
  <c r="BK1366" i="2"/>
  <c r="BK1224" i="2"/>
  <c r="J1137" i="2"/>
  <c r="BK973" i="2"/>
  <c r="BK810" i="2"/>
  <c r="J685" i="2"/>
  <c r="J401" i="2"/>
  <c r="J186" i="2"/>
  <c r="BK137" i="4"/>
  <c r="J106" i="6"/>
  <c r="BK117" i="7"/>
  <c r="J136" i="8"/>
  <c r="BK118" i="9"/>
  <c r="BK149" i="10"/>
  <c r="BK109" i="10"/>
  <c r="BK118" i="12"/>
  <c r="BK100" i="14"/>
  <c r="BK167" i="17"/>
  <c r="J139" i="17"/>
  <c r="J154" i="18"/>
  <c r="BK948" i="18"/>
  <c r="J1199" i="18"/>
  <c r="J1572" i="18"/>
  <c r="J608" i="18"/>
  <c r="BK1538" i="18"/>
  <c r="J1674" i="18"/>
  <c r="BK1546" i="18"/>
  <c r="BK639" i="18"/>
  <c r="J1802" i="18"/>
  <c r="BK907" i="18"/>
  <c r="J145" i="19"/>
  <c r="BK136" i="19"/>
  <c r="BK129" i="19"/>
  <c r="BK114" i="20"/>
  <c r="BK119" i="21"/>
  <c r="J119" i="22"/>
  <c r="BK116" i="22"/>
  <c r="J117" i="23"/>
  <c r="BK119" i="24"/>
  <c r="J115" i="26"/>
  <c r="J145" i="27"/>
  <c r="J140" i="27"/>
  <c r="BK301" i="29"/>
  <c r="BK300" i="29"/>
  <c r="BK124" i="31"/>
  <c r="J220" i="32"/>
  <c r="BK353" i="32"/>
  <c r="BK497" i="32"/>
  <c r="J271" i="32"/>
  <c r="BK374" i="32"/>
  <c r="BK582" i="32"/>
  <c r="BK144" i="33"/>
  <c r="BK157" i="33"/>
  <c r="J105" i="34"/>
  <c r="BK119" i="35"/>
  <c r="BK120" i="35"/>
  <c r="BK113" i="36"/>
  <c r="J122" i="37"/>
  <c r="BK1824" i="2"/>
  <c r="BK1664" i="2"/>
  <c r="J1545" i="2"/>
  <c r="J1406" i="2"/>
  <c r="BK1306" i="2"/>
  <c r="J1206" i="2"/>
  <c r="BK1081" i="2"/>
  <c r="J901" i="2"/>
  <c r="J740" i="2"/>
  <c r="BK659" i="2"/>
  <c r="BK545" i="2"/>
  <c r="BK342" i="2"/>
  <c r="BK104" i="8"/>
  <c r="J125" i="9"/>
  <c r="BK136" i="10"/>
  <c r="J112" i="11"/>
  <c r="BK98" i="12"/>
  <c r="BK112" i="13"/>
  <c r="BK105" i="14"/>
  <c r="BK105" i="17"/>
  <c r="BK738" i="18"/>
  <c r="BK917" i="18"/>
  <c r="J1288" i="18"/>
  <c r="J1286" i="18"/>
  <c r="J1670" i="18"/>
  <c r="J965" i="18"/>
  <c r="J1538" i="18"/>
  <c r="J629" i="18"/>
  <c r="J1191" i="18"/>
  <c r="J198" i="18"/>
  <c r="BK1713" i="18"/>
  <c r="J530" i="18"/>
  <c r="BK122" i="19"/>
  <c r="BK131" i="19"/>
  <c r="J156" i="19"/>
  <c r="BK139" i="21"/>
  <c r="J163" i="22"/>
  <c r="BK106" i="22"/>
  <c r="BK154" i="22"/>
  <c r="J131" i="23"/>
  <c r="J121" i="25"/>
  <c r="BK103" i="26"/>
  <c r="J130" i="27"/>
  <c r="BK287" i="29"/>
  <c r="BK171" i="29"/>
  <c r="BK90" i="30"/>
  <c r="BK105" i="31"/>
  <c r="BK699" i="32"/>
  <c r="BK611" i="32"/>
  <c r="BK522" i="32"/>
  <c r="J287" i="32"/>
  <c r="J364" i="32"/>
  <c r="BK192" i="32"/>
  <c r="BK134" i="33"/>
  <c r="J143" i="33"/>
  <c r="J114" i="34"/>
  <c r="BK127" i="35"/>
  <c r="BK115" i="35"/>
  <c r="BK119" i="37"/>
  <c r="BK114" i="41"/>
  <c r="BK1771" i="2"/>
  <c r="BK1452" i="2"/>
  <c r="J1366" i="2"/>
  <c r="J1149" i="2"/>
  <c r="J1011" i="2"/>
  <c r="BK891" i="2"/>
  <c r="J655" i="2"/>
  <c r="J358" i="2"/>
  <c r="J191" i="2"/>
  <c r="BK119" i="3"/>
  <c r="J96" i="5"/>
  <c r="J174" i="7"/>
  <c r="J127" i="8"/>
  <c r="J111" i="9"/>
  <c r="BK110" i="10"/>
  <c r="BK130" i="11"/>
  <c r="J119" i="11"/>
  <c r="J123" i="11"/>
  <c r="BK112" i="12"/>
  <c r="J105" i="13"/>
  <c r="J129" i="16"/>
  <c r="BK155" i="17"/>
  <c r="BK787" i="18"/>
  <c r="J299" i="18"/>
  <c r="J1015" i="18"/>
  <c r="BK1557" i="18"/>
  <c r="J303" i="18"/>
  <c r="J1329" i="18"/>
  <c r="J312" i="18"/>
  <c r="BK991" i="18"/>
  <c r="BK1360" i="18"/>
  <c r="J225" i="18"/>
  <c r="BK1776" i="18"/>
  <c r="BK1255" i="18"/>
  <c r="J189" i="19"/>
  <c r="BK132" i="19"/>
  <c r="BK158" i="19"/>
  <c r="J101" i="20"/>
  <c r="J109" i="21"/>
  <c r="BK115" i="22"/>
  <c r="J131" i="22"/>
  <c r="J109" i="23"/>
  <c r="BK124" i="24"/>
  <c r="J116" i="25"/>
  <c r="BK155" i="27"/>
  <c r="J111" i="27"/>
  <c r="BK201" i="29"/>
  <c r="BK150" i="29"/>
  <c r="J99" i="30"/>
  <c r="BK675" i="32"/>
  <c r="J133" i="32"/>
  <c r="J618" i="32"/>
  <c r="J547" i="32"/>
  <c r="BK122" i="32"/>
  <c r="J565" i="32"/>
  <c r="BK667" i="32"/>
  <c r="BK151" i="33"/>
  <c r="J135" i="33"/>
  <c r="BK113" i="34"/>
  <c r="J107" i="34"/>
  <c r="J148" i="35"/>
  <c r="BK101" i="35"/>
  <c r="J128" i="36"/>
  <c r="J100" i="37"/>
  <c r="BK100" i="38"/>
  <c r="BK106" i="38"/>
  <c r="BK109" i="38"/>
  <c r="J106" i="38"/>
  <c r="J103" i="39"/>
  <c r="BK103" i="39"/>
  <c r="BK109" i="39"/>
  <c r="J114" i="39"/>
  <c r="BK117" i="40"/>
  <c r="BK115" i="40"/>
  <c r="J98" i="40"/>
  <c r="BK99" i="40"/>
  <c r="J102" i="40"/>
  <c r="J113" i="41"/>
  <c r="J1671" i="2"/>
  <c r="J1458" i="2"/>
  <c r="J1344" i="2"/>
  <c r="BK1233" i="2"/>
  <c r="BK1095" i="2"/>
  <c r="BK931" i="2"/>
  <c r="BK685" i="2"/>
  <c r="J536" i="2"/>
  <c r="BK390" i="2"/>
  <c r="BK241" i="2"/>
  <c r="J119" i="3"/>
  <c r="BK99" i="6"/>
  <c r="J172" i="7"/>
  <c r="BK112" i="8"/>
  <c r="J106" i="9"/>
  <c r="BK141" i="10"/>
  <c r="BK114" i="10"/>
  <c r="BK105" i="12"/>
  <c r="BK109" i="13"/>
  <c r="J181" i="17"/>
  <c r="J1564" i="18"/>
  <c r="BK849" i="18"/>
  <c r="J930" i="18"/>
  <c r="J171" i="18"/>
  <c r="BK390" i="18"/>
  <c r="BK1402" i="18"/>
  <c r="BK164" i="18"/>
  <c r="BK494" i="18"/>
  <c r="J1042" i="18"/>
  <c r="BK1418" i="18"/>
  <c r="BK1864" i="18"/>
  <c r="J1772" i="18"/>
  <c r="BK859" i="18"/>
  <c r="J164" i="19"/>
  <c r="J186" i="19"/>
  <c r="BK150" i="19"/>
  <c r="J149" i="21"/>
  <c r="J139" i="21"/>
  <c r="BK150" i="22"/>
  <c r="J120" i="22"/>
  <c r="BK116" i="23"/>
  <c r="BK103" i="25"/>
  <c r="J119" i="27"/>
  <c r="J147" i="27"/>
  <c r="J240" i="29"/>
  <c r="J150" i="29"/>
  <c r="J113" i="31"/>
  <c r="BK661" i="32"/>
  <c r="BK364" i="32"/>
  <c r="BK448" i="32"/>
  <c r="J607" i="32"/>
  <c r="BK618" i="32"/>
  <c r="J714" i="32"/>
  <c r="J139" i="33"/>
  <c r="BK120" i="33"/>
  <c r="BK128" i="34"/>
  <c r="J136" i="35"/>
  <c r="J142" i="35"/>
  <c r="J115" i="36"/>
  <c r="J108" i="36"/>
  <c r="J110" i="41"/>
  <c r="J1865" i="2"/>
  <c r="J1543" i="2"/>
  <c r="BK1458" i="2"/>
  <c r="J1295" i="2"/>
  <c r="J1226" i="2"/>
  <c r="BK1109" i="2"/>
  <c r="BK965" i="2"/>
  <c r="BK767" i="2"/>
  <c r="J651" i="2"/>
  <c r="BK500" i="2"/>
  <c r="J346" i="2"/>
  <c r="BK203" i="2"/>
  <c r="BK131" i="4"/>
  <c r="BK170" i="7"/>
  <c r="BK113" i="7"/>
  <c r="J109" i="8"/>
  <c r="J103" i="9"/>
  <c r="BK135" i="10"/>
  <c r="BK123" i="10"/>
  <c r="BK115" i="11"/>
  <c r="J114" i="13"/>
  <c r="J134" i="17"/>
  <c r="BK1002" i="18"/>
  <c r="BK1122" i="18"/>
  <c r="BK1529" i="18"/>
  <c r="BK507" i="18"/>
  <c r="BK1608" i="18"/>
  <c r="BK874" i="18"/>
  <c r="BK1062" i="18"/>
  <c r="J1441" i="18"/>
  <c r="J212" i="18"/>
  <c r="J1829" i="18"/>
  <c r="J1500" i="18"/>
  <c r="BK732" i="18"/>
  <c r="BK153" i="19"/>
  <c r="J135" i="19"/>
  <c r="J108" i="20"/>
  <c r="BK150" i="21"/>
  <c r="J152" i="22"/>
  <c r="J146" i="22"/>
  <c r="J102" i="23"/>
  <c r="BK106" i="24"/>
  <c r="J101" i="27"/>
  <c r="J135" i="27"/>
  <c r="BK360" i="29"/>
  <c r="BK267" i="29"/>
  <c r="BK120" i="31"/>
  <c r="BK707" i="32"/>
  <c r="BK626" i="32"/>
  <c r="J614" i="32"/>
  <c r="J458" i="32"/>
  <c r="J569" i="32"/>
  <c r="J151" i="33"/>
  <c r="J105" i="33"/>
  <c r="BK124" i="34"/>
  <c r="J140" i="35"/>
  <c r="J127" i="36"/>
  <c r="BK118" i="37"/>
  <c r="BK93" i="41"/>
  <c r="J1759" i="2"/>
  <c r="BK1641" i="2"/>
  <c r="BK1499" i="2"/>
  <c r="BK1383" i="2"/>
  <c r="BK1317" i="2"/>
  <c r="BK1180" i="2"/>
  <c r="J1081" i="2"/>
  <c r="J942" i="2"/>
  <c r="J772" i="2"/>
  <c r="BK575" i="2"/>
  <c r="J444" i="2"/>
  <c r="J225" i="2"/>
  <c r="BK135" i="3"/>
  <c r="J139" i="4"/>
  <c r="J97" i="6"/>
  <c r="J151" i="7"/>
  <c r="BK118" i="8"/>
  <c r="J107" i="9"/>
  <c r="J150" i="10"/>
  <c r="BK104" i="11"/>
  <c r="BK108" i="13"/>
  <c r="J95" i="16"/>
  <c r="BK1277" i="18"/>
  <c r="BK232" i="18"/>
  <c r="J512" i="18"/>
  <c r="BK1149" i="18"/>
  <c r="J159" i="18"/>
  <c r="J703" i="18"/>
  <c r="BK1054" i="18"/>
  <c r="J1303" i="18"/>
  <c r="BK1633" i="18"/>
  <c r="BK1015" i="18"/>
  <c r="BK1876" i="18"/>
  <c r="BK1791" i="18"/>
  <c r="BK582" i="18"/>
  <c r="J128" i="19"/>
  <c r="J122" i="19"/>
  <c r="J99" i="20"/>
  <c r="BK108" i="21"/>
  <c r="BK127" i="21"/>
  <c r="J153" i="22"/>
  <c r="BK129" i="23"/>
  <c r="BK123" i="24"/>
  <c r="BK105" i="25"/>
  <c r="BK146" i="27"/>
  <c r="BK127" i="27"/>
  <c r="J100" i="27"/>
  <c r="BK240" i="29"/>
  <c r="BK216" i="29"/>
  <c r="BK109" i="31"/>
  <c r="J707" i="32"/>
  <c r="BK638" i="32"/>
  <c r="J334" i="32"/>
  <c r="BK349" i="32"/>
  <c r="BK728" i="32"/>
  <c r="BK143" i="33"/>
  <c r="J154" i="33"/>
  <c r="J98" i="34"/>
  <c r="J141" i="35"/>
  <c r="BK106" i="35"/>
  <c r="BK108" i="36"/>
  <c r="BK127" i="37"/>
  <c r="BK103" i="40"/>
  <c r="BK1655" i="2"/>
  <c r="BK1497" i="2"/>
  <c r="BK1403" i="2"/>
  <c r="J1267" i="2"/>
  <c r="J1172" i="2"/>
  <c r="BK1062" i="2"/>
  <c r="BK942" i="2"/>
  <c r="J796" i="2"/>
  <c r="J663" i="2"/>
  <c r="BK505" i="2"/>
  <c r="J323" i="2"/>
  <c r="J137" i="2"/>
  <c r="BK120" i="4"/>
  <c r="J105" i="6"/>
  <c r="BK158" i="7"/>
  <c r="J103" i="8"/>
  <c r="BK119" i="9"/>
  <c r="BK129" i="10"/>
  <c r="J117" i="10"/>
  <c r="BK108" i="12"/>
  <c r="BK116" i="13"/>
  <c r="J126" i="17"/>
  <c r="BK1191" i="18"/>
  <c r="BK1032" i="18"/>
  <c r="J1079" i="18"/>
  <c r="J1458" i="18"/>
  <c r="BK356" i="18"/>
  <c r="J1066" i="18"/>
  <c r="J859" i="18"/>
  <c r="J1165" i="18"/>
  <c r="J1868" i="18"/>
  <c r="J1708" i="18"/>
  <c r="J798" i="18"/>
  <c r="J154" i="19"/>
  <c r="BK115" i="19"/>
  <c r="BK138" i="19"/>
  <c r="BK132" i="21"/>
  <c r="BK111" i="21"/>
  <c r="J160" i="22"/>
  <c r="BK121" i="22"/>
  <c r="J104" i="24"/>
  <c r="J110" i="26"/>
  <c r="J126" i="27"/>
  <c r="J103" i="27"/>
  <c r="BK318" i="29"/>
  <c r="BK196" i="29"/>
  <c r="J130" i="31"/>
  <c r="BK560" i="32"/>
  <c r="J216" i="32"/>
  <c r="BK174" i="32"/>
  <c r="J163" i="32"/>
  <c r="BK733" i="32"/>
  <c r="BK106" i="33"/>
  <c r="J113" i="33"/>
  <c r="BK132" i="34"/>
  <c r="BK132" i="35"/>
  <c r="BK103" i="35"/>
  <c r="BK98" i="36"/>
  <c r="J123" i="37"/>
  <c r="BK190" i="2" l="1"/>
  <c r="BK302" i="2"/>
  <c r="J302" i="2" s="1"/>
  <c r="J71" i="2" s="1"/>
  <c r="BK351" i="2"/>
  <c r="J351" i="2" s="1"/>
  <c r="J72" i="2" s="1"/>
  <c r="R890" i="2"/>
  <c r="BK1039" i="2"/>
  <c r="J1039" i="2" s="1"/>
  <c r="J75" i="2" s="1"/>
  <c r="BK1155" i="2"/>
  <c r="J1155" i="2" s="1"/>
  <c r="J79" i="2" s="1"/>
  <c r="BK1352" i="2"/>
  <c r="J1352" i="2" s="1"/>
  <c r="J81" i="2" s="1"/>
  <c r="R1513" i="2"/>
  <c r="R1666" i="2"/>
  <c r="BK1750" i="2"/>
  <c r="J1750" i="2" s="1"/>
  <c r="J90" i="2" s="1"/>
  <c r="P128" i="3"/>
  <c r="P116" i="3" s="1"/>
  <c r="BK128" i="4"/>
  <c r="J128" i="4" s="1"/>
  <c r="J70" i="4" s="1"/>
  <c r="T136" i="4"/>
  <c r="BK102" i="5"/>
  <c r="J102" i="5" s="1"/>
  <c r="J70" i="5" s="1"/>
  <c r="P104" i="6"/>
  <c r="R138" i="7"/>
  <c r="P165" i="7"/>
  <c r="BK97" i="8"/>
  <c r="J97" i="8"/>
  <c r="J69" i="8" s="1"/>
  <c r="BK132" i="8"/>
  <c r="J132" i="8"/>
  <c r="J71" i="8" s="1"/>
  <c r="P101" i="9"/>
  <c r="P114" i="9"/>
  <c r="P107" i="10"/>
  <c r="P116" i="10"/>
  <c r="R137" i="10"/>
  <c r="P152" i="10"/>
  <c r="R105" i="11"/>
  <c r="T120" i="11"/>
  <c r="R103" i="12"/>
  <c r="R111" i="12"/>
  <c r="BK104" i="13"/>
  <c r="J104" i="13" s="1"/>
  <c r="J70" i="13" s="1"/>
  <c r="R110" i="13"/>
  <c r="P90" i="14"/>
  <c r="P101" i="14"/>
  <c r="R94" i="16"/>
  <c r="P111" i="16"/>
  <c r="BK120" i="17"/>
  <c r="J120" i="17"/>
  <c r="J70" i="17" s="1"/>
  <c r="R172" i="17"/>
  <c r="R118" i="18"/>
  <c r="T205" i="18"/>
  <c r="BK502" i="18"/>
  <c r="J502" i="18" s="1"/>
  <c r="J73" i="18" s="1"/>
  <c r="T1014" i="18"/>
  <c r="BK1258" i="18"/>
  <c r="J1258" i="18" s="1"/>
  <c r="J80" i="18" s="1"/>
  <c r="T1368" i="18"/>
  <c r="T1391" i="18"/>
  <c r="R1460" i="18"/>
  <c r="T1531" i="18"/>
  <c r="BK1578" i="18"/>
  <c r="J1578" i="18" s="1"/>
  <c r="J87" i="18" s="1"/>
  <c r="BK1721" i="18"/>
  <c r="J1721" i="18" s="1"/>
  <c r="J89" i="18" s="1"/>
  <c r="P1863" i="18"/>
  <c r="T100" i="19"/>
  <c r="BK171" i="19"/>
  <c r="J171" i="19" s="1"/>
  <c r="J75" i="19" s="1"/>
  <c r="R95" i="20"/>
  <c r="BK113" i="20"/>
  <c r="J113" i="20" s="1"/>
  <c r="J70" i="20" s="1"/>
  <c r="R101" i="21"/>
  <c r="T117" i="21"/>
  <c r="R137" i="21"/>
  <c r="P98" i="22"/>
  <c r="P101" i="22"/>
  <c r="BK151" i="22"/>
  <c r="J151" i="22" s="1"/>
  <c r="J72" i="22" s="1"/>
  <c r="T168" i="22"/>
  <c r="R99" i="23"/>
  <c r="P111" i="23"/>
  <c r="T122" i="23"/>
  <c r="T105" i="24"/>
  <c r="BK117" i="24"/>
  <c r="J117" i="24" s="1"/>
  <c r="J73" i="24" s="1"/>
  <c r="P106" i="25"/>
  <c r="P109" i="25"/>
  <c r="P99" i="26"/>
  <c r="T112" i="26"/>
  <c r="P118" i="27"/>
  <c r="P138" i="27"/>
  <c r="BK95" i="28"/>
  <c r="J95" i="28" s="1"/>
  <c r="J66" i="28" s="1"/>
  <c r="P158" i="29"/>
  <c r="T180" i="29"/>
  <c r="T335" i="29"/>
  <c r="P87" i="30"/>
  <c r="P86" i="30" s="1"/>
  <c r="AU93" i="1" s="1"/>
  <c r="P94" i="31"/>
  <c r="BK110" i="32"/>
  <c r="J110" i="32" s="1"/>
  <c r="J65" i="32" s="1"/>
  <c r="BK196" i="32"/>
  <c r="J196" i="32"/>
  <c r="J67" i="32" s="1"/>
  <c r="R256" i="32"/>
  <c r="BK314" i="32"/>
  <c r="J314" i="32" s="1"/>
  <c r="J70" i="32" s="1"/>
  <c r="P348" i="32"/>
  <c r="R423" i="32"/>
  <c r="R506" i="32"/>
  <c r="BK589" i="32"/>
  <c r="J589" i="32" s="1"/>
  <c r="J81" i="32" s="1"/>
  <c r="BK637" i="32"/>
  <c r="J637" i="32"/>
  <c r="J83" i="32" s="1"/>
  <c r="P687" i="32"/>
  <c r="T716" i="32"/>
  <c r="R98" i="33"/>
  <c r="P118" i="33"/>
  <c r="R127" i="33"/>
  <c r="R93" i="34"/>
  <c r="R92" i="34"/>
  <c r="T97" i="36"/>
  <c r="R109" i="36"/>
  <c r="R117" i="36"/>
  <c r="T98" i="37"/>
  <c r="BK108" i="37"/>
  <c r="J108" i="37" s="1"/>
  <c r="J70" i="37" s="1"/>
  <c r="BK120" i="37"/>
  <c r="J120" i="37"/>
  <c r="J73" i="37" s="1"/>
  <c r="BK104" i="38"/>
  <c r="J104" i="38" s="1"/>
  <c r="J70" i="38" s="1"/>
  <c r="BK107" i="38"/>
  <c r="J107" i="38"/>
  <c r="J71" i="38" s="1"/>
  <c r="R97" i="39"/>
  <c r="BK107" i="39"/>
  <c r="J107" i="39"/>
  <c r="J71" i="39" s="1"/>
  <c r="R96" i="40"/>
  <c r="P118" i="40"/>
  <c r="P190" i="2"/>
  <c r="P302" i="2"/>
  <c r="R351" i="2"/>
  <c r="P890" i="2"/>
  <c r="P1039" i="2"/>
  <c r="T1155" i="2"/>
  <c r="T1352" i="2"/>
  <c r="T1387" i="2"/>
  <c r="T1405" i="2"/>
  <c r="P1416" i="2"/>
  <c r="BK1694" i="2"/>
  <c r="J1694" i="2" s="1"/>
  <c r="J89" i="2" s="1"/>
  <c r="R1823" i="2"/>
  <c r="R99" i="3"/>
  <c r="T128" i="3"/>
  <c r="T116" i="3"/>
  <c r="T99" i="4"/>
  <c r="R142" i="4"/>
  <c r="P95" i="5"/>
  <c r="BK94" i="6"/>
  <c r="R99" i="7"/>
  <c r="R149" i="7"/>
  <c r="T157" i="7"/>
  <c r="T114" i="8"/>
  <c r="BK101" i="9"/>
  <c r="J101" i="9" s="1"/>
  <c r="J69" i="9" s="1"/>
  <c r="BK114" i="9"/>
  <c r="J114" i="9" s="1"/>
  <c r="J71" i="9" s="1"/>
  <c r="T101" i="10"/>
  <c r="R112" i="10"/>
  <c r="R126" i="10"/>
  <c r="BK152" i="10"/>
  <c r="P97" i="11"/>
  <c r="BK109" i="11"/>
  <c r="J109" i="11" s="1"/>
  <c r="J70" i="11" s="1"/>
  <c r="BK117" i="11"/>
  <c r="J117" i="11"/>
  <c r="J71" i="11" s="1"/>
  <c r="R97" i="12"/>
  <c r="R107" i="12"/>
  <c r="P114" i="12"/>
  <c r="T97" i="13"/>
  <c r="BK110" i="13"/>
  <c r="J110" i="13" s="1"/>
  <c r="J72" i="13" s="1"/>
  <c r="P93" i="14"/>
  <c r="BK98" i="14"/>
  <c r="J98" i="14" s="1"/>
  <c r="J66" i="14" s="1"/>
  <c r="R117" i="16"/>
  <c r="T128" i="16"/>
  <c r="T99" i="17"/>
  <c r="T176" i="17"/>
  <c r="BK118" i="18"/>
  <c r="R253" i="18"/>
  <c r="R367" i="18"/>
  <c r="R853" i="18"/>
  <c r="R999" i="18"/>
  <c r="R1117" i="18"/>
  <c r="BK1368" i="18"/>
  <c r="J1368" i="18"/>
  <c r="J81" i="18" s="1"/>
  <c r="R1391" i="18"/>
  <c r="P1460" i="18"/>
  <c r="BK1531" i="18"/>
  <c r="J1531" i="18" s="1"/>
  <c r="J86" i="18" s="1"/>
  <c r="P1578" i="18"/>
  <c r="P1721" i="18"/>
  <c r="T1863" i="18"/>
  <c r="T121" i="19"/>
  <c r="P142" i="19"/>
  <c r="BK110" i="20"/>
  <c r="J110" i="20" s="1"/>
  <c r="J69" i="20" s="1"/>
  <c r="T113" i="20"/>
  <c r="P106" i="21"/>
  <c r="R129" i="21"/>
  <c r="T147" i="21"/>
  <c r="BK107" i="22"/>
  <c r="J107" i="22" s="1"/>
  <c r="J70" i="22" s="1"/>
  <c r="BK148" i="22"/>
  <c r="J148" i="22" s="1"/>
  <c r="J71" i="22" s="1"/>
  <c r="BK168" i="22"/>
  <c r="J168" i="22" s="1"/>
  <c r="J73" i="22" s="1"/>
  <c r="P107" i="23"/>
  <c r="BK119" i="23"/>
  <c r="J119" i="23" s="1"/>
  <c r="J72" i="23" s="1"/>
  <c r="BK109" i="24"/>
  <c r="J109" i="24" s="1"/>
  <c r="J71" i="24" s="1"/>
  <c r="P117" i="24"/>
  <c r="R99" i="25"/>
  <c r="T112" i="25"/>
  <c r="BK112" i="26"/>
  <c r="J112" i="26" s="1"/>
  <c r="J73" i="26" s="1"/>
  <c r="T118" i="27"/>
  <c r="R138" i="27"/>
  <c r="T89" i="28"/>
  <c r="T158" i="29"/>
  <c r="P172" i="29"/>
  <c r="T172" i="29"/>
  <c r="P258" i="29"/>
  <c r="P335" i="29"/>
  <c r="R116" i="31"/>
  <c r="T127" i="31"/>
  <c r="T132" i="32"/>
  <c r="P256" i="32"/>
  <c r="P314" i="32"/>
  <c r="R348" i="32"/>
  <c r="P423" i="32"/>
  <c r="P506" i="32"/>
  <c r="R564" i="32"/>
  <c r="BK613" i="32"/>
  <c r="J613" i="32" s="1"/>
  <c r="J82" i="32" s="1"/>
  <c r="T613" i="32"/>
  <c r="R687" i="32"/>
  <c r="T732" i="32"/>
  <c r="T98" i="33"/>
  <c r="T114" i="33"/>
  <c r="R140" i="33"/>
  <c r="P97" i="36"/>
  <c r="BK109" i="36"/>
  <c r="J109" i="36" s="1"/>
  <c r="J70" i="36" s="1"/>
  <c r="T120" i="36"/>
  <c r="BK98" i="37"/>
  <c r="J98" i="37" s="1"/>
  <c r="J68" i="37" s="1"/>
  <c r="T104" i="37"/>
  <c r="R113" i="37"/>
  <c r="P116" i="37"/>
  <c r="T97" i="38"/>
  <c r="BK111" i="38"/>
  <c r="J111" i="38"/>
  <c r="J72" i="38" s="1"/>
  <c r="R104" i="39"/>
  <c r="T107" i="39"/>
  <c r="T96" i="40"/>
  <c r="R118" i="40"/>
  <c r="P117" i="2"/>
  <c r="T535" i="2"/>
  <c r="R1071" i="2"/>
  <c r="R1269" i="2"/>
  <c r="T1368" i="2"/>
  <c r="R1387" i="2"/>
  <c r="R1405" i="2"/>
  <c r="T1416" i="2"/>
  <c r="R1694" i="2"/>
  <c r="T1823" i="2"/>
  <c r="P132" i="3"/>
  <c r="P128" i="4"/>
  <c r="T142" i="4"/>
  <c r="BK95" i="5"/>
  <c r="J95" i="5" s="1"/>
  <c r="J68" i="5" s="1"/>
  <c r="P102" i="5"/>
  <c r="BK104" i="6"/>
  <c r="J104" i="6"/>
  <c r="J69" i="6" s="1"/>
  <c r="P138" i="7"/>
  <c r="BK157" i="7"/>
  <c r="J157" i="7" s="1"/>
  <c r="J71" i="7" s="1"/>
  <c r="P97" i="8"/>
  <c r="P96" i="8" s="1"/>
  <c r="P132" i="8"/>
  <c r="R101" i="9"/>
  <c r="R114" i="9"/>
  <c r="T107" i="10"/>
  <c r="T116" i="10"/>
  <c r="P137" i="10"/>
  <c r="R145" i="10"/>
  <c r="T105" i="11"/>
  <c r="P120" i="11"/>
  <c r="T97" i="12"/>
  <c r="T107" i="12"/>
  <c r="T111" i="12"/>
  <c r="BK97" i="13"/>
  <c r="T104" i="13"/>
  <c r="T107" i="13"/>
  <c r="R93" i="14"/>
  <c r="R98" i="14"/>
  <c r="T94" i="16"/>
  <c r="T111" i="16"/>
  <c r="R120" i="17"/>
  <c r="BK172" i="17"/>
  <c r="J172" i="17" s="1"/>
  <c r="J71" i="17" s="1"/>
  <c r="T118" i="18"/>
  <c r="T253" i="18"/>
  <c r="T367" i="18"/>
  <c r="BK853" i="18"/>
  <c r="J853" i="18" s="1"/>
  <c r="J74" i="18" s="1"/>
  <c r="BK999" i="18"/>
  <c r="J999" i="18"/>
  <c r="J75" i="18"/>
  <c r="BK1117" i="18"/>
  <c r="J1117" i="18" s="1"/>
  <c r="J79" i="18" s="1"/>
  <c r="P1401" i="18"/>
  <c r="BK1478" i="18"/>
  <c r="J1478" i="18" s="1"/>
  <c r="J85" i="18" s="1"/>
  <c r="R1622" i="18"/>
  <c r="R1782" i="18"/>
  <c r="R1852" i="18"/>
  <c r="R121" i="19"/>
  <c r="R142" i="19"/>
  <c r="P113" i="20"/>
  <c r="BK117" i="21"/>
  <c r="J117" i="21"/>
  <c r="J71" i="21"/>
  <c r="T129" i="21"/>
  <c r="P147" i="21"/>
  <c r="T107" i="22"/>
  <c r="P148" i="22"/>
  <c r="P168" i="22"/>
  <c r="T99" i="23"/>
  <c r="T111" i="23"/>
  <c r="T119" i="23"/>
  <c r="T99" i="24"/>
  <c r="T109" i="24"/>
  <c r="T114" i="24"/>
  <c r="T99" i="25"/>
  <c r="P112" i="25"/>
  <c r="BK106" i="26"/>
  <c r="J106" i="26"/>
  <c r="J71" i="26" s="1"/>
  <c r="T106" i="26"/>
  <c r="T109" i="26"/>
  <c r="T99" i="27"/>
  <c r="T129" i="27"/>
  <c r="T149" i="27"/>
  <c r="P89" i="28"/>
  <c r="BK96" i="29"/>
  <c r="J96" i="29" s="1"/>
  <c r="J65" i="29" s="1"/>
  <c r="R158" i="29"/>
  <c r="BK172" i="29"/>
  <c r="J172" i="29" s="1"/>
  <c r="J67" i="29" s="1"/>
  <c r="R172" i="29"/>
  <c r="BK258" i="29"/>
  <c r="J258" i="29" s="1"/>
  <c r="J70" i="29" s="1"/>
  <c r="R335" i="29"/>
  <c r="BK94" i="31"/>
  <c r="J94" i="31" s="1"/>
  <c r="J65" i="31" s="1"/>
  <c r="R132" i="32"/>
  <c r="P279" i="32"/>
  <c r="P327" i="32"/>
  <c r="BK338" i="32"/>
  <c r="J338" i="32" s="1"/>
  <c r="J72" i="32" s="1"/>
  <c r="P338" i="32"/>
  <c r="P404" i="32"/>
  <c r="P417" i="32"/>
  <c r="T687" i="32"/>
  <c r="BK732" i="32"/>
  <c r="J732" i="32"/>
  <c r="J86" i="32" s="1"/>
  <c r="P98" i="33"/>
  <c r="T118" i="33"/>
  <c r="T140" i="33"/>
  <c r="P109" i="36"/>
  <c r="R120" i="36"/>
  <c r="P98" i="37"/>
  <c r="T108" i="37"/>
  <c r="P120" i="37"/>
  <c r="P104" i="38"/>
  <c r="R107" i="38"/>
  <c r="BK110" i="39"/>
  <c r="J110" i="39" s="1"/>
  <c r="J72" i="39" s="1"/>
  <c r="BK109" i="40"/>
  <c r="J109" i="40"/>
  <c r="J69" i="40"/>
  <c r="T118" i="40"/>
  <c r="T117" i="2"/>
  <c r="R302" i="2"/>
  <c r="T351" i="2"/>
  <c r="BK890" i="2"/>
  <c r="J890" i="2" s="1"/>
  <c r="J74" i="2" s="1"/>
  <c r="R1039" i="2"/>
  <c r="P1155" i="2"/>
  <c r="P1352" i="2"/>
  <c r="P1513" i="2"/>
  <c r="BK1666" i="2"/>
  <c r="J1666" i="2" s="1"/>
  <c r="J88" i="2" s="1"/>
  <c r="P1750" i="2"/>
  <c r="BK99" i="3"/>
  <c r="T132" i="3"/>
  <c r="R99" i="4"/>
  <c r="P142" i="4"/>
  <c r="R95" i="5"/>
  <c r="T104" i="6"/>
  <c r="T99" i="7"/>
  <c r="T149" i="7"/>
  <c r="R157" i="7"/>
  <c r="R114" i="8"/>
  <c r="BK97" i="9"/>
  <c r="J97" i="9"/>
  <c r="J68" i="9" s="1"/>
  <c r="BK109" i="9"/>
  <c r="J109" i="9" s="1"/>
  <c r="J70" i="9" s="1"/>
  <c r="T114" i="9"/>
  <c r="R101" i="10"/>
  <c r="P112" i="10"/>
  <c r="P126" i="10"/>
  <c r="P145" i="10"/>
  <c r="BK97" i="11"/>
  <c r="J97" i="11" s="1"/>
  <c r="J68" i="11" s="1"/>
  <c r="P109" i="11"/>
  <c r="R117" i="11"/>
  <c r="T103" i="12"/>
  <c r="T114" i="12"/>
  <c r="R104" i="13"/>
  <c r="T110" i="13"/>
  <c r="R90" i="14"/>
  <c r="T101" i="14"/>
  <c r="BK94" i="16"/>
  <c r="J94" i="16"/>
  <c r="J65" i="16" s="1"/>
  <c r="R111" i="16"/>
  <c r="P120" i="17"/>
  <c r="T172" i="17"/>
  <c r="P253" i="18"/>
  <c r="BK367" i="18"/>
  <c r="J367" i="18" s="1"/>
  <c r="J72" i="18" s="1"/>
  <c r="P853" i="18"/>
  <c r="P999" i="18"/>
  <c r="T1117" i="18"/>
  <c r="R1368" i="18"/>
  <c r="P1391" i="18"/>
  <c r="BK1460" i="18"/>
  <c r="J1460" i="18" s="1"/>
  <c r="J84" i="18" s="1"/>
  <c r="R1531" i="18"/>
  <c r="T1578" i="18"/>
  <c r="T1721" i="18"/>
  <c r="BK1863" i="18"/>
  <c r="J1863" i="18" s="1"/>
  <c r="J92" i="18" s="1"/>
  <c r="P100" i="19"/>
  <c r="P127" i="19"/>
  <c r="R171" i="19"/>
  <c r="T95" i="20"/>
  <c r="BK101" i="21"/>
  <c r="J101" i="21" s="1"/>
  <c r="J69" i="21" s="1"/>
  <c r="R106" i="21"/>
  <c r="T137" i="21"/>
  <c r="R107" i="22"/>
  <c r="T148" i="22"/>
  <c r="R168" i="22"/>
  <c r="T107" i="23"/>
  <c r="R122" i="23"/>
  <c r="R99" i="24"/>
  <c r="P109" i="24"/>
  <c r="P114" i="24"/>
  <c r="BK99" i="25"/>
  <c r="J99" i="25" s="1"/>
  <c r="J69" i="25" s="1"/>
  <c r="BK112" i="25"/>
  <c r="J112" i="25" s="1"/>
  <c r="J73" i="25" s="1"/>
  <c r="P106" i="26"/>
  <c r="P109" i="26"/>
  <c r="BK99" i="27"/>
  <c r="R129" i="27"/>
  <c r="R149" i="27"/>
  <c r="P95" i="28"/>
  <c r="R96" i="29"/>
  <c r="BK180" i="29"/>
  <c r="J180" i="29"/>
  <c r="J68" i="29" s="1"/>
  <c r="R258" i="29"/>
  <c r="T87" i="30"/>
  <c r="T86" i="30"/>
  <c r="BK127" i="31"/>
  <c r="J127" i="31" s="1"/>
  <c r="J70" i="31" s="1"/>
  <c r="T110" i="32"/>
  <c r="R196" i="32"/>
  <c r="R279" i="32"/>
  <c r="BK348" i="32"/>
  <c r="J348" i="32" s="1"/>
  <c r="J73" i="32" s="1"/>
  <c r="T423" i="32"/>
  <c r="T506" i="32"/>
  <c r="T589" i="32"/>
  <c r="R637" i="32"/>
  <c r="BK716" i="32"/>
  <c r="J716" i="32" s="1"/>
  <c r="J85" i="32" s="1"/>
  <c r="P732" i="32"/>
  <c r="R118" i="33"/>
  <c r="P140" i="33"/>
  <c r="BK93" i="34"/>
  <c r="J93" i="34" s="1"/>
  <c r="J68" i="34" s="1"/>
  <c r="BK91" i="35"/>
  <c r="J91" i="35"/>
  <c r="J34" i="35" s="1"/>
  <c r="R97" i="38"/>
  <c r="T104" i="38"/>
  <c r="T107" i="38"/>
  <c r="BK104" i="39"/>
  <c r="J104" i="39" s="1"/>
  <c r="J70" i="39" s="1"/>
  <c r="R110" i="39"/>
  <c r="R109" i="40"/>
  <c r="T124" i="40"/>
  <c r="R117" i="2"/>
  <c r="R535" i="2"/>
  <c r="T1071" i="2"/>
  <c r="T1269" i="2"/>
  <c r="R1368" i="2"/>
  <c r="BK1513" i="2"/>
  <c r="J1513" i="2"/>
  <c r="J87" i="2" s="1"/>
  <c r="T1694" i="2"/>
  <c r="BK1823" i="2"/>
  <c r="J1823" i="2" s="1"/>
  <c r="J91" i="2" s="1"/>
  <c r="P99" i="3"/>
  <c r="R132" i="3"/>
  <c r="R128" i="4"/>
  <c r="BK136" i="4"/>
  <c r="J136" i="4" s="1"/>
  <c r="J71" i="4" s="1"/>
  <c r="R94" i="6"/>
  <c r="BK99" i="7"/>
  <c r="T138" i="7"/>
  <c r="BK165" i="7"/>
  <c r="J165" i="7"/>
  <c r="J72" i="7" s="1"/>
  <c r="P114" i="8"/>
  <c r="R97" i="9"/>
  <c r="T109" i="9"/>
  <c r="BK121" i="9"/>
  <c r="J121" i="9"/>
  <c r="J72" i="9" s="1"/>
  <c r="P101" i="10"/>
  <c r="P100" i="10" s="1"/>
  <c r="AU67" i="1" s="1"/>
  <c r="BK112" i="10"/>
  <c r="J112" i="10"/>
  <c r="J70" i="10" s="1"/>
  <c r="BK126" i="10"/>
  <c r="J126" i="10" s="1"/>
  <c r="J72" i="10" s="1"/>
  <c r="BK145" i="10"/>
  <c r="J145" i="10" s="1"/>
  <c r="J75" i="10" s="1"/>
  <c r="BK105" i="11"/>
  <c r="J105" i="11" s="1"/>
  <c r="J69" i="11" s="1"/>
  <c r="T109" i="11"/>
  <c r="T117" i="11"/>
  <c r="BK103" i="12"/>
  <c r="J103" i="12" s="1"/>
  <c r="J69" i="12" s="1"/>
  <c r="BK114" i="12"/>
  <c r="J114" i="12" s="1"/>
  <c r="J72" i="12" s="1"/>
  <c r="R97" i="13"/>
  <c r="R107" i="13"/>
  <c r="R96" i="13" s="1"/>
  <c r="BK93" i="14"/>
  <c r="J93" i="14"/>
  <c r="J65" i="14" s="1"/>
  <c r="P98" i="14"/>
  <c r="BK117" i="16"/>
  <c r="J117" i="16" s="1"/>
  <c r="J68" i="16" s="1"/>
  <c r="BK128" i="16"/>
  <c r="J128" i="16" s="1"/>
  <c r="J70" i="16" s="1"/>
  <c r="T120" i="17"/>
  <c r="T98" i="17" s="1"/>
  <c r="T97" i="17" s="1"/>
  <c r="P172" i="17"/>
  <c r="R205" i="18"/>
  <c r="P502" i="18"/>
  <c r="R1014" i="18"/>
  <c r="R1258" i="18"/>
  <c r="BK1401" i="18"/>
  <c r="J1401" i="18" s="1"/>
  <c r="J83" i="18" s="1"/>
  <c r="P1478" i="18"/>
  <c r="BK1622" i="18"/>
  <c r="P1782" i="18"/>
  <c r="P1852" i="18"/>
  <c r="T127" i="19"/>
  <c r="P171" i="19"/>
  <c r="P95" i="20"/>
  <c r="T110" i="20"/>
  <c r="P117" i="21"/>
  <c r="P129" i="21"/>
  <c r="R147" i="21"/>
  <c r="T98" i="22"/>
  <c r="R101" i="22"/>
  <c r="P151" i="22"/>
  <c r="BK111" i="23"/>
  <c r="J111" i="23" s="1"/>
  <c r="J71" i="23" s="1"/>
  <c r="P119" i="23"/>
  <c r="BK99" i="24"/>
  <c r="J99" i="24"/>
  <c r="J69" i="24" s="1"/>
  <c r="R105" i="24"/>
  <c r="BK114" i="24"/>
  <c r="J114" i="24" s="1"/>
  <c r="J72" i="24" s="1"/>
  <c r="P99" i="25"/>
  <c r="P98" i="25" s="1"/>
  <c r="P97" i="25" s="1"/>
  <c r="AU88" i="1" s="1"/>
  <c r="T106" i="25"/>
  <c r="T109" i="25"/>
  <c r="BK99" i="26"/>
  <c r="J99" i="26" s="1"/>
  <c r="J69" i="26" s="1"/>
  <c r="BK109" i="26"/>
  <c r="J109" i="26" s="1"/>
  <c r="J72" i="26" s="1"/>
  <c r="R118" i="27"/>
  <c r="T138" i="27"/>
  <c r="R89" i="28"/>
  <c r="P96" i="29"/>
  <c r="BK87" i="30"/>
  <c r="BK86" i="30" s="1"/>
  <c r="J86" i="30" s="1"/>
  <c r="J32" i="30" s="1"/>
  <c r="T94" i="31"/>
  <c r="T116" i="31"/>
  <c r="R110" i="32"/>
  <c r="P196" i="32"/>
  <c r="T279" i="32"/>
  <c r="T348" i="32"/>
  <c r="R404" i="32"/>
  <c r="BK417" i="32"/>
  <c r="J417" i="32" s="1"/>
  <c r="J75" i="32" s="1"/>
  <c r="T417" i="32"/>
  <c r="P482" i="32"/>
  <c r="R482" i="32"/>
  <c r="BK564" i="32"/>
  <c r="J564" i="32" s="1"/>
  <c r="J80" i="32" s="1"/>
  <c r="P589" i="32"/>
  <c r="P637" i="32"/>
  <c r="BK98" i="33"/>
  <c r="J98" i="33" s="1"/>
  <c r="J68" i="33" s="1"/>
  <c r="P114" i="33"/>
  <c r="P127" i="33"/>
  <c r="P93" i="34"/>
  <c r="P92" i="34" s="1"/>
  <c r="AU99" i="1" s="1"/>
  <c r="T91" i="35"/>
  <c r="BK97" i="36"/>
  <c r="J97" i="36" s="1"/>
  <c r="J68" i="36" s="1"/>
  <c r="T105" i="36"/>
  <c r="P120" i="36"/>
  <c r="BK104" i="37"/>
  <c r="J104" i="37"/>
  <c r="J69" i="37" s="1"/>
  <c r="P108" i="37"/>
  <c r="T113" i="37"/>
  <c r="R116" i="37"/>
  <c r="R111" i="38"/>
  <c r="BK97" i="39"/>
  <c r="J97" i="39"/>
  <c r="J68" i="39" s="1"/>
  <c r="R107" i="39"/>
  <c r="BK98" i="41"/>
  <c r="J98" i="41" s="1"/>
  <c r="J66" i="41" s="1"/>
  <c r="T190" i="2"/>
  <c r="BK535" i="2"/>
  <c r="J535" i="2" s="1"/>
  <c r="J73" i="2" s="1"/>
  <c r="P1071" i="2"/>
  <c r="BK1269" i="2"/>
  <c r="J1269" i="2" s="1"/>
  <c r="J80" i="2" s="1"/>
  <c r="BK1368" i="2"/>
  <c r="J1368" i="2" s="1"/>
  <c r="J82" i="2" s="1"/>
  <c r="BK1387" i="2"/>
  <c r="J1387" i="2" s="1"/>
  <c r="J84" i="2" s="1"/>
  <c r="BK1405" i="2"/>
  <c r="J1405" i="2" s="1"/>
  <c r="J85" i="2" s="1"/>
  <c r="BK1416" i="2"/>
  <c r="J1416" i="2" s="1"/>
  <c r="J86" i="2" s="1"/>
  <c r="P1694" i="2"/>
  <c r="P1823" i="2"/>
  <c r="R128" i="3"/>
  <c r="R116" i="3"/>
  <c r="T128" i="4"/>
  <c r="P136" i="4"/>
  <c r="T95" i="5"/>
  <c r="T94" i="6"/>
  <c r="T93" i="6" s="1"/>
  <c r="BK149" i="7"/>
  <c r="J149" i="7" s="1"/>
  <c r="J70" i="7" s="1"/>
  <c r="R165" i="7"/>
  <c r="BK114" i="8"/>
  <c r="J114" i="8" s="1"/>
  <c r="J70" i="8" s="1"/>
  <c r="T101" i="9"/>
  <c r="T121" i="9"/>
  <c r="BK107" i="10"/>
  <c r="J107" i="10" s="1"/>
  <c r="J69" i="10" s="1"/>
  <c r="BK116" i="10"/>
  <c r="J116" i="10" s="1"/>
  <c r="J71" i="10" s="1"/>
  <c r="T137" i="10"/>
  <c r="R152" i="10"/>
  <c r="R97" i="11"/>
  <c r="R109" i="11"/>
  <c r="P117" i="11"/>
  <c r="P103" i="12"/>
  <c r="BK111" i="12"/>
  <c r="J111" i="12"/>
  <c r="J71" i="12" s="1"/>
  <c r="BK107" i="13"/>
  <c r="J107" i="13" s="1"/>
  <c r="J71" i="13" s="1"/>
  <c r="T93" i="14"/>
  <c r="T98" i="14"/>
  <c r="P117" i="16"/>
  <c r="P128" i="16"/>
  <c r="BK99" i="17"/>
  <c r="BK176" i="17"/>
  <c r="J176" i="17" s="1"/>
  <c r="J72" i="17" s="1"/>
  <c r="P205" i="18"/>
  <c r="T502" i="18"/>
  <c r="P1014" i="18"/>
  <c r="P1258" i="18"/>
  <c r="T1401" i="18"/>
  <c r="T1478" i="18"/>
  <c r="T1622" i="18"/>
  <c r="BK1782" i="18"/>
  <c r="J1782" i="18" s="1"/>
  <c r="J90" i="18" s="1"/>
  <c r="BK1852" i="18"/>
  <c r="J1852" i="18" s="1"/>
  <c r="J91" i="18" s="1"/>
  <c r="BK100" i="19"/>
  <c r="J100" i="19" s="1"/>
  <c r="J68" i="19" s="1"/>
  <c r="BK121" i="19"/>
  <c r="J121" i="19" s="1"/>
  <c r="J70" i="19" s="1"/>
  <c r="T142" i="19"/>
  <c r="BK95" i="20"/>
  <c r="J95" i="20"/>
  <c r="J68" i="20" s="1"/>
  <c r="R113" i="20"/>
  <c r="T101" i="21"/>
  <c r="R117" i="21"/>
  <c r="BK137" i="21"/>
  <c r="J137" i="21"/>
  <c r="J73" i="21" s="1"/>
  <c r="BK98" i="22"/>
  <c r="J98" i="22" s="1"/>
  <c r="J68" i="22" s="1"/>
  <c r="BK101" i="22"/>
  <c r="J101" i="22" s="1"/>
  <c r="J69" i="22" s="1"/>
  <c r="T151" i="22"/>
  <c r="P99" i="23"/>
  <c r="R111" i="23"/>
  <c r="R119" i="23"/>
  <c r="BK105" i="24"/>
  <c r="J105" i="24" s="1"/>
  <c r="J70" i="24" s="1"/>
  <c r="T117" i="24"/>
  <c r="R112" i="25"/>
  <c r="R99" i="26"/>
  <c r="R106" i="26"/>
  <c r="R109" i="26"/>
  <c r="P99" i="27"/>
  <c r="BK129" i="27"/>
  <c r="J129" i="27" s="1"/>
  <c r="J71" i="27" s="1"/>
  <c r="P149" i="27"/>
  <c r="BK89" i="28"/>
  <c r="J89" i="28"/>
  <c r="J64" i="28" s="1"/>
  <c r="T96" i="29"/>
  <c r="R180" i="29"/>
  <c r="BK335" i="29"/>
  <c r="J335" i="29" s="1"/>
  <c r="J71" i="29" s="1"/>
  <c r="R94" i="31"/>
  <c r="R93" i="31" s="1"/>
  <c r="R92" i="31" s="1"/>
  <c r="BK116" i="31"/>
  <c r="J116" i="31" s="1"/>
  <c r="J68" i="31" s="1"/>
  <c r="R127" i="31"/>
  <c r="BK132" i="32"/>
  <c r="J132" i="32" s="1"/>
  <c r="J66" i="32" s="1"/>
  <c r="BK279" i="32"/>
  <c r="J279" i="32"/>
  <c r="J69" i="32" s="1"/>
  <c r="R314" i="32"/>
  <c r="T327" i="32"/>
  <c r="T338" i="32"/>
  <c r="BK423" i="32"/>
  <c r="J423" i="32"/>
  <c r="J77" i="32" s="1"/>
  <c r="BK506" i="32"/>
  <c r="P564" i="32"/>
  <c r="R589" i="32"/>
  <c r="T637" i="32"/>
  <c r="P716" i="32"/>
  <c r="R732" i="32"/>
  <c r="BK114" i="33"/>
  <c r="J114" i="33" s="1"/>
  <c r="J70" i="33" s="1"/>
  <c r="BK127" i="33"/>
  <c r="J127" i="33"/>
  <c r="J72" i="33" s="1"/>
  <c r="T93" i="34"/>
  <c r="T92" i="34" s="1"/>
  <c r="P91" i="35"/>
  <c r="AU100" i="1" s="1"/>
  <c r="R97" i="36"/>
  <c r="P105" i="36"/>
  <c r="BK120" i="36"/>
  <c r="J120" i="36" s="1"/>
  <c r="J72" i="36" s="1"/>
  <c r="R98" i="37"/>
  <c r="R108" i="37"/>
  <c r="BK116" i="37"/>
  <c r="J116" i="37" s="1"/>
  <c r="J72" i="37" s="1"/>
  <c r="T116" i="37"/>
  <c r="BK97" i="38"/>
  <c r="T111" i="38"/>
  <c r="T97" i="39"/>
  <c r="P107" i="39"/>
  <c r="P96" i="40"/>
  <c r="BK118" i="40"/>
  <c r="J118" i="40" s="1"/>
  <c r="J70" i="40" s="1"/>
  <c r="R124" i="40"/>
  <c r="P92" i="41"/>
  <c r="R98" i="41"/>
  <c r="R190" i="2"/>
  <c r="T302" i="2"/>
  <c r="P351" i="2"/>
  <c r="T890" i="2"/>
  <c r="T1039" i="2"/>
  <c r="R1155" i="2"/>
  <c r="R1352" i="2"/>
  <c r="T1513" i="2"/>
  <c r="T1666" i="2"/>
  <c r="T1750" i="2"/>
  <c r="T99" i="3"/>
  <c r="BK128" i="3"/>
  <c r="J128" i="3" s="1"/>
  <c r="J71" i="3" s="1"/>
  <c r="P99" i="4"/>
  <c r="P98" i="4" s="1"/>
  <c r="P97" i="4" s="1"/>
  <c r="AU59" i="1" s="1"/>
  <c r="R136" i="4"/>
  <c r="R102" i="5"/>
  <c r="P94" i="6"/>
  <c r="P93" i="6" s="1"/>
  <c r="AU63" i="1" s="1"/>
  <c r="P99" i="7"/>
  <c r="P98" i="7" s="1"/>
  <c r="AU64" i="1" s="1"/>
  <c r="P149" i="7"/>
  <c r="P157" i="7"/>
  <c r="T97" i="8"/>
  <c r="T96" i="8" s="1"/>
  <c r="R132" i="8"/>
  <c r="T97" i="9"/>
  <c r="T96" i="9" s="1"/>
  <c r="P109" i="9"/>
  <c r="P121" i="9"/>
  <c r="BK101" i="10"/>
  <c r="J101" i="10"/>
  <c r="J68" i="10" s="1"/>
  <c r="T112" i="10"/>
  <c r="T126" i="10"/>
  <c r="T145" i="10"/>
  <c r="T97" i="11"/>
  <c r="T96" i="11" s="1"/>
  <c r="R120" i="11"/>
  <c r="P97" i="12"/>
  <c r="P107" i="12"/>
  <c r="P111" i="12"/>
  <c r="P97" i="13"/>
  <c r="P107" i="13"/>
  <c r="BK90" i="14"/>
  <c r="J90" i="14" s="1"/>
  <c r="J64" i="14" s="1"/>
  <c r="BK101" i="14"/>
  <c r="J101" i="14" s="1"/>
  <c r="J67" i="14" s="1"/>
  <c r="P94" i="16"/>
  <c r="P93" i="16" s="1"/>
  <c r="P92" i="16" s="1"/>
  <c r="AU74" i="1" s="1"/>
  <c r="BK111" i="16"/>
  <c r="J111" i="16" s="1"/>
  <c r="J67" i="16" s="1"/>
  <c r="R99" i="17"/>
  <c r="R176" i="17"/>
  <c r="P118" i="18"/>
  <c r="BK253" i="18"/>
  <c r="J253" i="18" s="1"/>
  <c r="J71" i="18" s="1"/>
  <c r="P367" i="18"/>
  <c r="T853" i="18"/>
  <c r="T999" i="18"/>
  <c r="P1117" i="18"/>
  <c r="P1368" i="18"/>
  <c r="BK1391" i="18"/>
  <c r="J1391" i="18" s="1"/>
  <c r="J82" i="18" s="1"/>
  <c r="T1460" i="18"/>
  <c r="P1531" i="18"/>
  <c r="R1578" i="18"/>
  <c r="R1721" i="18"/>
  <c r="R1863" i="18"/>
  <c r="BK127" i="19"/>
  <c r="J127" i="19"/>
  <c r="J72" i="19" s="1"/>
  <c r="BK142" i="19"/>
  <c r="J142" i="19" s="1"/>
  <c r="J73" i="19" s="1"/>
  <c r="P110" i="20"/>
  <c r="P101" i="21"/>
  <c r="P98" i="21" s="1"/>
  <c r="AU83" i="1" s="1"/>
  <c r="T106" i="21"/>
  <c r="P137" i="21"/>
  <c r="P107" i="22"/>
  <c r="P97" i="22" s="1"/>
  <c r="AU84" i="1" s="1"/>
  <c r="R148" i="22"/>
  <c r="BK107" i="23"/>
  <c r="J107" i="23" s="1"/>
  <c r="J70" i="23" s="1"/>
  <c r="BK122" i="23"/>
  <c r="J122" i="23" s="1"/>
  <c r="J73" i="23" s="1"/>
  <c r="P105" i="24"/>
  <c r="R117" i="24"/>
  <c r="BK106" i="25"/>
  <c r="J106" i="25" s="1"/>
  <c r="J71" i="25" s="1"/>
  <c r="BK109" i="25"/>
  <c r="J109" i="25" s="1"/>
  <c r="J72" i="25" s="1"/>
  <c r="R112" i="26"/>
  <c r="BK118" i="27"/>
  <c r="J118" i="27" s="1"/>
  <c r="J70" i="27" s="1"/>
  <c r="BK138" i="27"/>
  <c r="J138" i="27"/>
  <c r="J72" i="27" s="1"/>
  <c r="R95" i="28"/>
  <c r="P116" i="31"/>
  <c r="P127" i="31"/>
  <c r="P132" i="32"/>
  <c r="BK256" i="32"/>
  <c r="J256" i="32" s="1"/>
  <c r="J68" i="32" s="1"/>
  <c r="T314" i="32"/>
  <c r="R114" i="33"/>
  <c r="T127" i="33"/>
  <c r="BK105" i="36"/>
  <c r="J105" i="36" s="1"/>
  <c r="J69" i="36" s="1"/>
  <c r="T109" i="36"/>
  <c r="T117" i="36"/>
  <c r="P104" i="37"/>
  <c r="BK113" i="37"/>
  <c r="J113" i="37" s="1"/>
  <c r="J71" i="37" s="1"/>
  <c r="T120" i="37"/>
  <c r="R104" i="38"/>
  <c r="P107" i="38"/>
  <c r="P97" i="39"/>
  <c r="T104" i="39"/>
  <c r="P110" i="39"/>
  <c r="BK96" i="40"/>
  <c r="J96" i="40" s="1"/>
  <c r="J68" i="40" s="1"/>
  <c r="T109" i="40"/>
  <c r="BK124" i="40"/>
  <c r="J124" i="40"/>
  <c r="J71" i="40" s="1"/>
  <c r="T92" i="41"/>
  <c r="T98" i="41"/>
  <c r="BK109" i="41"/>
  <c r="J109" i="41" s="1"/>
  <c r="J68" i="41" s="1"/>
  <c r="BK117" i="2"/>
  <c r="J117" i="2"/>
  <c r="J69" i="2" s="1"/>
  <c r="P535" i="2"/>
  <c r="BK1071" i="2"/>
  <c r="P1269" i="2"/>
  <c r="P1368" i="2"/>
  <c r="P1387" i="2"/>
  <c r="P1405" i="2"/>
  <c r="R1416" i="2"/>
  <c r="P1666" i="2"/>
  <c r="R1750" i="2"/>
  <c r="BK132" i="3"/>
  <c r="J132" i="3" s="1"/>
  <c r="J72" i="3" s="1"/>
  <c r="BK99" i="4"/>
  <c r="BK142" i="4"/>
  <c r="J142" i="4" s="1"/>
  <c r="J72" i="4" s="1"/>
  <c r="T102" i="5"/>
  <c r="R104" i="6"/>
  <c r="BK138" i="7"/>
  <c r="J138" i="7" s="1"/>
  <c r="J69" i="7" s="1"/>
  <c r="T165" i="7"/>
  <c r="R97" i="8"/>
  <c r="R96" i="8" s="1"/>
  <c r="R95" i="8" s="1"/>
  <c r="T132" i="8"/>
  <c r="P97" i="9"/>
  <c r="P96" i="9" s="1"/>
  <c r="AU66" i="1" s="1"/>
  <c r="R109" i="9"/>
  <c r="R121" i="9"/>
  <c r="R107" i="10"/>
  <c r="R116" i="10"/>
  <c r="BK137" i="10"/>
  <c r="J137" i="10" s="1"/>
  <c r="J73" i="10" s="1"/>
  <c r="T152" i="10"/>
  <c r="P105" i="11"/>
  <c r="BK120" i="11"/>
  <c r="J120" i="11" s="1"/>
  <c r="J72" i="11" s="1"/>
  <c r="BK97" i="12"/>
  <c r="BK107" i="12"/>
  <c r="J107" i="12" s="1"/>
  <c r="J70" i="12" s="1"/>
  <c r="R114" i="12"/>
  <c r="P104" i="13"/>
  <c r="P110" i="13"/>
  <c r="T90" i="14"/>
  <c r="T89" i="14" s="1"/>
  <c r="R101" i="14"/>
  <c r="T117" i="16"/>
  <c r="R128" i="16"/>
  <c r="P99" i="17"/>
  <c r="P176" i="17"/>
  <c r="BK205" i="18"/>
  <c r="J205" i="18" s="1"/>
  <c r="J70" i="18" s="1"/>
  <c r="R502" i="18"/>
  <c r="BK1014" i="18"/>
  <c r="J1014" i="18"/>
  <c r="J78" i="18" s="1"/>
  <c r="T1258" i="18"/>
  <c r="R1401" i="18"/>
  <c r="R1478" i="18"/>
  <c r="P1622" i="18"/>
  <c r="T1782" i="18"/>
  <c r="T1852" i="18"/>
  <c r="R100" i="19"/>
  <c r="P121" i="19"/>
  <c r="R127" i="19"/>
  <c r="T171" i="19"/>
  <c r="R110" i="20"/>
  <c r="BK106" i="21"/>
  <c r="J106" i="21"/>
  <c r="J70" i="21" s="1"/>
  <c r="BK129" i="21"/>
  <c r="J129" i="21" s="1"/>
  <c r="J72" i="21" s="1"/>
  <c r="BK147" i="21"/>
  <c r="J147" i="21" s="1"/>
  <c r="J74" i="21" s="1"/>
  <c r="R98" i="22"/>
  <c r="T101" i="22"/>
  <c r="R151" i="22"/>
  <c r="BK99" i="23"/>
  <c r="J99" i="23" s="1"/>
  <c r="J69" i="23" s="1"/>
  <c r="R107" i="23"/>
  <c r="P122" i="23"/>
  <c r="P99" i="24"/>
  <c r="P98" i="24" s="1"/>
  <c r="P97" i="24" s="1"/>
  <c r="AU87" i="1" s="1"/>
  <c r="R109" i="24"/>
  <c r="R114" i="24"/>
  <c r="R106" i="25"/>
  <c r="R109" i="25"/>
  <c r="T99" i="26"/>
  <c r="T98" i="26" s="1"/>
  <c r="T97" i="26" s="1"/>
  <c r="P112" i="26"/>
  <c r="R99" i="27"/>
  <c r="R98" i="27" s="1"/>
  <c r="R97" i="27" s="1"/>
  <c r="P129" i="27"/>
  <c r="BK149" i="27"/>
  <c r="J149" i="27" s="1"/>
  <c r="J73" i="27" s="1"/>
  <c r="T95" i="28"/>
  <c r="BK158" i="29"/>
  <c r="P180" i="29"/>
  <c r="T258" i="29"/>
  <c r="R87" i="30"/>
  <c r="R86" i="30"/>
  <c r="P110" i="32"/>
  <c r="P109" i="32"/>
  <c r="T196" i="32"/>
  <c r="T256" i="32"/>
  <c r="BK327" i="32"/>
  <c r="J327" i="32" s="1"/>
  <c r="J71" i="32" s="1"/>
  <c r="R327" i="32"/>
  <c r="R338" i="32"/>
  <c r="BK404" i="32"/>
  <c r="BK109" i="32" s="1"/>
  <c r="J109" i="32" s="1"/>
  <c r="J64" i="32" s="1"/>
  <c r="T404" i="32"/>
  <c r="R417" i="32"/>
  <c r="BK482" i="32"/>
  <c r="J482" i="32"/>
  <c r="J78" i="32" s="1"/>
  <c r="T482" i="32"/>
  <c r="T564" i="32"/>
  <c r="P613" i="32"/>
  <c r="R613" i="32"/>
  <c r="BK687" i="32"/>
  <c r="J687" i="32" s="1"/>
  <c r="J84" i="32" s="1"/>
  <c r="R716" i="32"/>
  <c r="BK118" i="33"/>
  <c r="J118" i="33" s="1"/>
  <c r="J71" i="33" s="1"/>
  <c r="BK140" i="33"/>
  <c r="J140" i="33" s="1"/>
  <c r="J73" i="33" s="1"/>
  <c r="R91" i="35"/>
  <c r="R105" i="36"/>
  <c r="BK117" i="36"/>
  <c r="J117" i="36" s="1"/>
  <c r="J71" i="36" s="1"/>
  <c r="P117" i="36"/>
  <c r="R104" i="37"/>
  <c r="P113" i="37"/>
  <c r="R120" i="37"/>
  <c r="P97" i="38"/>
  <c r="P111" i="38"/>
  <c r="P104" i="39"/>
  <c r="T110" i="39"/>
  <c r="P109" i="40"/>
  <c r="P124" i="40"/>
  <c r="BK92" i="41"/>
  <c r="R92" i="41"/>
  <c r="P98" i="41"/>
  <c r="BK105" i="41"/>
  <c r="J105" i="41" s="1"/>
  <c r="J67" i="41" s="1"/>
  <c r="P105" i="41"/>
  <c r="R105" i="41"/>
  <c r="T105" i="41"/>
  <c r="P109" i="41"/>
  <c r="R109" i="41"/>
  <c r="T109" i="41"/>
  <c r="BK1067" i="2"/>
  <c r="J1067" i="2"/>
  <c r="J76" i="2" s="1"/>
  <c r="BK1382" i="2"/>
  <c r="J1382" i="2" s="1"/>
  <c r="J83" i="2" s="1"/>
  <c r="BK116" i="3"/>
  <c r="J116" i="3" s="1"/>
  <c r="J70" i="3" s="1"/>
  <c r="BK147" i="3"/>
  <c r="J147" i="3" s="1"/>
  <c r="J73" i="3" s="1"/>
  <c r="BK175" i="7"/>
  <c r="J175" i="7" s="1"/>
  <c r="J73" i="7" s="1"/>
  <c r="BK177" i="7"/>
  <c r="J177" i="7" s="1"/>
  <c r="J74" i="7" s="1"/>
  <c r="BK91" i="15"/>
  <c r="J91" i="15"/>
  <c r="J66" i="15" s="1"/>
  <c r="BK100" i="5"/>
  <c r="J100" i="5" s="1"/>
  <c r="J69" i="5" s="1"/>
  <c r="BK99" i="21"/>
  <c r="J99" i="21" s="1"/>
  <c r="J68" i="21" s="1"/>
  <c r="BK104" i="26"/>
  <c r="J104" i="26" s="1"/>
  <c r="J70" i="26" s="1"/>
  <c r="BK1010" i="18"/>
  <c r="J1010" i="18" s="1"/>
  <c r="J76" i="18" s="1"/>
  <c r="BK93" i="28"/>
  <c r="J93" i="28" s="1"/>
  <c r="J65" i="28" s="1"/>
  <c r="BK112" i="31"/>
  <c r="J112" i="31" s="1"/>
  <c r="J67" i="31" s="1"/>
  <c r="BK123" i="31"/>
  <c r="J123" i="31" s="1"/>
  <c r="J69" i="31" s="1"/>
  <c r="BK119" i="19"/>
  <c r="J119" i="19" s="1"/>
  <c r="J69" i="19" s="1"/>
  <c r="BK107" i="16"/>
  <c r="J107" i="16" s="1"/>
  <c r="J66" i="16" s="1"/>
  <c r="BK192" i="17"/>
  <c r="J192" i="17" s="1"/>
  <c r="J73" i="17" s="1"/>
  <c r="BK102" i="39"/>
  <c r="BK96" i="39" s="1"/>
  <c r="J96" i="39" s="1"/>
  <c r="J67" i="39" s="1"/>
  <c r="BK155" i="4"/>
  <c r="J155" i="4" s="1"/>
  <c r="J73" i="4" s="1"/>
  <c r="BK102" i="13"/>
  <c r="J102" i="13" s="1"/>
  <c r="J69" i="13" s="1"/>
  <c r="BK125" i="19"/>
  <c r="BK255" i="29"/>
  <c r="J255" i="29" s="1"/>
  <c r="J69" i="29" s="1"/>
  <c r="BK102" i="38"/>
  <c r="J102" i="38" s="1"/>
  <c r="J69" i="38" s="1"/>
  <c r="BK124" i="16"/>
  <c r="J124" i="16" s="1"/>
  <c r="J69" i="16" s="1"/>
  <c r="BK169" i="19"/>
  <c r="J169" i="19" s="1"/>
  <c r="J74" i="19" s="1"/>
  <c r="BK108" i="31"/>
  <c r="J108" i="31" s="1"/>
  <c r="J66" i="31" s="1"/>
  <c r="BK112" i="33"/>
  <c r="J112" i="33" s="1"/>
  <c r="J69" i="33" s="1"/>
  <c r="BK143" i="10"/>
  <c r="J143" i="10" s="1"/>
  <c r="J74" i="10" s="1"/>
  <c r="BK104" i="25"/>
  <c r="J104" i="25" s="1"/>
  <c r="J70" i="25" s="1"/>
  <c r="BK374" i="29"/>
  <c r="J374" i="29" s="1"/>
  <c r="J72" i="29" s="1"/>
  <c r="BE97" i="41"/>
  <c r="BE103" i="41"/>
  <c r="F87" i="41"/>
  <c r="BE95" i="41"/>
  <c r="BE101" i="41"/>
  <c r="J84" i="41"/>
  <c r="BE110" i="41"/>
  <c r="E78" i="41"/>
  <c r="BE106" i="41"/>
  <c r="BE93" i="41"/>
  <c r="BE99" i="41"/>
  <c r="BE113" i="41"/>
  <c r="BE114" i="41"/>
  <c r="BE108" i="41"/>
  <c r="BE111" i="41"/>
  <c r="F92" i="40"/>
  <c r="BE115" i="40"/>
  <c r="BE117" i="40"/>
  <c r="BE108" i="40"/>
  <c r="BE112" i="40"/>
  <c r="BE116" i="40"/>
  <c r="BE121" i="40"/>
  <c r="BE125" i="40"/>
  <c r="J89" i="40"/>
  <c r="BE102" i="40"/>
  <c r="BE103" i="40"/>
  <c r="BE104" i="40"/>
  <c r="BE107" i="40"/>
  <c r="BE119" i="40"/>
  <c r="BE123" i="40"/>
  <c r="BE98" i="40"/>
  <c r="BE99" i="40"/>
  <c r="BE100" i="40"/>
  <c r="BE105" i="40"/>
  <c r="BE114" i="40"/>
  <c r="BE122" i="40"/>
  <c r="E81" i="40"/>
  <c r="BE106" i="40"/>
  <c r="BE126" i="40"/>
  <c r="BE111" i="40"/>
  <c r="BE113" i="40"/>
  <c r="BE120" i="40"/>
  <c r="BE127" i="40"/>
  <c r="BE97" i="40"/>
  <c r="BE101" i="40"/>
  <c r="BE110" i="40"/>
  <c r="J60" i="39"/>
  <c r="BE98" i="39"/>
  <c r="BE100" i="39"/>
  <c r="BE101" i="39"/>
  <c r="BE105" i="39"/>
  <c r="E52" i="39"/>
  <c r="J97" i="38"/>
  <c r="J68" i="38" s="1"/>
  <c r="BE103" i="39"/>
  <c r="BE112" i="39"/>
  <c r="BE113" i="39"/>
  <c r="F93" i="39"/>
  <c r="BE99" i="39"/>
  <c r="BE115" i="39"/>
  <c r="BE116" i="39"/>
  <c r="BE117" i="39"/>
  <c r="BE118" i="39"/>
  <c r="BE106" i="39"/>
  <c r="BE108" i="39"/>
  <c r="BE109" i="39"/>
  <c r="BE111" i="39"/>
  <c r="BE114" i="39"/>
  <c r="F93" i="38"/>
  <c r="BE103" i="38"/>
  <c r="BE105" i="38"/>
  <c r="BE112" i="38"/>
  <c r="BE98" i="38"/>
  <c r="BE101" i="38"/>
  <c r="BE115" i="38"/>
  <c r="BE117" i="38"/>
  <c r="BE118" i="38"/>
  <c r="J60" i="38"/>
  <c r="BE109" i="38"/>
  <c r="BE114" i="38"/>
  <c r="BE120" i="38"/>
  <c r="BE108" i="38"/>
  <c r="BE99" i="38"/>
  <c r="BE100" i="38"/>
  <c r="BE106" i="38"/>
  <c r="BE119" i="38"/>
  <c r="E82" i="38"/>
  <c r="BE113" i="38"/>
  <c r="BE116" i="38"/>
  <c r="BE110" i="38"/>
  <c r="E52" i="37"/>
  <c r="F63" i="37"/>
  <c r="BE114" i="37"/>
  <c r="BE115" i="37"/>
  <c r="BE117" i="37"/>
  <c r="BE100" i="37"/>
  <c r="BE107" i="37"/>
  <c r="BE111" i="37"/>
  <c r="BE118" i="37"/>
  <c r="BE128" i="37"/>
  <c r="BE106" i="37"/>
  <c r="J91" i="37"/>
  <c r="BE109" i="37"/>
  <c r="BE110" i="37"/>
  <c r="BE127" i="37"/>
  <c r="BE112" i="37"/>
  <c r="BE122" i="37"/>
  <c r="BE123" i="37"/>
  <c r="BE124" i="37"/>
  <c r="BE126" i="37"/>
  <c r="BE101" i="37"/>
  <c r="BE102" i="37"/>
  <c r="BE119" i="37"/>
  <c r="BE121" i="37"/>
  <c r="BE125" i="37"/>
  <c r="BE129" i="37"/>
  <c r="BE99" i="37"/>
  <c r="BE105" i="37"/>
  <c r="BE103" i="37"/>
  <c r="BE102" i="36"/>
  <c r="BE121" i="36"/>
  <c r="BE123" i="36"/>
  <c r="BE128" i="36"/>
  <c r="F63" i="36"/>
  <c r="BE108" i="36"/>
  <c r="BE125" i="36"/>
  <c r="BE103" i="36"/>
  <c r="BE111" i="36"/>
  <c r="BE113" i="36"/>
  <c r="BE115" i="36"/>
  <c r="BE116" i="36"/>
  <c r="E52" i="36"/>
  <c r="J60" i="36"/>
  <c r="BE124" i="36"/>
  <c r="BE99" i="36"/>
  <c r="BE101" i="36"/>
  <c r="BE104" i="36"/>
  <c r="BE118" i="36"/>
  <c r="BE122" i="36"/>
  <c r="BE100" i="36"/>
  <c r="BE110" i="36"/>
  <c r="BE127" i="36"/>
  <c r="BE130" i="36"/>
  <c r="BE98" i="36"/>
  <c r="BE106" i="36"/>
  <c r="BE107" i="36"/>
  <c r="BE114" i="36"/>
  <c r="BE119" i="36"/>
  <c r="BE126" i="36"/>
  <c r="BE129" i="36"/>
  <c r="BE112" i="36"/>
  <c r="BE92" i="35"/>
  <c r="BE97" i="35"/>
  <c r="BE108" i="35"/>
  <c r="BE126" i="35"/>
  <c r="BE131" i="35"/>
  <c r="BE133" i="35"/>
  <c r="BE134" i="35"/>
  <c r="BE135" i="35"/>
  <c r="BE140" i="35"/>
  <c r="BE141" i="35"/>
  <c r="BE144" i="35"/>
  <c r="J85" i="35"/>
  <c r="BE98" i="35"/>
  <c r="BE99" i="35"/>
  <c r="BE102" i="35"/>
  <c r="BE117" i="35"/>
  <c r="BE118" i="35"/>
  <c r="BE128" i="35"/>
  <c r="BE139" i="35"/>
  <c r="BE143" i="35"/>
  <c r="BK92" i="34"/>
  <c r="J92" i="34" s="1"/>
  <c r="J34" i="34" s="1"/>
  <c r="E52" i="35"/>
  <c r="BE105" i="35"/>
  <c r="BE109" i="35"/>
  <c r="BE110" i="35"/>
  <c r="BE112" i="35"/>
  <c r="BE121" i="35"/>
  <c r="BE137" i="35"/>
  <c r="F88" i="35"/>
  <c r="BE93" i="35"/>
  <c r="BE100" i="35"/>
  <c r="BE113" i="35"/>
  <c r="BE115" i="35"/>
  <c r="BE119" i="35"/>
  <c r="BE127" i="35"/>
  <c r="BE138" i="35"/>
  <c r="BE94" i="35"/>
  <c r="BE104" i="35"/>
  <c r="BE106" i="35"/>
  <c r="BE114" i="35"/>
  <c r="BE123" i="35"/>
  <c r="BE142" i="35"/>
  <c r="BE145" i="35"/>
  <c r="BE116" i="35"/>
  <c r="BE120" i="35"/>
  <c r="BE129" i="35"/>
  <c r="BE132" i="35"/>
  <c r="BE136" i="35"/>
  <c r="BE146" i="35"/>
  <c r="BE147" i="35"/>
  <c r="BE95" i="35"/>
  <c r="BE96" i="35"/>
  <c r="BE107" i="35"/>
  <c r="BE111" i="35"/>
  <c r="BE124" i="35"/>
  <c r="BE125" i="35"/>
  <c r="BE101" i="35"/>
  <c r="BE103" i="35"/>
  <c r="BE122" i="35"/>
  <c r="BE130" i="35"/>
  <c r="BE148" i="35"/>
  <c r="BE149" i="35"/>
  <c r="BK97" i="33"/>
  <c r="J97" i="33" s="1"/>
  <c r="J34" i="33" s="1"/>
  <c r="J60" i="34"/>
  <c r="F89" i="34"/>
  <c r="BE110" i="34"/>
  <c r="BE112" i="34"/>
  <c r="E52" i="34"/>
  <c r="BE100" i="34"/>
  <c r="BE120" i="34"/>
  <c r="BE121" i="34"/>
  <c r="BE124" i="34"/>
  <c r="BE94" i="34"/>
  <c r="BE95" i="34"/>
  <c r="BE111" i="34"/>
  <c r="BE116" i="34"/>
  <c r="BE117" i="34"/>
  <c r="BE125" i="34"/>
  <c r="BE127" i="34"/>
  <c r="BE128" i="34"/>
  <c r="BE129" i="34"/>
  <c r="BE132" i="34"/>
  <c r="BE104" i="34"/>
  <c r="BE126" i="34"/>
  <c r="BE134" i="34"/>
  <c r="BE101" i="34"/>
  <c r="BE102" i="34"/>
  <c r="BE103" i="34"/>
  <c r="BE107" i="34"/>
  <c r="BE115" i="34"/>
  <c r="BE119" i="34"/>
  <c r="BE123" i="34"/>
  <c r="BE99" i="34"/>
  <c r="BE108" i="34"/>
  <c r="BE118" i="34"/>
  <c r="BE130" i="34"/>
  <c r="BE131" i="34"/>
  <c r="BE97" i="34"/>
  <c r="BE98" i="34"/>
  <c r="BE122" i="34"/>
  <c r="BE133" i="34"/>
  <c r="BE96" i="34"/>
  <c r="BE105" i="34"/>
  <c r="BE106" i="34"/>
  <c r="BE109" i="34"/>
  <c r="BE113" i="34"/>
  <c r="BE114" i="34"/>
  <c r="J60" i="33"/>
  <c r="BE109" i="33"/>
  <c r="BE113" i="33"/>
  <c r="BE120" i="33"/>
  <c r="BE144" i="33"/>
  <c r="F94" i="33"/>
  <c r="BE103" i="33"/>
  <c r="BE139" i="33"/>
  <c r="BE153" i="33"/>
  <c r="BE156" i="33"/>
  <c r="E83" i="33"/>
  <c r="BE102" i="33"/>
  <c r="BE115" i="33"/>
  <c r="BE121" i="33"/>
  <c r="BE126" i="33"/>
  <c r="BE133" i="33"/>
  <c r="BE141" i="33"/>
  <c r="BE145" i="33"/>
  <c r="BE146" i="33"/>
  <c r="BE151" i="33"/>
  <c r="BE154" i="33"/>
  <c r="BE105" i="33"/>
  <c r="BE124" i="33"/>
  <c r="BE132" i="33"/>
  <c r="BE152" i="33"/>
  <c r="BE122" i="33"/>
  <c r="BE130" i="33"/>
  <c r="BE131" i="33"/>
  <c r="BE143" i="33"/>
  <c r="BE148" i="33"/>
  <c r="BE149" i="33"/>
  <c r="BE150" i="33"/>
  <c r="BE155" i="33"/>
  <c r="BE108" i="33"/>
  <c r="BE116" i="33"/>
  <c r="BE117" i="33"/>
  <c r="BE134" i="33"/>
  <c r="BE135" i="33"/>
  <c r="BE138" i="33"/>
  <c r="BE142" i="33"/>
  <c r="BE147" i="33"/>
  <c r="BE100" i="33"/>
  <c r="BE101" i="33"/>
  <c r="BE111" i="33"/>
  <c r="BE119" i="33"/>
  <c r="BE123" i="33"/>
  <c r="BE125" i="33"/>
  <c r="BE128" i="33"/>
  <c r="BE129" i="33"/>
  <c r="BE136" i="33"/>
  <c r="BE157" i="33"/>
  <c r="BE99" i="33"/>
  <c r="BE104" i="33"/>
  <c r="BE106" i="33"/>
  <c r="BE107" i="33"/>
  <c r="BE110" i="33"/>
  <c r="BE137" i="33"/>
  <c r="BE124" i="32"/>
  <c r="BE133" i="32"/>
  <c r="BE161" i="32"/>
  <c r="BE185" i="32"/>
  <c r="BE271" i="32"/>
  <c r="BE306" i="32"/>
  <c r="BE308" i="32"/>
  <c r="BE350" i="32"/>
  <c r="BE364" i="32"/>
  <c r="BE369" i="32"/>
  <c r="BE434" i="32"/>
  <c r="BE441" i="32"/>
  <c r="BE483" i="32"/>
  <c r="BE487" i="32"/>
  <c r="BE497" i="32"/>
  <c r="BE502" i="32"/>
  <c r="BE504" i="32"/>
  <c r="BE514" i="32"/>
  <c r="BE517" i="32"/>
  <c r="BE519" i="32"/>
  <c r="BE522" i="32"/>
  <c r="BE544" i="32"/>
  <c r="BE547" i="32"/>
  <c r="BE565" i="32"/>
  <c r="BE593" i="32"/>
  <c r="BE614" i="32"/>
  <c r="BE624" i="32"/>
  <c r="BE638" i="32"/>
  <c r="BE671" i="32"/>
  <c r="BE683" i="32"/>
  <c r="BE733" i="32"/>
  <c r="BE740" i="32"/>
  <c r="BE743" i="32"/>
  <c r="BE747" i="32"/>
  <c r="J56" i="32"/>
  <c r="BE128" i="32"/>
  <c r="BE149" i="32"/>
  <c r="BE302" i="32"/>
  <c r="BE330" i="32"/>
  <c r="BE336" i="32"/>
  <c r="BE345" i="32"/>
  <c r="BE353" i="32"/>
  <c r="BE424" i="32"/>
  <c r="BE464" i="32"/>
  <c r="BE471" i="32"/>
  <c r="BE540" i="32"/>
  <c r="BE583" i="32"/>
  <c r="BE585" i="32"/>
  <c r="BE598" i="32"/>
  <c r="BE609" i="32"/>
  <c r="BE629" i="32"/>
  <c r="BE646" i="32"/>
  <c r="BE655" i="32"/>
  <c r="BE660" i="32"/>
  <c r="BE702" i="32"/>
  <c r="BE174" i="32"/>
  <c r="BE220" i="32"/>
  <c r="BE226" i="32"/>
  <c r="BE328" i="32"/>
  <c r="BE334" i="32"/>
  <c r="BE339" i="32"/>
  <c r="BE343" i="32"/>
  <c r="BE344" i="32"/>
  <c r="BE366" i="32"/>
  <c r="BE381" i="32"/>
  <c r="BE398" i="32"/>
  <c r="BE420" i="32"/>
  <c r="BE463" i="32"/>
  <c r="BE507" i="32"/>
  <c r="BE560" i="32"/>
  <c r="BE633" i="32"/>
  <c r="BE661" i="32"/>
  <c r="BE668" i="32"/>
  <c r="BE692" i="32"/>
  <c r="BE699" i="32"/>
  <c r="E50" i="32"/>
  <c r="BE197" i="32"/>
  <c r="BE238" i="32"/>
  <c r="BE250" i="32"/>
  <c r="BE292" i="32"/>
  <c r="BE360" i="32"/>
  <c r="BE407" i="32"/>
  <c r="BE431" i="32"/>
  <c r="BE448" i="32"/>
  <c r="BE473" i="32"/>
  <c r="BE552" i="32"/>
  <c r="BE575" i="32"/>
  <c r="BE587" i="32"/>
  <c r="BE607" i="32"/>
  <c r="BE608" i="32"/>
  <c r="BE615" i="32"/>
  <c r="BE621" i="32"/>
  <c r="BE632" i="32"/>
  <c r="BE666" i="32"/>
  <c r="BE675" i="32"/>
  <c r="BE679" i="32"/>
  <c r="BE682" i="32"/>
  <c r="BE696" i="32"/>
  <c r="BE714" i="32"/>
  <c r="BE717" i="32"/>
  <c r="BE721" i="32"/>
  <c r="BE724" i="32"/>
  <c r="BE111" i="32"/>
  <c r="BE122" i="32"/>
  <c r="BE157" i="32"/>
  <c r="BE202" i="32"/>
  <c r="BE206" i="32"/>
  <c r="BE210" i="32"/>
  <c r="BE214" i="32"/>
  <c r="BE277" i="32"/>
  <c r="BE278" i="32"/>
  <c r="BE313" i="32"/>
  <c r="BE323" i="32"/>
  <c r="BE325" i="32"/>
  <c r="BE340" i="32"/>
  <c r="BE368" i="32"/>
  <c r="BE390" i="32"/>
  <c r="BE411" i="32"/>
  <c r="BE438" i="32"/>
  <c r="BE458" i="32"/>
  <c r="BE468" i="32"/>
  <c r="BE476" i="32"/>
  <c r="BE562" i="32"/>
  <c r="BE582" i="32"/>
  <c r="BE676" i="32"/>
  <c r="BE707" i="32"/>
  <c r="F105" i="32"/>
  <c r="BE257" i="32"/>
  <c r="BE264" i="32"/>
  <c r="BE321" i="32"/>
  <c r="BE332" i="32"/>
  <c r="BE341" i="32"/>
  <c r="BE342" i="32"/>
  <c r="BE346" i="32"/>
  <c r="BE378" i="32"/>
  <c r="BE401" i="32"/>
  <c r="BE413" i="32"/>
  <c r="BE418" i="32"/>
  <c r="BE478" i="32"/>
  <c r="BE480" i="32"/>
  <c r="BE494" i="32"/>
  <c r="BE499" i="32"/>
  <c r="BE529" i="32"/>
  <c r="BE543" i="32"/>
  <c r="BE555" i="32"/>
  <c r="BE627" i="32"/>
  <c r="BE635" i="32"/>
  <c r="BE654" i="32"/>
  <c r="BE667" i="32"/>
  <c r="BE701" i="32"/>
  <c r="BE710" i="32"/>
  <c r="BE712" i="32"/>
  <c r="BE728" i="32"/>
  <c r="BE730" i="32"/>
  <c r="BE130" i="32"/>
  <c r="BE144" i="32"/>
  <c r="BE153" i="32"/>
  <c r="BE187" i="32"/>
  <c r="BE216" i="32"/>
  <c r="BE252" i="32"/>
  <c r="BE280" i="32"/>
  <c r="BE315" i="32"/>
  <c r="BE319" i="32"/>
  <c r="BE347" i="32"/>
  <c r="BE349" i="32"/>
  <c r="BE445" i="32"/>
  <c r="BE462" i="32"/>
  <c r="BE490" i="32"/>
  <c r="BE526" i="32"/>
  <c r="BE569" i="32"/>
  <c r="BE573" i="32"/>
  <c r="BE578" i="32"/>
  <c r="BE604" i="32"/>
  <c r="BE618" i="32"/>
  <c r="BE623" i="32"/>
  <c r="BE626" i="32"/>
  <c r="BE630" i="32"/>
  <c r="BE648" i="32"/>
  <c r="BE649" i="32"/>
  <c r="BE670" i="32"/>
  <c r="BE688" i="32"/>
  <c r="BE163" i="32"/>
  <c r="BE192" i="32"/>
  <c r="BE194" i="32"/>
  <c r="BE273" i="32"/>
  <c r="BE287" i="32"/>
  <c r="BE299" i="32"/>
  <c r="BE356" i="32"/>
  <c r="BE374" i="32"/>
  <c r="BE405" i="32"/>
  <c r="BE409" i="32"/>
  <c r="BE455" i="32"/>
  <c r="BE590" i="32"/>
  <c r="BE611" i="32"/>
  <c r="BE617" i="32"/>
  <c r="BE620" i="32"/>
  <c r="BE642" i="32"/>
  <c r="BE685" i="32"/>
  <c r="F59" i="31"/>
  <c r="BE98" i="31"/>
  <c r="BE124" i="31"/>
  <c r="BE130" i="31"/>
  <c r="BE95" i="31"/>
  <c r="BE113" i="31"/>
  <c r="J86" i="31"/>
  <c r="BE100" i="31"/>
  <c r="E50" i="31"/>
  <c r="BE103" i="31"/>
  <c r="BE109" i="31"/>
  <c r="BE117" i="31"/>
  <c r="BE120" i="31"/>
  <c r="BE128" i="31"/>
  <c r="BE105" i="31"/>
  <c r="E50" i="30"/>
  <c r="BE91" i="30"/>
  <c r="BE97" i="30"/>
  <c r="BE101" i="30"/>
  <c r="BE94" i="30"/>
  <c r="BE105" i="30"/>
  <c r="BE107" i="30"/>
  <c r="F59" i="30"/>
  <c r="BE89" i="30"/>
  <c r="BE95" i="30"/>
  <c r="J83" i="30"/>
  <c r="BE90" i="30"/>
  <c r="BE100" i="30"/>
  <c r="J56" i="30"/>
  <c r="BE92" i="30"/>
  <c r="BE99" i="30"/>
  <c r="BE88" i="30"/>
  <c r="BE96" i="30"/>
  <c r="BE102" i="30"/>
  <c r="BE104" i="30"/>
  <c r="F91" i="29"/>
  <c r="BE102" i="29"/>
  <c r="BE117" i="29"/>
  <c r="BE159" i="29"/>
  <c r="BE186" i="29"/>
  <c r="BE239" i="29"/>
  <c r="BE271" i="29"/>
  <c r="BE273" i="29"/>
  <c r="BE274" i="29"/>
  <c r="BE282" i="29"/>
  <c r="BE310" i="29"/>
  <c r="BE365" i="29"/>
  <c r="BE369" i="29"/>
  <c r="BE375" i="29"/>
  <c r="E50" i="29"/>
  <c r="BE206" i="29"/>
  <c r="BE346" i="29"/>
  <c r="BE123" i="29"/>
  <c r="BE150" i="29"/>
  <c r="BE164" i="29"/>
  <c r="BE181" i="29"/>
  <c r="BE216" i="29"/>
  <c r="BE97" i="29"/>
  <c r="BE107" i="29"/>
  <c r="BE112" i="29"/>
  <c r="BE179" i="29"/>
  <c r="BE201" i="29"/>
  <c r="BE211" i="29"/>
  <c r="BE226" i="29"/>
  <c r="BE231" i="29"/>
  <c r="BE246" i="29"/>
  <c r="BE256" i="29"/>
  <c r="BE301" i="29"/>
  <c r="BE341" i="29"/>
  <c r="J88" i="29"/>
  <c r="BE133" i="29"/>
  <c r="BE152" i="29"/>
  <c r="BE191" i="29"/>
  <c r="BE196" i="29"/>
  <c r="BE223" i="29"/>
  <c r="BE224" i="29"/>
  <c r="BE252" i="29"/>
  <c r="BE259" i="29"/>
  <c r="BE308" i="29"/>
  <c r="BE309" i="29"/>
  <c r="BE318" i="29"/>
  <c r="BE323" i="29"/>
  <c r="BE331" i="29"/>
  <c r="BE334" i="29"/>
  <c r="BE119" i="29"/>
  <c r="BE154" i="29"/>
  <c r="BE173" i="29"/>
  <c r="BE225" i="29"/>
  <c r="BE316" i="29"/>
  <c r="BE336" i="29"/>
  <c r="BE143" i="29"/>
  <c r="BE168" i="29"/>
  <c r="BE171" i="29"/>
  <c r="BE287" i="29"/>
  <c r="BE293" i="29"/>
  <c r="BE294" i="29"/>
  <c r="BE299" i="29"/>
  <c r="BE128" i="29"/>
  <c r="BE138" i="29"/>
  <c r="BE240" i="29"/>
  <c r="BE245" i="29"/>
  <c r="BE261" i="29"/>
  <c r="BE267" i="29"/>
  <c r="BE300" i="29"/>
  <c r="BE360" i="29"/>
  <c r="J99" i="27"/>
  <c r="J69" i="27" s="1"/>
  <c r="E50" i="28"/>
  <c r="BE100" i="28"/>
  <c r="F59" i="28"/>
  <c r="BE90" i="28"/>
  <c r="BE91" i="28"/>
  <c r="BE94" i="28"/>
  <c r="BE96" i="28"/>
  <c r="BE99" i="28"/>
  <c r="BE97" i="28"/>
  <c r="BE98" i="28"/>
  <c r="J56" i="28"/>
  <c r="BE92" i="28"/>
  <c r="F63" i="27"/>
  <c r="BE124" i="27"/>
  <c r="BE125" i="27"/>
  <c r="BE133" i="27"/>
  <c r="BE148" i="27"/>
  <c r="J91" i="27"/>
  <c r="BE108" i="27"/>
  <c r="BE113" i="27"/>
  <c r="BE114" i="27"/>
  <c r="BE115" i="27"/>
  <c r="BE116" i="27"/>
  <c r="BE139" i="27"/>
  <c r="BE140" i="27"/>
  <c r="BE141" i="27"/>
  <c r="BE142" i="27"/>
  <c r="BE143" i="27"/>
  <c r="BE144" i="27"/>
  <c r="BE145" i="27"/>
  <c r="BE146" i="27"/>
  <c r="BE147" i="27"/>
  <c r="BE151" i="27"/>
  <c r="E52" i="27"/>
  <c r="BE100" i="27"/>
  <c r="BE123" i="27"/>
  <c r="BE126" i="27"/>
  <c r="BE132" i="27"/>
  <c r="BE134" i="27"/>
  <c r="BE152" i="27"/>
  <c r="BE155" i="27"/>
  <c r="BE119" i="27"/>
  <c r="BE120" i="27"/>
  <c r="BE121" i="27"/>
  <c r="BE122" i="27"/>
  <c r="BE128" i="27"/>
  <c r="BE131" i="27"/>
  <c r="BE150" i="27"/>
  <c r="BE157" i="27"/>
  <c r="BE112" i="27"/>
  <c r="BE117" i="27"/>
  <c r="BE137" i="27"/>
  <c r="BE153" i="27"/>
  <c r="BE156" i="27"/>
  <c r="BE101" i="27"/>
  <c r="BE102" i="27"/>
  <c r="BE106" i="27"/>
  <c r="BE107" i="27"/>
  <c r="BE109" i="27"/>
  <c r="BE127" i="27"/>
  <c r="BE130" i="27"/>
  <c r="BE135" i="27"/>
  <c r="BE136" i="27"/>
  <c r="BE158" i="27"/>
  <c r="BE103" i="27"/>
  <c r="BE104" i="27"/>
  <c r="BE105" i="27"/>
  <c r="BE110" i="27"/>
  <c r="BE111" i="27"/>
  <c r="BE154" i="27"/>
  <c r="F63" i="26"/>
  <c r="BE103" i="26"/>
  <c r="J60" i="26"/>
  <c r="BE115" i="26"/>
  <c r="BE116" i="26"/>
  <c r="BE117" i="26"/>
  <c r="E83" i="26"/>
  <c r="BE108" i="26"/>
  <c r="BE100" i="26"/>
  <c r="BE102" i="26"/>
  <c r="BE110" i="26"/>
  <c r="BE118" i="26"/>
  <c r="BE101" i="26"/>
  <c r="BE120" i="26"/>
  <c r="BK98" i="25"/>
  <c r="J98" i="25" s="1"/>
  <c r="J68" i="25" s="1"/>
  <c r="BE105" i="26"/>
  <c r="BE107" i="26"/>
  <c r="BE111" i="26"/>
  <c r="BE113" i="26"/>
  <c r="BE114" i="26"/>
  <c r="BE119" i="26"/>
  <c r="E52" i="25"/>
  <c r="F63" i="25"/>
  <c r="BE119" i="25"/>
  <c r="BE113" i="25"/>
  <c r="BE114" i="25"/>
  <c r="BE115" i="25"/>
  <c r="BE110" i="25"/>
  <c r="BE111" i="25"/>
  <c r="BE118" i="25"/>
  <c r="J60" i="25"/>
  <c r="BE102" i="25"/>
  <c r="BE103" i="25"/>
  <c r="BE116" i="25"/>
  <c r="BE100" i="25"/>
  <c r="BE117" i="25"/>
  <c r="BE101" i="25"/>
  <c r="BE120" i="25"/>
  <c r="BE121" i="25"/>
  <c r="BE105" i="25"/>
  <c r="BE107" i="25"/>
  <c r="BE108" i="25"/>
  <c r="BE118" i="24"/>
  <c r="BK98" i="23"/>
  <c r="J98" i="23"/>
  <c r="J68" i="23" s="1"/>
  <c r="J60" i="24"/>
  <c r="BE100" i="24"/>
  <c r="BE104" i="24"/>
  <c r="BE116" i="24"/>
  <c r="BE101" i="24"/>
  <c r="BE121" i="24"/>
  <c r="BE122" i="24"/>
  <c r="BE123" i="24"/>
  <c r="F94" i="24"/>
  <c r="BE115" i="24"/>
  <c r="E52" i="24"/>
  <c r="BE106" i="24"/>
  <c r="BE107" i="24"/>
  <c r="BE113" i="24"/>
  <c r="BE120" i="24"/>
  <c r="BE124" i="24"/>
  <c r="BE125" i="24"/>
  <c r="BE102" i="24"/>
  <c r="BE108" i="24"/>
  <c r="BE111" i="24"/>
  <c r="BE126" i="24"/>
  <c r="BE103" i="24"/>
  <c r="BE110" i="24"/>
  <c r="BE112" i="24"/>
  <c r="BE119" i="24"/>
  <c r="J60" i="23"/>
  <c r="BE105" i="23"/>
  <c r="BE108" i="23"/>
  <c r="BE110" i="23"/>
  <c r="BE112" i="23"/>
  <c r="BE115" i="23"/>
  <c r="BE116" i="23"/>
  <c r="BE118" i="23"/>
  <c r="BE117" i="23"/>
  <c r="BE124" i="23"/>
  <c r="BE128" i="23"/>
  <c r="E83" i="23"/>
  <c r="BE100" i="23"/>
  <c r="BE101" i="23"/>
  <c r="BE106" i="23"/>
  <c r="BE121" i="23"/>
  <c r="BE127" i="23"/>
  <c r="BE129" i="23"/>
  <c r="BE131" i="23"/>
  <c r="BE132" i="23"/>
  <c r="BK97" i="22"/>
  <c r="J97" i="22" s="1"/>
  <c r="J34" i="22" s="1"/>
  <c r="F94" i="23"/>
  <c r="BE102" i="23"/>
  <c r="BE103" i="23"/>
  <c r="BE104" i="23"/>
  <c r="BE109" i="23"/>
  <c r="BE113" i="23"/>
  <c r="BE114" i="23"/>
  <c r="BE120" i="23"/>
  <c r="BE123" i="23"/>
  <c r="BE125" i="23"/>
  <c r="BE126" i="23"/>
  <c r="BE130" i="23"/>
  <c r="E52" i="22"/>
  <c r="BE114" i="22"/>
  <c r="BE115" i="22"/>
  <c r="BE116" i="22"/>
  <c r="BE117" i="22"/>
  <c r="BE139" i="22"/>
  <c r="BE169" i="22"/>
  <c r="J91" i="22"/>
  <c r="BE99" i="22"/>
  <c r="BE100" i="22"/>
  <c r="BE109" i="22"/>
  <c r="BE118" i="22"/>
  <c r="BE124" i="22"/>
  <c r="BE125" i="22"/>
  <c r="BE126" i="22"/>
  <c r="BE132" i="22"/>
  <c r="BE134" i="22"/>
  <c r="BE135" i="22"/>
  <c r="BE140" i="22"/>
  <c r="BE141" i="22"/>
  <c r="BE144" i="22"/>
  <c r="BE149" i="22"/>
  <c r="BE155" i="22"/>
  <c r="BE163" i="22"/>
  <c r="BE164" i="22"/>
  <c r="BE167" i="22"/>
  <c r="F63" i="22"/>
  <c r="BE102" i="22"/>
  <c r="BE106" i="22"/>
  <c r="BE108" i="22"/>
  <c r="BE112" i="22"/>
  <c r="BE119" i="22"/>
  <c r="BE127" i="22"/>
  <c r="BE128" i="22"/>
  <c r="BE133" i="22"/>
  <c r="BE136" i="22"/>
  <c r="BE137" i="22"/>
  <c r="BE162" i="22"/>
  <c r="BE104" i="22"/>
  <c r="BE145" i="22"/>
  <c r="BE146" i="22"/>
  <c r="BE147" i="22"/>
  <c r="BE153" i="22"/>
  <c r="BE154" i="22"/>
  <c r="BE156" i="22"/>
  <c r="BE157" i="22"/>
  <c r="BE158" i="22"/>
  <c r="BE159" i="22"/>
  <c r="BE160" i="22"/>
  <c r="BE105" i="22"/>
  <c r="BE122" i="22"/>
  <c r="BE123" i="22"/>
  <c r="BE130" i="22"/>
  <c r="BE131" i="22"/>
  <c r="BE142" i="22"/>
  <c r="BE143" i="22"/>
  <c r="BE165" i="22"/>
  <c r="BE171" i="22"/>
  <c r="BE103" i="22"/>
  <c r="BE110" i="22"/>
  <c r="BE111" i="22"/>
  <c r="BE120" i="22"/>
  <c r="BE121" i="22"/>
  <c r="BE150" i="22"/>
  <c r="BE152" i="22"/>
  <c r="BE161" i="22"/>
  <c r="BE170" i="22"/>
  <c r="BE113" i="22"/>
  <c r="BE129" i="22"/>
  <c r="BE138" i="22"/>
  <c r="BE166" i="22"/>
  <c r="BK94" i="20"/>
  <c r="J94" i="20" s="1"/>
  <c r="J67" i="20" s="1"/>
  <c r="BE114" i="21"/>
  <c r="BE122" i="21"/>
  <c r="BE128" i="21"/>
  <c r="BE141" i="21"/>
  <c r="BE103" i="21"/>
  <c r="BE104" i="21"/>
  <c r="BE105" i="21"/>
  <c r="BE111" i="21"/>
  <c r="BE115" i="21"/>
  <c r="BE116" i="21"/>
  <c r="BE127" i="21"/>
  <c r="BE139" i="21"/>
  <c r="BE140" i="21"/>
  <c r="E84" i="21"/>
  <c r="BE109" i="21"/>
  <c r="BE110" i="21"/>
  <c r="BE112" i="21"/>
  <c r="BE123" i="21"/>
  <c r="BE124" i="21"/>
  <c r="BE125" i="21"/>
  <c r="BE126" i="21"/>
  <c r="BE138" i="21"/>
  <c r="BE146" i="21"/>
  <c r="F63" i="21"/>
  <c r="BE102" i="21"/>
  <c r="BE107" i="21"/>
  <c r="BE130" i="21"/>
  <c r="BE131" i="21"/>
  <c r="BE132" i="21"/>
  <c r="BE133" i="21"/>
  <c r="BE136" i="21"/>
  <c r="J60" i="21"/>
  <c r="BE100" i="21"/>
  <c r="BE113" i="21"/>
  <c r="BE118" i="21"/>
  <c r="BE134" i="21"/>
  <c r="BE135" i="21"/>
  <c r="BE142" i="21"/>
  <c r="BE143" i="21"/>
  <c r="BE148" i="21"/>
  <c r="BE108" i="21"/>
  <c r="BE119" i="21"/>
  <c r="BE120" i="21"/>
  <c r="BE121" i="21"/>
  <c r="BE144" i="21"/>
  <c r="BE145" i="21"/>
  <c r="BE149" i="21"/>
  <c r="BE150" i="21"/>
  <c r="J60" i="20"/>
  <c r="E80" i="20"/>
  <c r="BE101" i="20"/>
  <c r="BE102" i="20"/>
  <c r="BE103" i="20"/>
  <c r="BE108" i="20"/>
  <c r="BE97" i="20"/>
  <c r="BE98" i="20"/>
  <c r="BE114" i="20"/>
  <c r="BE115" i="20"/>
  <c r="F63" i="20"/>
  <c r="BE96" i="20"/>
  <c r="BE99" i="20"/>
  <c r="BE111" i="20"/>
  <c r="BE112" i="20"/>
  <c r="BE100" i="20"/>
  <c r="BE104" i="20"/>
  <c r="BE105" i="20"/>
  <c r="BE106" i="20"/>
  <c r="BE107" i="20"/>
  <c r="BE109" i="20"/>
  <c r="BE130" i="19"/>
  <c r="BE141" i="19"/>
  <c r="BE148" i="19"/>
  <c r="BE151" i="19"/>
  <c r="BE157" i="19"/>
  <c r="BE168" i="19"/>
  <c r="BE170" i="19"/>
  <c r="BE172" i="19"/>
  <c r="BE174" i="19"/>
  <c r="BE176" i="19"/>
  <c r="BE186" i="19"/>
  <c r="BE111" i="19"/>
  <c r="BE112" i="19"/>
  <c r="BE113" i="19"/>
  <c r="BE124" i="19"/>
  <c r="BE134" i="19"/>
  <c r="BE139" i="19"/>
  <c r="BE149" i="19"/>
  <c r="BE160" i="19"/>
  <c r="BE161" i="19"/>
  <c r="BE163" i="19"/>
  <c r="BE175" i="19"/>
  <c r="BE180" i="19"/>
  <c r="BE182" i="19"/>
  <c r="BE188" i="19"/>
  <c r="BE189" i="19"/>
  <c r="F63" i="19"/>
  <c r="BE117" i="19"/>
  <c r="BE122" i="19"/>
  <c r="BE123" i="19"/>
  <c r="BE136" i="19"/>
  <c r="BE140" i="19"/>
  <c r="BE143" i="19"/>
  <c r="BE156" i="19"/>
  <c r="BE166" i="19"/>
  <c r="J118" i="18"/>
  <c r="J69" i="18"/>
  <c r="BE107" i="19"/>
  <c r="BE108" i="19"/>
  <c r="BE109" i="19"/>
  <c r="BE129" i="19"/>
  <c r="BE137" i="19"/>
  <c r="BE147" i="19"/>
  <c r="BE155" i="19"/>
  <c r="BE114" i="19"/>
  <c r="BE115" i="19"/>
  <c r="BE120" i="19"/>
  <c r="BE128" i="19"/>
  <c r="BE132" i="19"/>
  <c r="BE133" i="19"/>
  <c r="BE146" i="19"/>
  <c r="BE150" i="19"/>
  <c r="BE153" i="19"/>
  <c r="BE154" i="19"/>
  <c r="BE164" i="19"/>
  <c r="BE184" i="19"/>
  <c r="E85" i="19"/>
  <c r="J93" i="19"/>
  <c r="BE101" i="19"/>
  <c r="BE102" i="19"/>
  <c r="BE104" i="19"/>
  <c r="BE116" i="19"/>
  <c r="BE118" i="19"/>
  <c r="BE135" i="19"/>
  <c r="BE144" i="19"/>
  <c r="BE152" i="19"/>
  <c r="BE158" i="19"/>
  <c r="BE162" i="19"/>
  <c r="BE165" i="19"/>
  <c r="BE167" i="19"/>
  <c r="BE173" i="19"/>
  <c r="BE178" i="19"/>
  <c r="BE106" i="19"/>
  <c r="BE131" i="19"/>
  <c r="BE138" i="19"/>
  <c r="BE145" i="19"/>
  <c r="BE177" i="19"/>
  <c r="BE179" i="19"/>
  <c r="BE183" i="19"/>
  <c r="BE190" i="19"/>
  <c r="BE191" i="19"/>
  <c r="BE192" i="19"/>
  <c r="BE103" i="19"/>
  <c r="BE105" i="19"/>
  <c r="BE110" i="19"/>
  <c r="BE126" i="19"/>
  <c r="BE159" i="19"/>
  <c r="BE181" i="19"/>
  <c r="BE185" i="19"/>
  <c r="BE187" i="19"/>
  <c r="BE193" i="19"/>
  <c r="F63" i="18"/>
  <c r="BE154" i="18"/>
  <c r="BE171" i="18"/>
  <c r="BE175" i="18"/>
  <c r="BE180" i="18"/>
  <c r="BE198" i="18"/>
  <c r="BE206" i="18"/>
  <c r="BE232" i="18"/>
  <c r="BE278" i="18"/>
  <c r="BE307" i="18"/>
  <c r="BE361" i="18"/>
  <c r="BE374" i="18"/>
  <c r="BE386" i="18"/>
  <c r="BE419" i="18"/>
  <c r="BE438" i="18"/>
  <c r="BE494" i="18"/>
  <c r="BE503" i="18"/>
  <c r="BE507" i="18"/>
  <c r="BE539" i="18"/>
  <c r="BE545" i="18"/>
  <c r="BE618" i="18"/>
  <c r="BE629" i="18"/>
  <c r="BE652" i="18"/>
  <c r="BE865" i="18"/>
  <c r="BE930" i="18"/>
  <c r="BE931" i="18"/>
  <c r="BE959" i="18"/>
  <c r="BE960" i="18"/>
  <c r="BE973" i="18"/>
  <c r="BE977" i="18"/>
  <c r="BE987" i="18"/>
  <c r="BE991" i="18"/>
  <c r="BE1022" i="18"/>
  <c r="BE1068" i="18"/>
  <c r="BE1177" i="18"/>
  <c r="BE1191" i="18"/>
  <c r="BE1225" i="18"/>
  <c r="BE1231" i="18"/>
  <c r="BE1243" i="18"/>
  <c r="BE1292" i="18"/>
  <c r="BE1303" i="18"/>
  <c r="BE1307" i="18"/>
  <c r="BE1387" i="18"/>
  <c r="BE1398" i="18"/>
  <c r="BE1461" i="18"/>
  <c r="BE1593" i="18"/>
  <c r="BE1605" i="18"/>
  <c r="BE1661" i="18"/>
  <c r="BE1668" i="18"/>
  <c r="BE1689" i="18"/>
  <c r="BE1762" i="18"/>
  <c r="BE1769" i="18"/>
  <c r="BE1772" i="18"/>
  <c r="BE1776" i="18"/>
  <c r="BE1780" i="18"/>
  <c r="BE1783" i="18"/>
  <c r="BE1787" i="18"/>
  <c r="BE1791" i="18"/>
  <c r="BE1802" i="18"/>
  <c r="BE1807" i="18"/>
  <c r="BE1809" i="18"/>
  <c r="BE1813" i="18"/>
  <c r="BE1814" i="18"/>
  <c r="BE1821" i="18"/>
  <c r="BE1823" i="18"/>
  <c r="BE1827" i="18"/>
  <c r="BE1829" i="18"/>
  <c r="BE1834" i="18"/>
  <c r="BE1838" i="18"/>
  <c r="BE1842" i="18"/>
  <c r="BE1846" i="18"/>
  <c r="BE1850" i="18"/>
  <c r="BE1853" i="18"/>
  <c r="BE1858" i="18"/>
  <c r="BE1864" i="18"/>
  <c r="BE1868" i="18"/>
  <c r="BE1872" i="18"/>
  <c r="BE1876" i="18"/>
  <c r="BE1880" i="18"/>
  <c r="BE1897" i="18"/>
  <c r="BE1905" i="18"/>
  <c r="BE1909" i="18"/>
  <c r="BE1918" i="18"/>
  <c r="BE159" i="18"/>
  <c r="BE246" i="18"/>
  <c r="BE299" i="18"/>
  <c r="BE312" i="18"/>
  <c r="BE326" i="18"/>
  <c r="BE337" i="18"/>
  <c r="BE356" i="18"/>
  <c r="BE534" i="18"/>
  <c r="BE603" i="18"/>
  <c r="BE608" i="18"/>
  <c r="BE624" i="18"/>
  <c r="BE696" i="18"/>
  <c r="BE707" i="18"/>
  <c r="BE765" i="18"/>
  <c r="BE776" i="18"/>
  <c r="BE900" i="18"/>
  <c r="BE926" i="18"/>
  <c r="BE932" i="18"/>
  <c r="BE939" i="18"/>
  <c r="BE943" i="18"/>
  <c r="BE969" i="18"/>
  <c r="BE1002" i="18"/>
  <c r="BE1036" i="18"/>
  <c r="BE1072" i="18"/>
  <c r="BE1093" i="18"/>
  <c r="BE1098" i="18"/>
  <c r="BE1107" i="18"/>
  <c r="BE1115" i="18"/>
  <c r="BE1149" i="18"/>
  <c r="BE1209" i="18"/>
  <c r="BE1259" i="18"/>
  <c r="BE1288" i="18"/>
  <c r="BE1301" i="18"/>
  <c r="BE1309" i="18"/>
  <c r="BE1397" i="18"/>
  <c r="BE1416" i="18"/>
  <c r="BE1429" i="18"/>
  <c r="BE1451" i="18"/>
  <c r="BE1492" i="18"/>
  <c r="BE1496" i="18"/>
  <c r="BE1500" i="18"/>
  <c r="BE1509" i="18"/>
  <c r="BE1538" i="18"/>
  <c r="BE1544" i="18"/>
  <c r="BE1562" i="18"/>
  <c r="BE1608" i="18"/>
  <c r="BE1616" i="18"/>
  <c r="BE1708" i="18"/>
  <c r="BE1722" i="18"/>
  <c r="E102" i="18"/>
  <c r="BE237" i="18"/>
  <c r="BE258" i="18"/>
  <c r="BE286" i="18"/>
  <c r="BE322" i="18"/>
  <c r="BE343" i="18"/>
  <c r="BE473" i="18"/>
  <c r="BE512" i="18"/>
  <c r="BE520" i="18"/>
  <c r="BE634" i="18"/>
  <c r="BE703" i="18"/>
  <c r="BE723" i="18"/>
  <c r="BE732" i="18"/>
  <c r="BE813" i="18"/>
  <c r="BE849" i="18"/>
  <c r="BE946" i="18"/>
  <c r="BE965" i="18"/>
  <c r="BE981" i="18"/>
  <c r="BE1075" i="18"/>
  <c r="BE1079" i="18"/>
  <c r="BE1103" i="18"/>
  <c r="BE1136" i="18"/>
  <c r="BE1251" i="18"/>
  <c r="BE1256" i="18"/>
  <c r="BE1294" i="18"/>
  <c r="BE1327" i="18"/>
  <c r="BE1329" i="18"/>
  <c r="BE1335" i="18"/>
  <c r="BE1342" i="18"/>
  <c r="BE1358" i="18"/>
  <c r="BE1374" i="18"/>
  <c r="BE1377" i="18"/>
  <c r="BE1424" i="18"/>
  <c r="BE1449" i="18"/>
  <c r="BE1458" i="18"/>
  <c r="BE1466" i="18"/>
  <c r="BE1470" i="18"/>
  <c r="BE1472" i="18"/>
  <c r="BE1479" i="18"/>
  <c r="BE1557" i="18"/>
  <c r="BE1570" i="18"/>
  <c r="BE1572" i="18"/>
  <c r="BE1574" i="18"/>
  <c r="BE1576" i="18"/>
  <c r="BE1585" i="18"/>
  <c r="BE1670" i="18"/>
  <c r="BE1726" i="18"/>
  <c r="BE1734" i="18"/>
  <c r="BE225" i="18"/>
  <c r="BE264" i="18"/>
  <c r="BE614" i="18"/>
  <c r="BE644" i="18"/>
  <c r="BE738" i="18"/>
  <c r="BE787" i="18"/>
  <c r="BE791" i="18"/>
  <c r="BE818" i="18"/>
  <c r="BE822" i="18"/>
  <c r="BE843" i="18"/>
  <c r="BE854" i="18"/>
  <c r="BE898" i="18"/>
  <c r="BE954" i="18"/>
  <c r="BE1004" i="18"/>
  <c r="BE1011" i="18"/>
  <c r="BE1015" i="18"/>
  <c r="BE1046" i="18"/>
  <c r="BE1122" i="18"/>
  <c r="BE1141" i="18"/>
  <c r="BE1193" i="18"/>
  <c r="BE1277" i="18"/>
  <c r="BE1315" i="18"/>
  <c r="BE1396" i="18"/>
  <c r="BE1405" i="18"/>
  <c r="BE1422" i="18"/>
  <c r="BE1435" i="18"/>
  <c r="BE1436" i="18"/>
  <c r="BE1441" i="18"/>
  <c r="BE1456" i="18"/>
  <c r="BE1465" i="18"/>
  <c r="BE1476" i="18"/>
  <c r="BE1486" i="18"/>
  <c r="BE1516" i="18"/>
  <c r="BE1523" i="18"/>
  <c r="BE1529" i="18"/>
  <c r="BE1532" i="18"/>
  <c r="BE1536" i="18"/>
  <c r="BE1546" i="18"/>
  <c r="BE1564" i="18"/>
  <c r="BE1568" i="18"/>
  <c r="BE1612" i="18"/>
  <c r="BE1618" i="18"/>
  <c r="BE1693" i="18"/>
  <c r="BE1713" i="18"/>
  <c r="BE1748" i="18"/>
  <c r="BE1758" i="18"/>
  <c r="BE192" i="18"/>
  <c r="BE216" i="18"/>
  <c r="BE242" i="18"/>
  <c r="BE293" i="18"/>
  <c r="BE403" i="18"/>
  <c r="BE411" i="18"/>
  <c r="BE423" i="18"/>
  <c r="BE442" i="18"/>
  <c r="BE448" i="18"/>
  <c r="BE582" i="18"/>
  <c r="BE748" i="18"/>
  <c r="BE753" i="18"/>
  <c r="BE757" i="18"/>
  <c r="BE783" i="18"/>
  <c r="BE829" i="18"/>
  <c r="BE869" i="18"/>
  <c r="BE874" i="18"/>
  <c r="BE894" i="18"/>
  <c r="BE917" i="18"/>
  <c r="BE1032" i="18"/>
  <c r="BE1050" i="18"/>
  <c r="BE1062" i="18"/>
  <c r="BE1088" i="18"/>
  <c r="BE1118" i="18"/>
  <c r="BE1145" i="18"/>
  <c r="BE1171" i="18"/>
  <c r="BE1269" i="18"/>
  <c r="BE1273" i="18"/>
  <c r="BE1321" i="18"/>
  <c r="BE1389" i="18"/>
  <c r="BE1392" i="18"/>
  <c r="BE1507" i="18"/>
  <c r="BE1543" i="18"/>
  <c r="BE1551" i="18"/>
  <c r="BE1614" i="18"/>
  <c r="BE1753" i="18"/>
  <c r="BE119" i="18"/>
  <c r="BE184" i="18"/>
  <c r="BE188" i="18"/>
  <c r="BE350" i="18"/>
  <c r="BE428" i="18"/>
  <c r="BE646" i="18"/>
  <c r="BE654" i="18"/>
  <c r="BE802" i="18"/>
  <c r="BE859" i="18"/>
  <c r="BE884" i="18"/>
  <c r="BE888" i="18"/>
  <c r="BE903" i="18"/>
  <c r="BE907" i="18"/>
  <c r="BE913" i="18"/>
  <c r="BE955" i="18"/>
  <c r="BE964" i="18"/>
  <c r="BE995" i="18"/>
  <c r="BE1066" i="18"/>
  <c r="BE1082" i="18"/>
  <c r="BE1128" i="18"/>
  <c r="BE1138" i="18"/>
  <c r="BE1153" i="18"/>
  <c r="BE1165" i="18"/>
  <c r="BE1255" i="18"/>
  <c r="BE1360" i="18"/>
  <c r="BE1364" i="18"/>
  <c r="BE1407" i="18"/>
  <c r="BE1410" i="18"/>
  <c r="BE1412" i="18"/>
  <c r="BE1442" i="18"/>
  <c r="BE1566" i="18"/>
  <c r="BE1600" i="18"/>
  <c r="BE1610" i="18"/>
  <c r="BE1645" i="18"/>
  <c r="BE1649" i="18"/>
  <c r="BE1659" i="18"/>
  <c r="BE1680" i="18"/>
  <c r="BE1706" i="18"/>
  <c r="BE1730" i="18"/>
  <c r="BE1738" i="18"/>
  <c r="J99" i="17"/>
  <c r="J69" i="17" s="1"/>
  <c r="BE128" i="18"/>
  <c r="BE136" i="18"/>
  <c r="BE143" i="18"/>
  <c r="BE148" i="18"/>
  <c r="BE164" i="18"/>
  <c r="BE221" i="18"/>
  <c r="BE331" i="18"/>
  <c r="BE390" i="18"/>
  <c r="BE456" i="18"/>
  <c r="BE530" i="18"/>
  <c r="BE556" i="18"/>
  <c r="BE639" i="18"/>
  <c r="BE740" i="18"/>
  <c r="BE771" i="18"/>
  <c r="BE880" i="18"/>
  <c r="BE1000" i="18"/>
  <c r="BE1008" i="18"/>
  <c r="BE1038" i="18"/>
  <c r="BE1042" i="18"/>
  <c r="BE1111" i="18"/>
  <c r="BE1185" i="18"/>
  <c r="BE1201" i="18"/>
  <c r="BE1237" i="18"/>
  <c r="BE1281" i="18"/>
  <c r="BE1286" i="18"/>
  <c r="BE1313" i="18"/>
  <c r="BE1366" i="18"/>
  <c r="BE1369" i="18"/>
  <c r="BE1697" i="18"/>
  <c r="BE1714" i="18"/>
  <c r="J60" i="18"/>
  <c r="BE123" i="18"/>
  <c r="BE212" i="18"/>
  <c r="BE254" i="18"/>
  <c r="BE303" i="18"/>
  <c r="BE317" i="18"/>
  <c r="BE368" i="18"/>
  <c r="BE397" i="18"/>
  <c r="BE452" i="18"/>
  <c r="BE490" i="18"/>
  <c r="BE564" i="18"/>
  <c r="BE662" i="18"/>
  <c r="BE718" i="18"/>
  <c r="BE728" i="18"/>
  <c r="BE798" i="18"/>
  <c r="BE807" i="18"/>
  <c r="BE948" i="18"/>
  <c r="BE1019" i="18"/>
  <c r="BE1029" i="18"/>
  <c r="BE1054" i="18"/>
  <c r="BE1058" i="18"/>
  <c r="BE1086" i="18"/>
  <c r="BE1130" i="18"/>
  <c r="BE1183" i="18"/>
  <c r="BE1199" i="18"/>
  <c r="BE1207" i="18"/>
  <c r="BE1249" i="18"/>
  <c r="BE1319" i="18"/>
  <c r="BE1399" i="18"/>
  <c r="BE1402" i="18"/>
  <c r="BE1418" i="18"/>
  <c r="BE1431" i="18"/>
  <c r="BE1560" i="18"/>
  <c r="BE1579" i="18"/>
  <c r="BE1598" i="18"/>
  <c r="BE1620" i="18"/>
  <c r="BE1623" i="18"/>
  <c r="BE1628" i="18"/>
  <c r="BE1633" i="18"/>
  <c r="BE1637" i="18"/>
  <c r="BE1674" i="18"/>
  <c r="BE1719" i="18"/>
  <c r="BK93" i="16"/>
  <c r="J93" i="16" s="1"/>
  <c r="J64" i="16" s="1"/>
  <c r="J60" i="17"/>
  <c r="E83" i="17"/>
  <c r="F94" i="17"/>
  <c r="BE181" i="17"/>
  <c r="BE134" i="17"/>
  <c r="BE147" i="17"/>
  <c r="BE152" i="17"/>
  <c r="BE105" i="17"/>
  <c r="BE110" i="17"/>
  <c r="BE115" i="17"/>
  <c r="BE121" i="17"/>
  <c r="BE129" i="17"/>
  <c r="BE155" i="17"/>
  <c r="BE160" i="17"/>
  <c r="BE167" i="17"/>
  <c r="BE177" i="17"/>
  <c r="BE179" i="17"/>
  <c r="BE100" i="17"/>
  <c r="BE126" i="17"/>
  <c r="BE139" i="17"/>
  <c r="BE142" i="17"/>
  <c r="BE162" i="17"/>
  <c r="BE174" i="17"/>
  <c r="BE175" i="17"/>
  <c r="BE173" i="17"/>
  <c r="BE185" i="17"/>
  <c r="BE183" i="17"/>
  <c r="BE190" i="17"/>
  <c r="BE193" i="17"/>
  <c r="J56" i="16"/>
  <c r="F89" i="16"/>
  <c r="BE121" i="16"/>
  <c r="BE131" i="16"/>
  <c r="E50" i="16"/>
  <c r="BE97" i="16"/>
  <c r="BE99" i="16"/>
  <c r="BE102" i="16"/>
  <c r="BE114" i="16"/>
  <c r="BE112" i="16"/>
  <c r="BE129" i="16"/>
  <c r="BE95" i="16"/>
  <c r="BE108" i="16"/>
  <c r="BE118" i="16"/>
  <c r="BE104" i="16"/>
  <c r="BE125" i="16"/>
  <c r="BK89" i="14"/>
  <c r="J89" i="14"/>
  <c r="J63" i="14" s="1"/>
  <c r="J59" i="15"/>
  <c r="E50" i="15"/>
  <c r="F59" i="15"/>
  <c r="J82" i="15"/>
  <c r="BE92" i="15"/>
  <c r="E50" i="14"/>
  <c r="F86" i="14"/>
  <c r="BE96" i="14"/>
  <c r="BE99" i="14"/>
  <c r="J97" i="13"/>
  <c r="J68" i="13" s="1"/>
  <c r="BE95" i="14"/>
  <c r="BE100" i="14"/>
  <c r="BE110" i="14"/>
  <c r="J56" i="14"/>
  <c r="BE106" i="14"/>
  <c r="BE97" i="14"/>
  <c r="BE102" i="14"/>
  <c r="BE105" i="14"/>
  <c r="BE107" i="14"/>
  <c r="BE109" i="14"/>
  <c r="BE112" i="14"/>
  <c r="BE94" i="14"/>
  <c r="BE103" i="14"/>
  <c r="BE108" i="14"/>
  <c r="BE111" i="14"/>
  <c r="BE104" i="14"/>
  <c r="BE91" i="14"/>
  <c r="BE92" i="14"/>
  <c r="F63" i="13"/>
  <c r="BE105" i="13"/>
  <c r="BE106" i="13"/>
  <c r="BE109" i="13"/>
  <c r="E52" i="13"/>
  <c r="BE117" i="13"/>
  <c r="J97" i="12"/>
  <c r="J68" i="12" s="1"/>
  <c r="J60" i="13"/>
  <c r="BE116" i="13"/>
  <c r="BE108" i="13"/>
  <c r="BE115" i="13"/>
  <c r="BE111" i="13"/>
  <c r="BE112" i="13"/>
  <c r="BE98" i="13"/>
  <c r="BE99" i="13"/>
  <c r="BE101" i="13"/>
  <c r="BE103" i="13"/>
  <c r="BE113" i="13"/>
  <c r="BE118" i="13"/>
  <c r="BE100" i="13"/>
  <c r="BE119" i="13"/>
  <c r="BE114" i="13"/>
  <c r="BE99" i="12"/>
  <c r="BE105" i="12"/>
  <c r="BE110" i="12"/>
  <c r="BE112" i="12"/>
  <c r="BE118" i="12"/>
  <c r="BK96" i="11"/>
  <c r="J96" i="11" s="1"/>
  <c r="J67" i="11" s="1"/>
  <c r="E52" i="12"/>
  <c r="J60" i="12"/>
  <c r="F93" i="12"/>
  <c r="BE100" i="12"/>
  <c r="BE101" i="12"/>
  <c r="BE117" i="12"/>
  <c r="BE123" i="12"/>
  <c r="BE102" i="12"/>
  <c r="BE120" i="12"/>
  <c r="BE98" i="12"/>
  <c r="BE109" i="12"/>
  <c r="BE115" i="12"/>
  <c r="BE122" i="12"/>
  <c r="BE106" i="12"/>
  <c r="BE108" i="12"/>
  <c r="BE113" i="12"/>
  <c r="BE116" i="12"/>
  <c r="BE121" i="12"/>
  <c r="BE104" i="12"/>
  <c r="BE119" i="12"/>
  <c r="BE99" i="11"/>
  <c r="BE101" i="11"/>
  <c r="BE102" i="11"/>
  <c r="BE113" i="11"/>
  <c r="J90" i="11"/>
  <c r="BE100" i="11"/>
  <c r="BE107" i="11"/>
  <c r="BE125" i="11"/>
  <c r="F93" i="11"/>
  <c r="BE110" i="11"/>
  <c r="BE116" i="11"/>
  <c r="BE121" i="11"/>
  <c r="BE122" i="11"/>
  <c r="BE123" i="11"/>
  <c r="BE130" i="11"/>
  <c r="E82" i="11"/>
  <c r="BE111" i="11"/>
  <c r="BE112" i="11"/>
  <c r="BE108" i="11"/>
  <c r="BE124" i="11"/>
  <c r="BE128" i="11"/>
  <c r="BE103" i="11"/>
  <c r="BE106" i="11"/>
  <c r="BE114" i="11"/>
  <c r="BE98" i="11"/>
  <c r="BE104" i="11"/>
  <c r="BE115" i="11"/>
  <c r="BE118" i="11"/>
  <c r="BE119" i="11"/>
  <c r="BE126" i="11"/>
  <c r="BE127" i="11"/>
  <c r="BE129" i="11"/>
  <c r="BE115" i="10"/>
  <c r="BE129" i="10"/>
  <c r="BE142" i="10"/>
  <c r="E52" i="10"/>
  <c r="F97" i="10"/>
  <c r="BE104" i="10"/>
  <c r="BE110" i="10"/>
  <c r="BE114" i="10"/>
  <c r="BE125" i="10"/>
  <c r="BK96" i="9"/>
  <c r="J96" i="9"/>
  <c r="J67" i="9" s="1"/>
  <c r="J94" i="10"/>
  <c r="BE121" i="10"/>
  <c r="BE131" i="10"/>
  <c r="BE135" i="10"/>
  <c r="BE136" i="10"/>
  <c r="BE151" i="10"/>
  <c r="BE155" i="10"/>
  <c r="BE102" i="10"/>
  <c r="BE103" i="10"/>
  <c r="BE105" i="10"/>
  <c r="BE120" i="10"/>
  <c r="BE127" i="10"/>
  <c r="BE128" i="10"/>
  <c r="BE132" i="10"/>
  <c r="BE148" i="10"/>
  <c r="BE111" i="10"/>
  <c r="BE113" i="10"/>
  <c r="BE118" i="10"/>
  <c r="BE123" i="10"/>
  <c r="BE146" i="10"/>
  <c r="BE147" i="10"/>
  <c r="BE154" i="10"/>
  <c r="BE117" i="10"/>
  <c r="BE119" i="10"/>
  <c r="BE124" i="10"/>
  <c r="BE138" i="10"/>
  <c r="BE139" i="10"/>
  <c r="BE140" i="10"/>
  <c r="BE141" i="10"/>
  <c r="BE153" i="10"/>
  <c r="BE130" i="10"/>
  <c r="BE149" i="10"/>
  <c r="BE150" i="10"/>
  <c r="BE106" i="10"/>
  <c r="BE108" i="10"/>
  <c r="BE109" i="10"/>
  <c r="BE122" i="10"/>
  <c r="BE133" i="10"/>
  <c r="BE134" i="10"/>
  <c r="BE144" i="10"/>
  <c r="F63" i="9"/>
  <c r="BE100" i="9"/>
  <c r="BE104" i="9"/>
  <c r="BE110" i="9"/>
  <c r="BE118" i="9"/>
  <c r="BE120" i="9"/>
  <c r="BK96" i="8"/>
  <c r="BK95" i="8" s="1"/>
  <c r="J95" i="8" s="1"/>
  <c r="J34" i="8" s="1"/>
  <c r="BE111" i="9"/>
  <c r="BE125" i="9"/>
  <c r="BE126" i="9"/>
  <c r="BE127" i="9"/>
  <c r="J90" i="9"/>
  <c r="BE98" i="9"/>
  <c r="BE113" i="9"/>
  <c r="BE123" i="9"/>
  <c r="BE102" i="9"/>
  <c r="BE106" i="9"/>
  <c r="BE112" i="9"/>
  <c r="BE124" i="9"/>
  <c r="BE128" i="9"/>
  <c r="E82" i="9"/>
  <c r="BE115" i="9"/>
  <c r="BE117" i="9"/>
  <c r="BE99" i="9"/>
  <c r="BE107" i="9"/>
  <c r="BE103" i="9"/>
  <c r="BE105" i="9"/>
  <c r="BE116" i="9"/>
  <c r="BE119" i="9"/>
  <c r="BE122" i="9"/>
  <c r="BE108" i="9"/>
  <c r="BE102" i="8"/>
  <c r="BE103" i="8"/>
  <c r="BE112" i="8"/>
  <c r="BE123" i="8"/>
  <c r="BE124" i="8"/>
  <c r="J60" i="8"/>
  <c r="BE104" i="8"/>
  <c r="BE106" i="8"/>
  <c r="BE111" i="8"/>
  <c r="BE116" i="8"/>
  <c r="BE119" i="8"/>
  <c r="BE133" i="8"/>
  <c r="BE126" i="8"/>
  <c r="BE127" i="8"/>
  <c r="BE130" i="8"/>
  <c r="BE135" i="8"/>
  <c r="E52" i="8"/>
  <c r="F63" i="8"/>
  <c r="BE98" i="8"/>
  <c r="BE99" i="8"/>
  <c r="BE100" i="8"/>
  <c r="BE101" i="8"/>
  <c r="BE108" i="8"/>
  <c r="BE109" i="8"/>
  <c r="BE110" i="8"/>
  <c r="BE115" i="8"/>
  <c r="BE118" i="8"/>
  <c r="BE120" i="8"/>
  <c r="BE134" i="8"/>
  <c r="BE122" i="8"/>
  <c r="BE125" i="8"/>
  <c r="BE129" i="8"/>
  <c r="J99" i="7"/>
  <c r="J68" i="7" s="1"/>
  <c r="BE121" i="8"/>
  <c r="BE131" i="8"/>
  <c r="BE105" i="8"/>
  <c r="BE107" i="8"/>
  <c r="BE117" i="8"/>
  <c r="BE136" i="8"/>
  <c r="BE113" i="8"/>
  <c r="BE128" i="8"/>
  <c r="J92" i="7"/>
  <c r="BE107" i="7"/>
  <c r="BE110" i="7"/>
  <c r="BE118" i="7"/>
  <c r="BE129" i="7"/>
  <c r="BE132" i="7"/>
  <c r="BE137" i="7"/>
  <c r="F63" i="7"/>
  <c r="BE100" i="7"/>
  <c r="BE146" i="7"/>
  <c r="BE150" i="7"/>
  <c r="BE153" i="7"/>
  <c r="BE154" i="7"/>
  <c r="BE170" i="7"/>
  <c r="E84" i="7"/>
  <c r="BE159" i="7"/>
  <c r="BE164" i="7"/>
  <c r="BE171" i="7"/>
  <c r="BE104" i="7"/>
  <c r="BE121" i="7"/>
  <c r="BE127" i="7"/>
  <c r="BE136" i="7"/>
  <c r="BE139" i="7"/>
  <c r="BE142" i="7"/>
  <c r="BE151" i="7"/>
  <c r="BE155" i="7"/>
  <c r="BE160" i="7"/>
  <c r="BE163" i="7"/>
  <c r="BE166" i="7"/>
  <c r="BE168" i="7"/>
  <c r="BE172" i="7"/>
  <c r="BE173" i="7"/>
  <c r="BE174" i="7"/>
  <c r="BE117" i="7"/>
  <c r="BE128" i="7"/>
  <c r="BE152" i="7"/>
  <c r="BE167" i="7"/>
  <c r="BE113" i="7"/>
  <c r="BE176" i="7"/>
  <c r="BE178" i="7"/>
  <c r="BE156" i="7"/>
  <c r="BE161" i="7"/>
  <c r="BE162" i="7"/>
  <c r="BE158" i="7"/>
  <c r="BE169" i="7"/>
  <c r="BE95" i="6"/>
  <c r="J60" i="6"/>
  <c r="F63" i="6"/>
  <c r="BE96" i="6"/>
  <c r="BK94" i="5"/>
  <c r="J94" i="5" s="1"/>
  <c r="J67" i="5" s="1"/>
  <c r="E79" i="6"/>
  <c r="BE97" i="6"/>
  <c r="BE106" i="6"/>
  <c r="BE107" i="6"/>
  <c r="BE98" i="6"/>
  <c r="BE100" i="6"/>
  <c r="BE101" i="6"/>
  <c r="BE102" i="6"/>
  <c r="BE103" i="6"/>
  <c r="BE99" i="6"/>
  <c r="BE105" i="6"/>
  <c r="F63" i="5"/>
  <c r="BE105" i="5"/>
  <c r="BE106" i="5"/>
  <c r="BE98" i="5"/>
  <c r="BE104" i="5"/>
  <c r="J60" i="5"/>
  <c r="BE96" i="5"/>
  <c r="E52" i="5"/>
  <c r="BE97" i="5"/>
  <c r="J99" i="4"/>
  <c r="J69" i="4" s="1"/>
  <c r="BE99" i="5"/>
  <c r="BE101" i="5"/>
  <c r="BE103" i="5"/>
  <c r="F63" i="4"/>
  <c r="E83" i="4"/>
  <c r="BE129" i="4"/>
  <c r="BE131" i="4"/>
  <c r="J99" i="3"/>
  <c r="J69" i="3"/>
  <c r="J60" i="4"/>
  <c r="BE104" i="4"/>
  <c r="BE106" i="4"/>
  <c r="BE110" i="4"/>
  <c r="BE115" i="4"/>
  <c r="BE137" i="4"/>
  <c r="BE139" i="4"/>
  <c r="BE100" i="4"/>
  <c r="BE102" i="4"/>
  <c r="BE124" i="4"/>
  <c r="BE126" i="4"/>
  <c r="BE133" i="4"/>
  <c r="BE143" i="4"/>
  <c r="BE156" i="4"/>
  <c r="BE120" i="4"/>
  <c r="BE148" i="4"/>
  <c r="BE153" i="4"/>
  <c r="E52" i="3"/>
  <c r="J91" i="3"/>
  <c r="BE119" i="3"/>
  <c r="BE129" i="3"/>
  <c r="BE130" i="3"/>
  <c r="BE133" i="3"/>
  <c r="J1071" i="2"/>
  <c r="J78" i="2" s="1"/>
  <c r="BE124" i="3"/>
  <c r="BE139" i="3"/>
  <c r="BE145" i="3"/>
  <c r="BE100" i="3"/>
  <c r="BE135" i="3"/>
  <c r="BE104" i="3"/>
  <c r="BE141" i="3"/>
  <c r="BE137" i="3"/>
  <c r="BE112" i="3"/>
  <c r="BE148" i="3"/>
  <c r="F63" i="3"/>
  <c r="BE108" i="3"/>
  <c r="BE117" i="3"/>
  <c r="BE131" i="3"/>
  <c r="BE142" i="2"/>
  <c r="BE156" i="2"/>
  <c r="BE182" i="2"/>
  <c r="BE186" i="2"/>
  <c r="J60" i="2"/>
  <c r="E101" i="2"/>
  <c r="BE121" i="2"/>
  <c r="BE133" i="2"/>
  <c r="F63" i="2"/>
  <c r="BE118" i="2"/>
  <c r="BE137" i="2"/>
  <c r="BE148" i="2"/>
  <c r="BE160" i="2"/>
  <c r="BE164" i="2"/>
  <c r="BE168" i="2"/>
  <c r="BE172" i="2"/>
  <c r="BE191" i="2"/>
  <c r="BE199" i="2"/>
  <c r="BE203" i="2"/>
  <c r="BE207" i="2"/>
  <c r="BE211" i="2"/>
  <c r="BE216" i="2"/>
  <c r="BE223" i="2"/>
  <c r="BE225" i="2"/>
  <c r="BE233" i="2"/>
  <c r="BE241" i="2"/>
  <c r="BE250" i="2"/>
  <c r="BE254" i="2"/>
  <c r="BE260" i="2"/>
  <c r="BE267" i="2"/>
  <c r="BE272" i="2"/>
  <c r="BE277" i="2"/>
  <c r="BE281" i="2"/>
  <c r="BE286" i="2"/>
  <c r="BE291" i="2"/>
  <c r="BE297" i="2"/>
  <c r="BE303" i="2"/>
  <c r="BE309" i="2"/>
  <c r="BE316" i="2"/>
  <c r="BE323" i="2"/>
  <c r="BE329" i="2"/>
  <c r="BE334" i="2"/>
  <c r="BE338" i="2"/>
  <c r="BE342" i="2"/>
  <c r="BE346" i="2"/>
  <c r="BE352" i="2"/>
  <c r="BE358" i="2"/>
  <c r="BE370" i="2"/>
  <c r="BE374" i="2"/>
  <c r="BE380" i="2"/>
  <c r="BE384" i="2"/>
  <c r="BE390" i="2"/>
  <c r="BE396" i="2"/>
  <c r="BE401" i="2"/>
  <c r="BE414" i="2"/>
  <c r="BE440" i="2"/>
  <c r="BE444" i="2"/>
  <c r="BE448" i="2"/>
  <c r="BE462" i="2"/>
  <c r="BE466" i="2"/>
  <c r="BE472" i="2"/>
  <c r="BE484" i="2"/>
  <c r="BE496" i="2"/>
  <c r="BE500" i="2"/>
  <c r="BE505" i="2"/>
  <c r="BE509" i="2"/>
  <c r="BE513" i="2"/>
  <c r="BE519" i="2"/>
  <c r="BE523" i="2"/>
  <c r="BE527" i="2"/>
  <c r="BE531" i="2"/>
  <c r="BE536" i="2"/>
  <c r="BE541" i="2"/>
  <c r="BE545" i="2"/>
  <c r="BE549" i="2"/>
  <c r="BE553" i="2"/>
  <c r="BE557" i="2"/>
  <c r="BE561" i="2"/>
  <c r="BE568" i="2"/>
  <c r="BE575" i="2"/>
  <c r="BE579" i="2"/>
  <c r="BE584" i="2"/>
  <c r="BE588" i="2"/>
  <c r="BE592" i="2"/>
  <c r="BE596" i="2"/>
  <c r="BE605" i="2"/>
  <c r="BE609" i="2"/>
  <c r="BE627" i="2"/>
  <c r="BE633" i="2"/>
  <c r="BE639" i="2"/>
  <c r="BE647" i="2"/>
  <c r="BE651" i="2"/>
  <c r="BE655" i="2"/>
  <c r="BE659" i="2"/>
  <c r="BE663" i="2"/>
  <c r="BE667" i="2"/>
  <c r="BE670" i="2"/>
  <c r="BE677" i="2"/>
  <c r="BE679" i="2"/>
  <c r="BE683" i="2"/>
  <c r="BE685" i="2"/>
  <c r="BE689" i="2"/>
  <c r="BE693" i="2"/>
  <c r="BE698" i="2"/>
  <c r="BE700" i="2"/>
  <c r="BE704" i="2"/>
  <c r="BE706" i="2"/>
  <c r="BE710" i="2"/>
  <c r="BE714" i="2"/>
  <c r="BE719" i="2"/>
  <c r="BE721" i="2"/>
  <c r="BE726" i="2"/>
  <c r="BE729" i="2"/>
  <c r="BE732" i="2"/>
  <c r="BE736" i="2"/>
  <c r="BE740" i="2"/>
  <c r="BE744" i="2"/>
  <c r="BE748" i="2"/>
  <c r="BE754" i="2"/>
  <c r="BE759" i="2"/>
  <c r="BE763" i="2"/>
  <c r="BE767" i="2"/>
  <c r="BE772" i="2"/>
  <c r="BE776" i="2"/>
  <c r="BE782" i="2"/>
  <c r="BE796" i="2"/>
  <c r="BE800" i="2"/>
  <c r="BE810" i="2"/>
  <c r="BE817" i="2"/>
  <c r="BE823" i="2"/>
  <c r="BE829" i="2"/>
  <c r="BE835" i="2"/>
  <c r="BE839" i="2"/>
  <c r="BE872" i="2"/>
  <c r="BE878" i="2"/>
  <c r="BE882" i="2"/>
  <c r="BE886" i="2"/>
  <c r="BE891" i="2"/>
  <c r="BE895" i="2"/>
  <c r="BE897" i="2"/>
  <c r="BE901" i="2"/>
  <c r="BE905" i="2"/>
  <c r="BE910" i="2"/>
  <c r="BE914" i="2"/>
  <c r="BE918" i="2"/>
  <c r="BE923" i="2"/>
  <c r="BE927" i="2"/>
  <c r="BE931" i="2"/>
  <c r="BE936" i="2"/>
  <c r="BE940" i="2"/>
  <c r="BE942" i="2"/>
  <c r="BE945" i="2"/>
  <c r="BE953" i="2"/>
  <c r="BE954" i="2"/>
  <c r="BE956" i="2"/>
  <c r="BE959" i="2"/>
  <c r="BE965" i="2"/>
  <c r="BE973" i="2"/>
  <c r="BE978" i="2"/>
  <c r="BE980" i="2"/>
  <c r="BE984" i="2"/>
  <c r="BE985" i="2"/>
  <c r="BE989" i="2"/>
  <c r="BE995" i="2"/>
  <c r="BE999" i="2"/>
  <c r="BE1003" i="2"/>
  <c r="BE1007" i="2"/>
  <c r="BE1011" i="2"/>
  <c r="BE1015" i="2"/>
  <c r="BE1019" i="2"/>
  <c r="BE1023" i="2"/>
  <c r="BE1027" i="2"/>
  <c r="BE1031" i="2"/>
  <c r="BE1035" i="2"/>
  <c r="BE1040" i="2"/>
  <c r="BE1045" i="2"/>
  <c r="BE1050" i="2"/>
  <c r="BE1055" i="2"/>
  <c r="BE1062" i="2"/>
  <c r="BE1068" i="2"/>
  <c r="BE1072" i="2"/>
  <c r="BE1081" i="2"/>
  <c r="BE1089" i="2"/>
  <c r="BE1093" i="2"/>
  <c r="BE1095" i="2"/>
  <c r="BE1099" i="2"/>
  <c r="BE1101" i="2"/>
  <c r="BE1109" i="2"/>
  <c r="BE1112" i="2"/>
  <c r="BE1115" i="2"/>
  <c r="BE1123" i="2"/>
  <c r="BE1126" i="2"/>
  <c r="BE1129" i="2"/>
  <c r="BE1133" i="2"/>
  <c r="BE1137" i="2"/>
  <c r="BE1141" i="2"/>
  <c r="BE1145" i="2"/>
  <c r="BE1149" i="2"/>
  <c r="BE1153" i="2"/>
  <c r="BE1156" i="2"/>
  <c r="BE1160" i="2"/>
  <c r="BE1164" i="2"/>
  <c r="BE1166" i="2"/>
  <c r="BE1170" i="2"/>
  <c r="BE1172" i="2"/>
  <c r="BE1176" i="2"/>
  <c r="BE1180" i="2"/>
  <c r="BE1184" i="2"/>
  <c r="BE1190" i="2"/>
  <c r="BE1194" i="2"/>
  <c r="BE1198" i="2"/>
  <c r="BE1202" i="2"/>
  <c r="BE1206" i="2"/>
  <c r="BE1208" i="2"/>
  <c r="BE1212" i="2"/>
  <c r="BE1214" i="2"/>
  <c r="BE1218" i="2"/>
  <c r="BE1220" i="2"/>
  <c r="BE1224" i="2"/>
  <c r="BE1226" i="2"/>
  <c r="BE1231" i="2"/>
  <c r="BE1233" i="2"/>
  <c r="BE1240" i="2"/>
  <c r="BE1243" i="2"/>
  <c r="BE1246" i="2"/>
  <c r="BE1249" i="2"/>
  <c r="BE1253" i="2"/>
  <c r="BE1255" i="2"/>
  <c r="BE1259" i="2"/>
  <c r="BE1261" i="2"/>
  <c r="BE1265" i="2"/>
  <c r="BE1267" i="2"/>
  <c r="BE1270" i="2"/>
  <c r="BE1279" i="2"/>
  <c r="BE1284" i="2"/>
  <c r="BE1288" i="2"/>
  <c r="BE1293" i="2"/>
  <c r="BE1295" i="2"/>
  <c r="BE1303" i="2"/>
  <c r="BE1306" i="2"/>
  <c r="BE1309" i="2"/>
  <c r="BE1315" i="2"/>
  <c r="BE1317" i="2"/>
  <c r="BE1321" i="2"/>
  <c r="BE1325" i="2"/>
  <c r="BE1330" i="2"/>
  <c r="BE1335" i="2"/>
  <c r="BE1342" i="2"/>
  <c r="BE1344" i="2"/>
  <c r="BE1348" i="2"/>
  <c r="BE1350" i="2"/>
  <c r="BE1353" i="2"/>
  <c r="BE1358" i="2"/>
  <c r="BE1360" i="2"/>
  <c r="BE1364" i="2"/>
  <c r="BE1366" i="2"/>
  <c r="BE1369" i="2"/>
  <c r="BE1374" i="2"/>
  <c r="BE1376" i="2"/>
  <c r="BE1380" i="2"/>
  <c r="BE1383" i="2"/>
  <c r="BE1388" i="2"/>
  <c r="BE1391" i="2"/>
  <c r="BE1396" i="2"/>
  <c r="BE1398" i="2"/>
  <c r="BE1403" i="2"/>
  <c r="BE1406" i="2"/>
  <c r="BE1410" i="2"/>
  <c r="BE1414" i="2"/>
  <c r="BE1417" i="2"/>
  <c r="BE1423" i="2"/>
  <c r="BE1427" i="2"/>
  <c r="BE1431" i="2"/>
  <c r="BE1435" i="2"/>
  <c r="BE1437" i="2"/>
  <c r="BE1444" i="2"/>
  <c r="BE1448" i="2"/>
  <c r="BE1452" i="2"/>
  <c r="BE1456" i="2"/>
  <c r="BE1458" i="2"/>
  <c r="BE1463" i="2"/>
  <c r="BE1468" i="2"/>
  <c r="BE1474" i="2"/>
  <c r="BE1479" i="2"/>
  <c r="BE1481" i="2"/>
  <c r="BE1483" i="2"/>
  <c r="BE1485" i="2"/>
  <c r="BE1487" i="2"/>
  <c r="BE1489" i="2"/>
  <c r="BE1493" i="2"/>
  <c r="BE1495" i="2"/>
  <c r="BE1497" i="2"/>
  <c r="BE1499" i="2"/>
  <c r="BE1501" i="2"/>
  <c r="BE1503" i="2"/>
  <c r="BE1505" i="2"/>
  <c r="BE1507" i="2"/>
  <c r="BE1509" i="2"/>
  <c r="BE1511" i="2"/>
  <c r="BE1514" i="2"/>
  <c r="BE1520" i="2"/>
  <c r="BE1529" i="2"/>
  <c r="BE1535" i="2"/>
  <c r="BE1539" i="2"/>
  <c r="BE1543" i="2"/>
  <c r="BE1545" i="2"/>
  <c r="BE1550" i="2"/>
  <c r="BE1552" i="2"/>
  <c r="BE1556" i="2"/>
  <c r="BE1561" i="2"/>
  <c r="BE1565" i="2"/>
  <c r="BE1570" i="2"/>
  <c r="BE1579" i="2"/>
  <c r="BE1584" i="2"/>
  <c r="BE1588" i="2"/>
  <c r="BE1593" i="2"/>
  <c r="BE1610" i="2"/>
  <c r="BE1613" i="2"/>
  <c r="BE1622" i="2"/>
  <c r="BE1631" i="2"/>
  <c r="BE1641" i="2"/>
  <c r="BE1651" i="2"/>
  <c r="BE1655" i="2"/>
  <c r="BE1664" i="2"/>
  <c r="BE1667" i="2"/>
  <c r="BE1671" i="2"/>
  <c r="BE1676" i="2"/>
  <c r="BE1680" i="2"/>
  <c r="BE1684" i="2"/>
  <c r="BE1688" i="2"/>
  <c r="BE1692" i="2"/>
  <c r="BE1695" i="2"/>
  <c r="BE1699" i="2"/>
  <c r="BE1703" i="2"/>
  <c r="BE1707" i="2"/>
  <c r="BE1709" i="2"/>
  <c r="BE1716" i="2"/>
  <c r="BE1719" i="2"/>
  <c r="BE1723" i="2"/>
  <c r="BE1727" i="2"/>
  <c r="BE1731" i="2"/>
  <c r="BE1735" i="2"/>
  <c r="BE1740" i="2"/>
  <c r="BE1744" i="2"/>
  <c r="BE1748" i="2"/>
  <c r="BE1751" i="2"/>
  <c r="BE1755" i="2"/>
  <c r="BE1759" i="2"/>
  <c r="BE1771" i="2"/>
  <c r="BE1780" i="2"/>
  <c r="BE1789" i="2"/>
  <c r="BE1804" i="2"/>
  <c r="BE1819" i="2"/>
  <c r="BE1824" i="2"/>
  <c r="BE1828" i="2"/>
  <c r="BE1832" i="2"/>
  <c r="BE1848" i="2"/>
  <c r="BE1852" i="2"/>
  <c r="BE1865" i="2"/>
  <c r="F39" i="7"/>
  <c r="BB64" i="1" s="1"/>
  <c r="F38" i="16"/>
  <c r="BC74" i="1" s="1"/>
  <c r="F38" i="2"/>
  <c r="BA57" i="1" s="1"/>
  <c r="F39" i="38"/>
  <c r="BB104" i="1" s="1"/>
  <c r="F38" i="40"/>
  <c r="BA106" i="1" s="1"/>
  <c r="J38" i="36"/>
  <c r="AW102" i="1" s="1"/>
  <c r="F40" i="40"/>
  <c r="BC106" i="1" s="1"/>
  <c r="J38" i="5"/>
  <c r="AW60" i="1" s="1"/>
  <c r="F38" i="8"/>
  <c r="BA65" i="1" s="1"/>
  <c r="F38" i="12"/>
  <c r="BA70" i="1"/>
  <c r="F36" i="16"/>
  <c r="BA74" i="1"/>
  <c r="F40" i="34"/>
  <c r="BC99" i="1"/>
  <c r="F38" i="38"/>
  <c r="BA104" i="1" s="1"/>
  <c r="F39" i="4"/>
  <c r="BB59" i="1" s="1"/>
  <c r="J38" i="8"/>
  <c r="AW65" i="1" s="1"/>
  <c r="F38" i="10"/>
  <c r="BA67" i="1" s="1"/>
  <c r="F39" i="10"/>
  <c r="BB67" i="1" s="1"/>
  <c r="J36" i="16"/>
  <c r="AW74" i="1"/>
  <c r="F38" i="32"/>
  <c r="BC96" i="1" s="1"/>
  <c r="F40" i="6"/>
  <c r="BC63" i="1"/>
  <c r="F41" i="9"/>
  <c r="BD66" i="1" s="1"/>
  <c r="J36" i="14"/>
  <c r="AW72" i="1" s="1"/>
  <c r="F36" i="32"/>
  <c r="BA96" i="1" s="1"/>
  <c r="F39" i="19"/>
  <c r="BB81" i="1" s="1"/>
  <c r="F41" i="21"/>
  <c r="BD83" i="1" s="1"/>
  <c r="F38" i="23"/>
  <c r="BA86" i="1"/>
  <c r="J38" i="25"/>
  <c r="AW88" i="1" s="1"/>
  <c r="F39" i="26"/>
  <c r="BB89" i="1" s="1"/>
  <c r="F36" i="28"/>
  <c r="BA91" i="1" s="1"/>
  <c r="F38" i="29"/>
  <c r="BC92" i="1" s="1"/>
  <c r="J38" i="2"/>
  <c r="AW57" i="1" s="1"/>
  <c r="F39" i="37"/>
  <c r="BB103" i="1" s="1"/>
  <c r="F41" i="18"/>
  <c r="BD78" i="1" s="1"/>
  <c r="F40" i="3"/>
  <c r="BC58" i="1" s="1"/>
  <c r="F41" i="12"/>
  <c r="BD70" i="1" s="1"/>
  <c r="J38" i="17"/>
  <c r="AW77" i="1" s="1"/>
  <c r="F39" i="20"/>
  <c r="BB82" i="1" s="1"/>
  <c r="F39" i="23"/>
  <c r="BB86" i="1" s="1"/>
  <c r="F41" i="24"/>
  <c r="BD87" i="1" s="1"/>
  <c r="F40" i="26"/>
  <c r="BC89" i="1" s="1"/>
  <c r="F39" i="28"/>
  <c r="BD91" i="1" s="1"/>
  <c r="F39" i="30"/>
  <c r="BD93" i="1" s="1"/>
  <c r="F37" i="30"/>
  <c r="BB93" i="1" s="1"/>
  <c r="F40" i="2"/>
  <c r="BC57" i="1" s="1"/>
  <c r="F38" i="37"/>
  <c r="BA103" i="1" s="1"/>
  <c r="F39" i="2"/>
  <c r="BB57" i="1" s="1"/>
  <c r="AS61" i="1"/>
  <c r="F39" i="8"/>
  <c r="BB65" i="1" s="1"/>
  <c r="F40" i="13"/>
  <c r="BC71" i="1" s="1"/>
  <c r="F39" i="18"/>
  <c r="BB78" i="1" s="1"/>
  <c r="F40" i="33"/>
  <c r="BC98" i="1"/>
  <c r="F40" i="38"/>
  <c r="BC104" i="1"/>
  <c r="F39" i="41"/>
  <c r="BD107" i="1" s="1"/>
  <c r="F38" i="35"/>
  <c r="BA100" i="1"/>
  <c r="F38" i="36"/>
  <c r="BA102" i="1" s="1"/>
  <c r="F39" i="39"/>
  <c r="BB105" i="1"/>
  <c r="AS79" i="1"/>
  <c r="F40" i="4"/>
  <c r="BC59" i="1" s="1"/>
  <c r="F40" i="9"/>
  <c r="BC66" i="1" s="1"/>
  <c r="F38" i="13"/>
  <c r="BA71" i="1" s="1"/>
  <c r="F38" i="18"/>
  <c r="BA78" i="1" s="1"/>
  <c r="J38" i="38"/>
  <c r="AW104" i="1" s="1"/>
  <c r="F41" i="4"/>
  <c r="BD59" i="1" s="1"/>
  <c r="J38" i="9"/>
  <c r="AW66" i="1" s="1"/>
  <c r="J38" i="11"/>
  <c r="AW69" i="1" s="1"/>
  <c r="F39" i="13"/>
  <c r="BB71" i="1" s="1"/>
  <c r="F37" i="16"/>
  <c r="BB74" i="1" s="1"/>
  <c r="F39" i="40"/>
  <c r="BB106" i="1" s="1"/>
  <c r="F39" i="3"/>
  <c r="BB58" i="1" s="1"/>
  <c r="F41" i="11"/>
  <c r="BD69" i="1" s="1"/>
  <c r="F39" i="16"/>
  <c r="BD74" i="1" s="1"/>
  <c r="F41" i="19"/>
  <c r="BD81" i="1"/>
  <c r="J38" i="24"/>
  <c r="AW87" i="1" s="1"/>
  <c r="F41" i="27"/>
  <c r="BD90" i="1"/>
  <c r="F36" i="41"/>
  <c r="BA107" i="1" s="1"/>
  <c r="J38" i="18"/>
  <c r="AW78" i="1" s="1"/>
  <c r="J38" i="35"/>
  <c r="AW100" i="1" s="1"/>
  <c r="F41" i="34"/>
  <c r="BD99" i="1" s="1"/>
  <c r="F40" i="37"/>
  <c r="BC103" i="1" s="1"/>
  <c r="F38" i="41"/>
  <c r="BC107" i="1" s="1"/>
  <c r="F38" i="5"/>
  <c r="BA60" i="1" s="1"/>
  <c r="F38" i="7"/>
  <c r="BA64" i="1" s="1"/>
  <c r="F40" i="12"/>
  <c r="BC70" i="1" s="1"/>
  <c r="F38" i="17"/>
  <c r="BA77" i="1" s="1"/>
  <c r="F41" i="33"/>
  <c r="BD98" i="1" s="1"/>
  <c r="J38" i="37"/>
  <c r="AW103" i="1" s="1"/>
  <c r="J38" i="39"/>
  <c r="AW105" i="1" s="1"/>
  <c r="F38" i="3"/>
  <c r="BA58" i="1" s="1"/>
  <c r="F38" i="6"/>
  <c r="BA63" i="1" s="1"/>
  <c r="F40" i="7"/>
  <c r="BC64" i="1" s="1"/>
  <c r="J38" i="13"/>
  <c r="AW71" i="1" s="1"/>
  <c r="F35" i="15"/>
  <c r="AZ73" i="1" s="1"/>
  <c r="F39" i="17"/>
  <c r="BB77" i="1" s="1"/>
  <c r="F39" i="6"/>
  <c r="BB63" i="1" s="1"/>
  <c r="J38" i="10"/>
  <c r="AW67" i="1" s="1"/>
  <c r="F40" i="17"/>
  <c r="BC77" i="1" s="1"/>
  <c r="F38" i="20"/>
  <c r="BA82" i="1" s="1"/>
  <c r="F38" i="22"/>
  <c r="BA84" i="1" s="1"/>
  <c r="F38" i="25"/>
  <c r="BA88" i="1" s="1"/>
  <c r="F37" i="28"/>
  <c r="BB91" i="1" s="1"/>
  <c r="F36" i="30"/>
  <c r="BA93" i="1" s="1"/>
  <c r="F39" i="31"/>
  <c r="BD94" i="1" s="1"/>
  <c r="F37" i="31"/>
  <c r="BB94" i="1" s="1"/>
  <c r="F37" i="32"/>
  <c r="BB96" i="1" s="1"/>
  <c r="F40" i="24"/>
  <c r="BC87" i="1" s="1"/>
  <c r="F38" i="27"/>
  <c r="BA90" i="1" s="1"/>
  <c r="F38" i="28"/>
  <c r="BC91" i="1"/>
  <c r="F37" i="29"/>
  <c r="BB92" i="1" s="1"/>
  <c r="J36" i="41"/>
  <c r="AW107" i="1"/>
  <c r="J38" i="19"/>
  <c r="AW81" i="1"/>
  <c r="F40" i="19"/>
  <c r="BC81" i="1" s="1"/>
  <c r="F41" i="20"/>
  <c r="BD82" i="1" s="1"/>
  <c r="F40" i="21"/>
  <c r="BC83" i="1" s="1"/>
  <c r="F39" i="22"/>
  <c r="BB84" i="1" s="1"/>
  <c r="F41" i="23"/>
  <c r="BD86" i="1" s="1"/>
  <c r="J38" i="26"/>
  <c r="AW89" i="1" s="1"/>
  <c r="F41" i="26"/>
  <c r="BD89" i="1"/>
  <c r="F40" i="27"/>
  <c r="BC90" i="1"/>
  <c r="F39" i="29"/>
  <c r="BD92" i="1"/>
  <c r="F41" i="35"/>
  <c r="BD100" i="1" s="1"/>
  <c r="J38" i="33"/>
  <c r="AW98" i="1"/>
  <c r="F41" i="38"/>
  <c r="BD104" i="1" s="1"/>
  <c r="J38" i="3"/>
  <c r="AW58" i="1" s="1"/>
  <c r="J38" i="6"/>
  <c r="AW63" i="1" s="1"/>
  <c r="F41" i="10"/>
  <c r="BD67" i="1" s="1"/>
  <c r="F37" i="14"/>
  <c r="BB72" i="1"/>
  <c r="F38" i="34"/>
  <c r="BA99" i="1"/>
  <c r="F39" i="36"/>
  <c r="BB102" i="1" s="1"/>
  <c r="F40" i="39"/>
  <c r="BC105" i="1" s="1"/>
  <c r="F41" i="5"/>
  <c r="BD60" i="1"/>
  <c r="F40" i="8"/>
  <c r="BC65" i="1" s="1"/>
  <c r="J38" i="12"/>
  <c r="AW70" i="1" s="1"/>
  <c r="F38" i="14"/>
  <c r="BC72" i="1"/>
  <c r="F40" i="18"/>
  <c r="BC78" i="1" s="1"/>
  <c r="F41" i="7"/>
  <c r="BD64" i="1" s="1"/>
  <c r="F39" i="14"/>
  <c r="BD72" i="1" s="1"/>
  <c r="F41" i="40"/>
  <c r="BD106" i="1"/>
  <c r="F40" i="20"/>
  <c r="BC82" i="1"/>
  <c r="J38" i="22"/>
  <c r="AW84" i="1" s="1"/>
  <c r="F39" i="25"/>
  <c r="BB88" i="1"/>
  <c r="J38" i="27"/>
  <c r="AW90" i="1" s="1"/>
  <c r="J36" i="32"/>
  <c r="AW96" i="1" s="1"/>
  <c r="F38" i="19"/>
  <c r="BA81" i="1" s="1"/>
  <c r="F38" i="21"/>
  <c r="BA83" i="1" s="1"/>
  <c r="F41" i="22"/>
  <c r="BD84" i="1"/>
  <c r="J38" i="23"/>
  <c r="AW86" i="1"/>
  <c r="F38" i="24"/>
  <c r="BA87" i="1" s="1"/>
  <c r="F41" i="25"/>
  <c r="BD88" i="1"/>
  <c r="J36" i="28"/>
  <c r="AW91" i="1"/>
  <c r="F39" i="32"/>
  <c r="BD96" i="1" s="1"/>
  <c r="F39" i="21"/>
  <c r="BB83" i="1" s="1"/>
  <c r="F40" i="22"/>
  <c r="BC84" i="1"/>
  <c r="F39" i="24"/>
  <c r="BB87" i="1" s="1"/>
  <c r="F40" i="25"/>
  <c r="BC88" i="1"/>
  <c r="F39" i="27"/>
  <c r="BB90" i="1" s="1"/>
  <c r="J36" i="29"/>
  <c r="AW92" i="1" s="1"/>
  <c r="F39" i="33"/>
  <c r="BB98" i="1"/>
  <c r="F39" i="34"/>
  <c r="BB99" i="1"/>
  <c r="F41" i="39"/>
  <c r="BD105" i="1" s="1"/>
  <c r="J38" i="34"/>
  <c r="AW99" i="1"/>
  <c r="F41" i="37"/>
  <c r="BD103" i="1"/>
  <c r="AS97" i="1"/>
  <c r="AS95" i="1" s="1"/>
  <c r="F38" i="4"/>
  <c r="BA59" i="1" s="1"/>
  <c r="F40" i="10"/>
  <c r="BC67" i="1" s="1"/>
  <c r="F36" i="14"/>
  <c r="BA72" i="1" s="1"/>
  <c r="J36" i="30"/>
  <c r="AW93" i="1"/>
  <c r="F38" i="33"/>
  <c r="BA98" i="1" s="1"/>
  <c r="F40" i="35"/>
  <c r="BC100" i="1"/>
  <c r="J38" i="40"/>
  <c r="AW106" i="1"/>
  <c r="F40" i="5"/>
  <c r="BC60" i="1"/>
  <c r="J38" i="7"/>
  <c r="AW64" i="1" s="1"/>
  <c r="F39" i="9"/>
  <c r="BB66" i="1"/>
  <c r="F39" i="12"/>
  <c r="BB70" i="1" s="1"/>
  <c r="F36" i="15"/>
  <c r="BA73" i="1" s="1"/>
  <c r="J36" i="31"/>
  <c r="AW94" i="1" s="1"/>
  <c r="F39" i="5"/>
  <c r="BB60" i="1" s="1"/>
  <c r="F38" i="11"/>
  <c r="BA69" i="1" s="1"/>
  <c r="F41" i="13"/>
  <c r="BD71" i="1" s="1"/>
  <c r="F38" i="30"/>
  <c r="BC93" i="1"/>
  <c r="J38" i="20"/>
  <c r="AW82" i="1" s="1"/>
  <c r="J38" i="21"/>
  <c r="AW83" i="1" s="1"/>
  <c r="F40" i="23"/>
  <c r="BC86" i="1" s="1"/>
  <c r="F38" i="26"/>
  <c r="BA89" i="1"/>
  <c r="F36" i="29"/>
  <c r="BA92" i="1" s="1"/>
  <c r="F37" i="41"/>
  <c r="BB107" i="1" s="1"/>
  <c r="F41" i="2"/>
  <c r="BD57" i="1" s="1"/>
  <c r="F40" i="36"/>
  <c r="BC102" i="1"/>
  <c r="F36" i="31"/>
  <c r="BA94" i="1" s="1"/>
  <c r="F41" i="36"/>
  <c r="BD102" i="1"/>
  <c r="F38" i="39"/>
  <c r="BA105" i="1" s="1"/>
  <c r="F41" i="3"/>
  <c r="BD58" i="1" s="1"/>
  <c r="F41" i="8"/>
  <c r="BD65" i="1"/>
  <c r="F39" i="11"/>
  <c r="BB69" i="1"/>
  <c r="F38" i="31"/>
  <c r="BC94" i="1" s="1"/>
  <c r="F39" i="35"/>
  <c r="BB100" i="1"/>
  <c r="J38" i="4"/>
  <c r="AW59" i="1"/>
  <c r="F41" i="6"/>
  <c r="BD63" i="1" s="1"/>
  <c r="F38" i="9"/>
  <c r="BA66" i="1" s="1"/>
  <c r="F40" i="11"/>
  <c r="BC69" i="1" s="1"/>
  <c r="F41" i="17"/>
  <c r="BD77" i="1" s="1"/>
  <c r="BK95" i="29" l="1"/>
  <c r="BK94" i="29" s="1"/>
  <c r="J94" i="29" s="1"/>
  <c r="J32" i="29" s="1"/>
  <c r="BK96" i="12"/>
  <c r="J96" i="12" s="1"/>
  <c r="BK1013" i="18"/>
  <c r="J1013" i="18" s="1"/>
  <c r="J77" i="18" s="1"/>
  <c r="BK99" i="19"/>
  <c r="J99" i="19" s="1"/>
  <c r="J67" i="19" s="1"/>
  <c r="BK100" i="10"/>
  <c r="J100" i="10" s="1"/>
  <c r="J67" i="10" s="1"/>
  <c r="P96" i="12"/>
  <c r="AU70" i="1" s="1"/>
  <c r="BK93" i="6"/>
  <c r="J93" i="6" s="1"/>
  <c r="J67" i="6" s="1"/>
  <c r="T93" i="31"/>
  <c r="T92" i="31" s="1"/>
  <c r="BK91" i="41"/>
  <c r="BK90" i="41" s="1"/>
  <c r="J90" i="41" s="1"/>
  <c r="J63" i="41" s="1"/>
  <c r="BK422" i="32"/>
  <c r="J422" i="32" s="1"/>
  <c r="J76" i="32" s="1"/>
  <c r="BK116" i="2"/>
  <c r="J116" i="2" s="1"/>
  <c r="J68" i="2" s="1"/>
  <c r="J67" i="12"/>
  <c r="J34" i="12"/>
  <c r="J102" i="39"/>
  <c r="J69" i="39" s="1"/>
  <c r="J404" i="32"/>
  <c r="J74" i="32" s="1"/>
  <c r="J158" i="29"/>
  <c r="J66" i="29" s="1"/>
  <c r="J506" i="32"/>
  <c r="J79" i="32" s="1"/>
  <c r="J87" i="30"/>
  <c r="J64" i="30" s="1"/>
  <c r="J1622" i="18"/>
  <c r="J88" i="18" s="1"/>
  <c r="J152" i="10"/>
  <c r="J76" i="10" s="1"/>
  <c r="J94" i="6"/>
  <c r="J68" i="6" s="1"/>
  <c r="J190" i="2"/>
  <c r="J70" i="2" s="1"/>
  <c r="J125" i="19"/>
  <c r="J71" i="19" s="1"/>
  <c r="BK95" i="40"/>
  <c r="J95" i="40" s="1"/>
  <c r="BK88" i="28"/>
  <c r="J88" i="28" s="1"/>
  <c r="J63" i="28" s="1"/>
  <c r="J67" i="35"/>
  <c r="T98" i="21"/>
  <c r="R98" i="21"/>
  <c r="P96" i="39"/>
  <c r="AU105" i="1" s="1"/>
  <c r="R97" i="37"/>
  <c r="P1013" i="18"/>
  <c r="R88" i="28"/>
  <c r="P94" i="20"/>
  <c r="AU82" i="1" s="1"/>
  <c r="T98" i="27"/>
  <c r="T97" i="27" s="1"/>
  <c r="BK97" i="37"/>
  <c r="J97" i="37"/>
  <c r="J67" i="37" s="1"/>
  <c r="P96" i="38"/>
  <c r="AU104" i="1" s="1"/>
  <c r="P95" i="40"/>
  <c r="AU106" i="1"/>
  <c r="P98" i="27"/>
  <c r="P97" i="27" s="1"/>
  <c r="AU90" i="1" s="1"/>
  <c r="P98" i="23"/>
  <c r="P97" i="23" s="1"/>
  <c r="AU86" i="1" s="1"/>
  <c r="BK98" i="17"/>
  <c r="J98" i="17"/>
  <c r="J68" i="17" s="1"/>
  <c r="R96" i="11"/>
  <c r="R89" i="14"/>
  <c r="R100" i="10"/>
  <c r="P88" i="28"/>
  <c r="AU91" i="1" s="1"/>
  <c r="T98" i="24"/>
  <c r="T97" i="24" s="1"/>
  <c r="R1070" i="2"/>
  <c r="BK117" i="18"/>
  <c r="J117" i="18"/>
  <c r="J68" i="18" s="1"/>
  <c r="T96" i="13"/>
  <c r="P94" i="5"/>
  <c r="AU60" i="1"/>
  <c r="T98" i="4"/>
  <c r="T97" i="4" s="1"/>
  <c r="R98" i="3"/>
  <c r="R97" i="3"/>
  <c r="R96" i="39"/>
  <c r="R91" i="41"/>
  <c r="R90" i="41" s="1"/>
  <c r="T95" i="29"/>
  <c r="T94" i="29"/>
  <c r="P95" i="29"/>
  <c r="P94" i="29" s="1"/>
  <c r="AU92" i="1" s="1"/>
  <c r="T1070" i="2"/>
  <c r="BK98" i="27"/>
  <c r="J98" i="27" s="1"/>
  <c r="J68" i="27" s="1"/>
  <c r="P95" i="8"/>
  <c r="AU65" i="1" s="1"/>
  <c r="P96" i="11"/>
  <c r="AU69" i="1"/>
  <c r="R95" i="40"/>
  <c r="P93" i="31"/>
  <c r="P92" i="31" s="1"/>
  <c r="AU94" i="1" s="1"/>
  <c r="P98" i="26"/>
  <c r="P97" i="26" s="1"/>
  <c r="AU89" i="1" s="1"/>
  <c r="T1013" i="18"/>
  <c r="T116" i="18" s="1"/>
  <c r="R99" i="19"/>
  <c r="P1070" i="2"/>
  <c r="BK96" i="36"/>
  <c r="J96" i="36"/>
  <c r="J67" i="36" s="1"/>
  <c r="R96" i="9"/>
  <c r="T422" i="32"/>
  <c r="R98" i="4"/>
  <c r="R97" i="4" s="1"/>
  <c r="T116" i="2"/>
  <c r="T117" i="18"/>
  <c r="R96" i="12"/>
  <c r="T100" i="10"/>
  <c r="P89" i="14"/>
  <c r="AU72" i="1" s="1"/>
  <c r="BK98" i="4"/>
  <c r="BK97" i="4" s="1"/>
  <c r="J97" i="4" s="1"/>
  <c r="J67" i="4" s="1"/>
  <c r="T91" i="41"/>
  <c r="T90" i="41" s="1"/>
  <c r="R98" i="26"/>
  <c r="R97" i="26" s="1"/>
  <c r="T94" i="5"/>
  <c r="R1013" i="18"/>
  <c r="R95" i="29"/>
  <c r="R94" i="29"/>
  <c r="R98" i="24"/>
  <c r="R97" i="24" s="1"/>
  <c r="P99" i="19"/>
  <c r="AU81" i="1" s="1"/>
  <c r="BK98" i="3"/>
  <c r="J98" i="3" s="1"/>
  <c r="J68" i="3" s="1"/>
  <c r="R98" i="17"/>
  <c r="R97" i="17" s="1"/>
  <c r="P116" i="2"/>
  <c r="P115" i="2"/>
  <c r="AU57" i="1" s="1"/>
  <c r="R117" i="18"/>
  <c r="R116" i="18" s="1"/>
  <c r="BK1070" i="2"/>
  <c r="J1070" i="2" s="1"/>
  <c r="J77" i="2" s="1"/>
  <c r="P117" i="18"/>
  <c r="P116" i="18"/>
  <c r="AU78" i="1" s="1"/>
  <c r="P96" i="13"/>
  <c r="AU71" i="1" s="1"/>
  <c r="T95" i="8"/>
  <c r="P91" i="41"/>
  <c r="P90" i="41" s="1"/>
  <c r="AU107" i="1" s="1"/>
  <c r="BK96" i="38"/>
  <c r="J96" i="38" s="1"/>
  <c r="J34" i="38" s="1"/>
  <c r="AG104" i="1" s="1"/>
  <c r="R96" i="36"/>
  <c r="T94" i="20"/>
  <c r="R94" i="5"/>
  <c r="BK93" i="31"/>
  <c r="J93" i="31" s="1"/>
  <c r="J64" i="31" s="1"/>
  <c r="T97" i="22"/>
  <c r="T95" i="40"/>
  <c r="P422" i="32"/>
  <c r="P108" i="32" s="1"/>
  <c r="AU96" i="1" s="1"/>
  <c r="T88" i="28"/>
  <c r="R98" i="7"/>
  <c r="T97" i="37"/>
  <c r="R422" i="32"/>
  <c r="T99" i="19"/>
  <c r="BK98" i="26"/>
  <c r="BK97" i="26" s="1"/>
  <c r="J97" i="26" s="1"/>
  <c r="J67" i="26" s="1"/>
  <c r="R93" i="6"/>
  <c r="P98" i="3"/>
  <c r="P97" i="3"/>
  <c r="AU58" i="1" s="1"/>
  <c r="R116" i="2"/>
  <c r="R115" i="2" s="1"/>
  <c r="R96" i="38"/>
  <c r="T98" i="7"/>
  <c r="P97" i="37"/>
  <c r="AU103" i="1" s="1"/>
  <c r="P97" i="33"/>
  <c r="AU98" i="1" s="1"/>
  <c r="T98" i="23"/>
  <c r="T97" i="23" s="1"/>
  <c r="BK96" i="13"/>
  <c r="J96" i="13"/>
  <c r="J34" i="13" s="1"/>
  <c r="AG71" i="1" s="1"/>
  <c r="T97" i="33"/>
  <c r="R98" i="25"/>
  <c r="R97" i="25"/>
  <c r="R97" i="33"/>
  <c r="R98" i="23"/>
  <c r="R97" i="23" s="1"/>
  <c r="T98" i="3"/>
  <c r="T97" i="3"/>
  <c r="T96" i="39"/>
  <c r="R109" i="32"/>
  <c r="R108" i="32" s="1"/>
  <c r="BK98" i="7"/>
  <c r="J98" i="7" s="1"/>
  <c r="J34" i="7" s="1"/>
  <c r="AG64" i="1" s="1"/>
  <c r="T109" i="32"/>
  <c r="T108" i="32"/>
  <c r="R97" i="22"/>
  <c r="P98" i="17"/>
  <c r="P97" i="17" s="1"/>
  <c r="AU77" i="1" s="1"/>
  <c r="T98" i="25"/>
  <c r="T97" i="25" s="1"/>
  <c r="T93" i="16"/>
  <c r="T92" i="16" s="1"/>
  <c r="T96" i="12"/>
  <c r="T96" i="38"/>
  <c r="P96" i="36"/>
  <c r="AU102" i="1" s="1"/>
  <c r="T96" i="36"/>
  <c r="R94" i="20"/>
  <c r="R93" i="16"/>
  <c r="R92" i="16" s="1"/>
  <c r="AG100" i="1"/>
  <c r="AG70" i="1"/>
  <c r="BK90" i="15"/>
  <c r="J90" i="15" s="1"/>
  <c r="J65" i="15" s="1"/>
  <c r="BK98" i="21"/>
  <c r="J98" i="21"/>
  <c r="J92" i="41"/>
  <c r="J65" i="41" s="1"/>
  <c r="J91" i="41"/>
  <c r="J64" i="41" s="1"/>
  <c r="BK98" i="24"/>
  <c r="BK97" i="24" s="1"/>
  <c r="J97" i="24" s="1"/>
  <c r="J67" i="24" s="1"/>
  <c r="AG99" i="1"/>
  <c r="J67" i="34"/>
  <c r="AG98" i="1"/>
  <c r="J67" i="33"/>
  <c r="BK108" i="32"/>
  <c r="J108" i="32" s="1"/>
  <c r="J32" i="32" s="1"/>
  <c r="AG96" i="1" s="1"/>
  <c r="AG93" i="1"/>
  <c r="J63" i="30"/>
  <c r="AG92" i="1"/>
  <c r="J95" i="29"/>
  <c r="J64" i="29" s="1"/>
  <c r="J63" i="29"/>
  <c r="BK97" i="25"/>
  <c r="J97" i="25" s="1"/>
  <c r="J34" i="25" s="1"/>
  <c r="AG88" i="1" s="1"/>
  <c r="BK97" i="23"/>
  <c r="J97" i="23"/>
  <c r="AG84" i="1"/>
  <c r="J67" i="22"/>
  <c r="BK116" i="18"/>
  <c r="J116" i="18" s="1"/>
  <c r="J67" i="18" s="1"/>
  <c r="BK92" i="16"/>
  <c r="J92" i="16" s="1"/>
  <c r="J32" i="16" s="1"/>
  <c r="AG74" i="1" s="1"/>
  <c r="AG65" i="1"/>
  <c r="J67" i="8"/>
  <c r="J96" i="8"/>
  <c r="J68" i="8" s="1"/>
  <c r="BK115" i="2"/>
  <c r="J115" i="2" s="1"/>
  <c r="J34" i="2" s="1"/>
  <c r="AG57" i="1" s="1"/>
  <c r="BC62" i="1"/>
  <c r="F37" i="22"/>
  <c r="AZ84" i="1" s="1"/>
  <c r="F35" i="14"/>
  <c r="AZ72" i="1" s="1"/>
  <c r="J37" i="38"/>
  <c r="AV104" i="1" s="1"/>
  <c r="AT104" i="1" s="1"/>
  <c r="F37" i="2"/>
  <c r="AZ57" i="1" s="1"/>
  <c r="J37" i="4"/>
  <c r="AV59" i="1" s="1"/>
  <c r="AT59" i="1" s="1"/>
  <c r="BC85" i="1"/>
  <c r="AY85" i="1" s="1"/>
  <c r="F37" i="4"/>
  <c r="AZ59" i="1" s="1"/>
  <c r="J34" i="6"/>
  <c r="AG63" i="1"/>
  <c r="F37" i="7"/>
  <c r="AZ64" i="1" s="1"/>
  <c r="BC101" i="1"/>
  <c r="AY101" i="1"/>
  <c r="F35" i="41"/>
  <c r="AZ107" i="1"/>
  <c r="BB101" i="1"/>
  <c r="AX101" i="1" s="1"/>
  <c r="BA101" i="1"/>
  <c r="AW101" i="1" s="1"/>
  <c r="J37" i="40"/>
  <c r="AV106" i="1" s="1"/>
  <c r="AT106" i="1" s="1"/>
  <c r="J35" i="15"/>
  <c r="AV73" i="1" s="1"/>
  <c r="AT73" i="1" s="1"/>
  <c r="BC76" i="1"/>
  <c r="AY76" i="1" s="1"/>
  <c r="J37" i="2"/>
  <c r="AV57" i="1" s="1"/>
  <c r="AT57" i="1" s="1"/>
  <c r="J37" i="10"/>
  <c r="AV67" i="1" s="1"/>
  <c r="AT67" i="1" s="1"/>
  <c r="J35" i="30"/>
  <c r="AV93" i="1" s="1"/>
  <c r="AT93" i="1" s="1"/>
  <c r="J37" i="12"/>
  <c r="AV70" i="1" s="1"/>
  <c r="AT70" i="1" s="1"/>
  <c r="AN70" i="1" s="1"/>
  <c r="J37" i="36"/>
  <c r="AV102" i="1" s="1"/>
  <c r="AT102" i="1" s="1"/>
  <c r="J37" i="35"/>
  <c r="AV100" i="1" s="1"/>
  <c r="AT100" i="1" s="1"/>
  <c r="J34" i="9"/>
  <c r="AG66" i="1" s="1"/>
  <c r="F37" i="13"/>
  <c r="AZ71" i="1" s="1"/>
  <c r="F37" i="37"/>
  <c r="AZ103" i="1" s="1"/>
  <c r="F37" i="39"/>
  <c r="AZ105" i="1" s="1"/>
  <c r="F37" i="9"/>
  <c r="AZ66" i="1" s="1"/>
  <c r="J37" i="21"/>
  <c r="AV83" i="1"/>
  <c r="AT83" i="1" s="1"/>
  <c r="F35" i="30"/>
  <c r="AZ93" i="1"/>
  <c r="BA56" i="1"/>
  <c r="AW56" i="1" s="1"/>
  <c r="F37" i="12"/>
  <c r="AZ70" i="1" s="1"/>
  <c r="BC80" i="1"/>
  <c r="AY80" i="1" s="1"/>
  <c r="BA80" i="1"/>
  <c r="J37" i="20"/>
  <c r="AV82" i="1" s="1"/>
  <c r="AT82" i="1" s="1"/>
  <c r="F37" i="23"/>
  <c r="AZ86" i="1" s="1"/>
  <c r="F37" i="25"/>
  <c r="AZ88" i="1" s="1"/>
  <c r="J37" i="26"/>
  <c r="AV89" i="1" s="1"/>
  <c r="AT89" i="1" s="1"/>
  <c r="J35" i="29"/>
  <c r="AV92" i="1" s="1"/>
  <c r="AT92" i="1" s="1"/>
  <c r="F37" i="38"/>
  <c r="AZ104" i="1" s="1"/>
  <c r="J37" i="39"/>
  <c r="AV105" i="1"/>
  <c r="AT105" i="1" s="1"/>
  <c r="BD56" i="1"/>
  <c r="F37" i="10"/>
  <c r="AZ67" i="1"/>
  <c r="J37" i="8"/>
  <c r="AV65" i="1" s="1"/>
  <c r="AT65" i="1" s="1"/>
  <c r="AN65" i="1" s="1"/>
  <c r="BB85" i="1"/>
  <c r="AX85" i="1"/>
  <c r="F35" i="32"/>
  <c r="AZ96" i="1" s="1"/>
  <c r="F37" i="6"/>
  <c r="AZ63" i="1" s="1"/>
  <c r="BB62" i="1"/>
  <c r="BB76" i="1"/>
  <c r="AX76" i="1" s="1"/>
  <c r="F37" i="24"/>
  <c r="AZ87" i="1" s="1"/>
  <c r="J35" i="31"/>
  <c r="AV94" i="1" s="1"/>
  <c r="AT94" i="1" s="1"/>
  <c r="J34" i="11"/>
  <c r="AG69" i="1" s="1"/>
  <c r="J35" i="28"/>
  <c r="AV91" i="1" s="1"/>
  <c r="AT91" i="1" s="1"/>
  <c r="J37" i="34"/>
  <c r="AV99" i="1"/>
  <c r="AT99" i="1" s="1"/>
  <c r="J37" i="37"/>
  <c r="AV103" i="1" s="1"/>
  <c r="AT103" i="1" s="1"/>
  <c r="J34" i="5"/>
  <c r="AG60" i="1" s="1"/>
  <c r="BA62" i="1"/>
  <c r="AW62" i="1" s="1"/>
  <c r="BD62" i="1"/>
  <c r="F37" i="8"/>
  <c r="AZ65" i="1" s="1"/>
  <c r="J35" i="16"/>
  <c r="AV74" i="1" s="1"/>
  <c r="AT74" i="1" s="1"/>
  <c r="J37" i="18"/>
  <c r="AV78" i="1" s="1"/>
  <c r="AT78" i="1" s="1"/>
  <c r="BA68" i="1"/>
  <c r="AW68" i="1" s="1"/>
  <c r="J37" i="19"/>
  <c r="AV81" i="1" s="1"/>
  <c r="AT81" i="1" s="1"/>
  <c r="J37" i="33"/>
  <c r="AV98" i="1" s="1"/>
  <c r="AT98" i="1" s="1"/>
  <c r="AN98" i="1" s="1"/>
  <c r="BD101" i="1"/>
  <c r="AU62" i="1"/>
  <c r="J37" i="3"/>
  <c r="AV58" i="1" s="1"/>
  <c r="AT58" i="1" s="1"/>
  <c r="F37" i="35"/>
  <c r="AZ100" i="1"/>
  <c r="F37" i="40"/>
  <c r="AZ106" i="1" s="1"/>
  <c r="BC56" i="1"/>
  <c r="AY56" i="1" s="1"/>
  <c r="J34" i="10"/>
  <c r="AG67" i="1"/>
  <c r="BB68" i="1"/>
  <c r="AX68" i="1"/>
  <c r="J35" i="14"/>
  <c r="AV72" i="1" s="1"/>
  <c r="AT72" i="1" s="1"/>
  <c r="J37" i="23"/>
  <c r="AV86" i="1" s="1"/>
  <c r="AT86" i="1" s="1"/>
  <c r="F37" i="26"/>
  <c r="AZ89" i="1" s="1"/>
  <c r="F37" i="3"/>
  <c r="AZ58" i="1" s="1"/>
  <c r="BD68" i="1"/>
  <c r="J34" i="19"/>
  <c r="AG81" i="1" s="1"/>
  <c r="F37" i="20"/>
  <c r="AZ82" i="1" s="1"/>
  <c r="J37" i="22"/>
  <c r="AV84" i="1" s="1"/>
  <c r="AT84" i="1" s="1"/>
  <c r="BA85" i="1"/>
  <c r="AW85" i="1" s="1"/>
  <c r="J32" i="28"/>
  <c r="AG91" i="1" s="1"/>
  <c r="F37" i="33"/>
  <c r="AZ98" i="1" s="1"/>
  <c r="F37" i="36"/>
  <c r="AZ102" i="1" s="1"/>
  <c r="AS75" i="1"/>
  <c r="F37" i="5"/>
  <c r="AZ60" i="1" s="1"/>
  <c r="BD76" i="1"/>
  <c r="J34" i="21"/>
  <c r="AG83" i="1" s="1"/>
  <c r="F35" i="16"/>
  <c r="AZ74" i="1" s="1"/>
  <c r="BD85" i="1"/>
  <c r="F37" i="27"/>
  <c r="AZ90" i="1" s="1"/>
  <c r="F35" i="29"/>
  <c r="AZ92" i="1" s="1"/>
  <c r="J34" i="39"/>
  <c r="AG105" i="1" s="1"/>
  <c r="AS55" i="1"/>
  <c r="J37" i="6"/>
  <c r="AV63" i="1"/>
  <c r="AT63" i="1" s="1"/>
  <c r="BC68" i="1"/>
  <c r="AY68" i="1"/>
  <c r="F37" i="19"/>
  <c r="AZ81" i="1"/>
  <c r="J34" i="23"/>
  <c r="AG86" i="1" s="1"/>
  <c r="J37" i="25"/>
  <c r="AV88" i="1" s="1"/>
  <c r="AT88" i="1" s="1"/>
  <c r="J37" i="27"/>
  <c r="AV90" i="1" s="1"/>
  <c r="AT90" i="1" s="1"/>
  <c r="F35" i="31"/>
  <c r="AZ94" i="1" s="1"/>
  <c r="J32" i="41"/>
  <c r="AG107" i="1" s="1"/>
  <c r="J37" i="7"/>
  <c r="AV64" i="1"/>
  <c r="AT64" i="1" s="1"/>
  <c r="J32" i="14"/>
  <c r="AG72" i="1" s="1"/>
  <c r="J37" i="17"/>
  <c r="AV77" i="1"/>
  <c r="AT77" i="1" s="1"/>
  <c r="BD80" i="1"/>
  <c r="BB80" i="1"/>
  <c r="AX80" i="1" s="1"/>
  <c r="J34" i="20"/>
  <c r="AG82" i="1"/>
  <c r="F37" i="21"/>
  <c r="AZ83" i="1" s="1"/>
  <c r="J37" i="24"/>
  <c r="AV87" i="1" s="1"/>
  <c r="AT87" i="1" s="1"/>
  <c r="F35" i="28"/>
  <c r="AZ91" i="1" s="1"/>
  <c r="F37" i="34"/>
  <c r="AZ99" i="1" s="1"/>
  <c r="J35" i="41"/>
  <c r="AV107" i="1" s="1"/>
  <c r="AT107" i="1" s="1"/>
  <c r="BB56" i="1"/>
  <c r="J37" i="13"/>
  <c r="AV71" i="1"/>
  <c r="AT71" i="1" s="1"/>
  <c r="BA76" i="1"/>
  <c r="AW76" i="1" s="1"/>
  <c r="F37" i="11"/>
  <c r="AZ69" i="1" s="1"/>
  <c r="J37" i="5"/>
  <c r="AV60" i="1" s="1"/>
  <c r="AT60" i="1" s="1"/>
  <c r="J37" i="11"/>
  <c r="AV69" i="1" s="1"/>
  <c r="AT69" i="1" s="1"/>
  <c r="F37" i="17"/>
  <c r="AZ77" i="1" s="1"/>
  <c r="J35" i="32"/>
  <c r="AV96" i="1" s="1"/>
  <c r="AT96" i="1" s="1"/>
  <c r="J37" i="9"/>
  <c r="AV66" i="1" s="1"/>
  <c r="AT66" i="1" s="1"/>
  <c r="F37" i="18"/>
  <c r="AZ78" i="1"/>
  <c r="AN100" i="1" l="1"/>
  <c r="AN107" i="1"/>
  <c r="AN93" i="1"/>
  <c r="AN84" i="1"/>
  <c r="AN71" i="1"/>
  <c r="T115" i="2"/>
  <c r="AN92" i="1"/>
  <c r="AN99" i="1"/>
  <c r="J34" i="40"/>
  <c r="AG106" i="1" s="1"/>
  <c r="AN106" i="1" s="1"/>
  <c r="J67" i="40"/>
  <c r="BK97" i="3"/>
  <c r="J97" i="3" s="1"/>
  <c r="J67" i="3" s="1"/>
  <c r="J98" i="24"/>
  <c r="J68" i="24"/>
  <c r="BK97" i="27"/>
  <c r="J97" i="27" s="1"/>
  <c r="J67" i="27" s="1"/>
  <c r="J67" i="7"/>
  <c r="J98" i="4"/>
  <c r="J68" i="4" s="1"/>
  <c r="BK89" i="15"/>
  <c r="J89" i="15"/>
  <c r="J64" i="15" s="1"/>
  <c r="J67" i="21"/>
  <c r="BK97" i="17"/>
  <c r="J97" i="17" s="1"/>
  <c r="J67" i="17" s="1"/>
  <c r="BK92" i="31"/>
  <c r="J92" i="31" s="1"/>
  <c r="J63" i="31" s="1"/>
  <c r="J98" i="26"/>
  <c r="J68" i="26" s="1"/>
  <c r="J67" i="38"/>
  <c r="J67" i="13"/>
  <c r="J41" i="41"/>
  <c r="AN105" i="1"/>
  <c r="J43" i="39"/>
  <c r="J43" i="38"/>
  <c r="J43" i="35"/>
  <c r="J43" i="34"/>
  <c r="AN96" i="1"/>
  <c r="J63" i="32"/>
  <c r="J43" i="33"/>
  <c r="J41" i="32"/>
  <c r="J41" i="30"/>
  <c r="AN91" i="1"/>
  <c r="J41" i="29"/>
  <c r="J41" i="28"/>
  <c r="AN88" i="1"/>
  <c r="J67" i="25"/>
  <c r="J43" i="25"/>
  <c r="AN86" i="1"/>
  <c r="J67" i="23"/>
  <c r="J43" i="23"/>
  <c r="J43" i="22"/>
  <c r="AN82" i="1"/>
  <c r="J43" i="21"/>
  <c r="AN81" i="1"/>
  <c r="J43" i="20"/>
  <c r="J43" i="19"/>
  <c r="AN74" i="1"/>
  <c r="J63" i="16"/>
  <c r="J41" i="16"/>
  <c r="AN72" i="1"/>
  <c r="J41" i="14"/>
  <c r="J43" i="13"/>
  <c r="AN69" i="1"/>
  <c r="J43" i="12"/>
  <c r="AN67" i="1"/>
  <c r="J43" i="11"/>
  <c r="AN66" i="1"/>
  <c r="J43" i="10"/>
  <c r="J43" i="9"/>
  <c r="J43" i="8"/>
  <c r="AN63" i="1"/>
  <c r="J43" i="7"/>
  <c r="AN60" i="1"/>
  <c r="J43" i="6"/>
  <c r="J43" i="5"/>
  <c r="AN57" i="1"/>
  <c r="J67" i="2"/>
  <c r="J43" i="2"/>
  <c r="AN104" i="1"/>
  <c r="AN64" i="1"/>
  <c r="AN83" i="1"/>
  <c r="AU68" i="1"/>
  <c r="AX56" i="1"/>
  <c r="J34" i="24"/>
  <c r="AG87" i="1" s="1"/>
  <c r="J34" i="37"/>
  <c r="AG103" i="1" s="1"/>
  <c r="AZ80" i="1"/>
  <c r="BA79" i="1"/>
  <c r="AW79" i="1" s="1"/>
  <c r="AU101" i="1"/>
  <c r="AU80" i="1"/>
  <c r="BC79" i="1"/>
  <c r="AY79" i="1"/>
  <c r="BA97" i="1"/>
  <c r="AW97" i="1" s="1"/>
  <c r="AZ85" i="1"/>
  <c r="AV85" i="1" s="1"/>
  <c r="AT85" i="1" s="1"/>
  <c r="AG62" i="1"/>
  <c r="AG68" i="1"/>
  <c r="BC97" i="1"/>
  <c r="AY97" i="1" s="1"/>
  <c r="AZ56" i="1"/>
  <c r="AV56" i="1"/>
  <c r="AT56" i="1" s="1"/>
  <c r="BB97" i="1"/>
  <c r="AX97" i="1" s="1"/>
  <c r="J34" i="36"/>
  <c r="AG102" i="1" s="1"/>
  <c r="AX62" i="1"/>
  <c r="AW80" i="1"/>
  <c r="AU76" i="1"/>
  <c r="AZ68" i="1"/>
  <c r="AV68" i="1" s="1"/>
  <c r="AT68" i="1" s="1"/>
  <c r="AN68" i="1" s="1"/>
  <c r="AZ62" i="1"/>
  <c r="AV62" i="1" s="1"/>
  <c r="AT62" i="1" s="1"/>
  <c r="AS54" i="1"/>
  <c r="BB61" i="1"/>
  <c r="AX61" i="1" s="1"/>
  <c r="J34" i="18"/>
  <c r="AG78" i="1"/>
  <c r="AU56" i="1"/>
  <c r="AY62" i="1"/>
  <c r="J34" i="4"/>
  <c r="AG59" i="1" s="1"/>
  <c r="BC61" i="1"/>
  <c r="AY61" i="1" s="1"/>
  <c r="BA61" i="1"/>
  <c r="AW61" i="1" s="1"/>
  <c r="BB79" i="1"/>
  <c r="AX79" i="1" s="1"/>
  <c r="BD61" i="1"/>
  <c r="AZ101" i="1"/>
  <c r="AV101" i="1" s="1"/>
  <c r="AT101" i="1" s="1"/>
  <c r="BD79" i="1"/>
  <c r="J34" i="26"/>
  <c r="AG89" i="1" s="1"/>
  <c r="AU85" i="1"/>
  <c r="BD97" i="1"/>
  <c r="AG80" i="1"/>
  <c r="AZ76" i="1"/>
  <c r="AV76" i="1" s="1"/>
  <c r="AT76" i="1" s="1"/>
  <c r="AN62" i="1" l="1"/>
  <c r="J43" i="40"/>
  <c r="J43" i="37"/>
  <c r="J43" i="26"/>
  <c r="J43" i="24"/>
  <c r="J43" i="36"/>
  <c r="J43" i="4"/>
  <c r="BK88" i="15"/>
  <c r="J88" i="15" s="1"/>
  <c r="J32" i="15" s="1"/>
  <c r="AG73" i="1" s="1"/>
  <c r="J43" i="18"/>
  <c r="AN78" i="1"/>
  <c r="AN59" i="1"/>
  <c r="AN102" i="1"/>
  <c r="AN103" i="1"/>
  <c r="AN87" i="1"/>
  <c r="AN89" i="1"/>
  <c r="AG101" i="1"/>
  <c r="AU97" i="1"/>
  <c r="AU95" i="1" s="1"/>
  <c r="J34" i="3"/>
  <c r="AG58" i="1" s="1"/>
  <c r="AN58" i="1" s="1"/>
  <c r="J32" i="31"/>
  <c r="AG94" i="1" s="1"/>
  <c r="AN94" i="1" s="1"/>
  <c r="AZ61" i="1"/>
  <c r="AV61" i="1" s="1"/>
  <c r="AT61" i="1" s="1"/>
  <c r="J34" i="27"/>
  <c r="AG90" i="1" s="1"/>
  <c r="AN90" i="1" s="1"/>
  <c r="BD95" i="1"/>
  <c r="AU79" i="1"/>
  <c r="BA95" i="1"/>
  <c r="AW95" i="1" s="1"/>
  <c r="J34" i="17"/>
  <c r="AG77" i="1" s="1"/>
  <c r="AN77" i="1" s="1"/>
  <c r="BD55" i="1"/>
  <c r="BA55" i="1"/>
  <c r="AW55" i="1" s="1"/>
  <c r="AG61" i="1"/>
  <c r="BB75" i="1"/>
  <c r="AX75" i="1" s="1"/>
  <c r="BC75" i="1"/>
  <c r="AY75" i="1" s="1"/>
  <c r="BC95" i="1"/>
  <c r="AY95" i="1" s="1"/>
  <c r="AG85" i="1"/>
  <c r="AZ79" i="1"/>
  <c r="AV79" i="1" s="1"/>
  <c r="AT79" i="1" s="1"/>
  <c r="AU61" i="1"/>
  <c r="BD75" i="1"/>
  <c r="AV80" i="1"/>
  <c r="AT80" i="1" s="1"/>
  <c r="AN80" i="1" s="1"/>
  <c r="BA75" i="1"/>
  <c r="AW75" i="1" s="1"/>
  <c r="AZ97" i="1"/>
  <c r="AV97" i="1" s="1"/>
  <c r="AT97" i="1" s="1"/>
  <c r="BB55" i="1"/>
  <c r="AX55" i="1" s="1"/>
  <c r="BC55" i="1"/>
  <c r="AY55" i="1" s="1"/>
  <c r="BB95" i="1"/>
  <c r="AX95" i="1" s="1"/>
  <c r="AN101" i="1" l="1"/>
  <c r="J43" i="17"/>
  <c r="J43" i="3"/>
  <c r="J41" i="31"/>
  <c r="J41" i="15"/>
  <c r="J63" i="15"/>
  <c r="J43" i="27"/>
  <c r="AN73" i="1"/>
  <c r="AN85" i="1"/>
  <c r="AN61" i="1"/>
  <c r="AG97" i="1"/>
  <c r="AG95" i="1" s="1"/>
  <c r="AU55" i="1"/>
  <c r="AG79" i="1"/>
  <c r="AZ95" i="1"/>
  <c r="AV95" i="1" s="1"/>
  <c r="AT95" i="1" s="1"/>
  <c r="AZ55" i="1"/>
  <c r="AV55" i="1" s="1"/>
  <c r="AT55" i="1" s="1"/>
  <c r="AU75" i="1"/>
  <c r="AG56" i="1"/>
  <c r="AN56" i="1"/>
  <c r="AZ75" i="1"/>
  <c r="AV75" i="1" s="1"/>
  <c r="AT75" i="1" s="1"/>
  <c r="BD54" i="1"/>
  <c r="W33" i="1" s="1"/>
  <c r="BC54" i="1"/>
  <c r="AY54" i="1" s="1"/>
  <c r="AG76" i="1"/>
  <c r="BA54" i="1"/>
  <c r="W30" i="1" s="1"/>
  <c r="BB54" i="1"/>
  <c r="W31" i="1" s="1"/>
  <c r="AN95" i="1" l="1"/>
  <c r="AN76" i="1"/>
  <c r="AN79" i="1"/>
  <c r="AN97" i="1"/>
  <c r="AU54" i="1"/>
  <c r="AW54" i="1"/>
  <c r="AK30" i="1" s="1"/>
  <c r="AZ54" i="1"/>
  <c r="AV54" i="1" s="1"/>
  <c r="AK29" i="1" s="1"/>
  <c r="AG55" i="1"/>
  <c r="AG75" i="1"/>
  <c r="AX54" i="1"/>
  <c r="W32" i="1"/>
  <c r="AN75" i="1" l="1"/>
  <c r="AN55" i="1"/>
  <c r="AG54" i="1"/>
  <c r="AK26" i="1" s="1"/>
  <c r="AK35" i="1" s="1"/>
  <c r="W29" i="1"/>
  <c r="AT54" i="1"/>
  <c r="AN54" i="1" l="1"/>
</calcChain>
</file>

<file path=xl/sharedStrings.xml><?xml version="1.0" encoding="utf-8"?>
<sst xmlns="http://schemas.openxmlformats.org/spreadsheetml/2006/main" count="66797" uniqueCount="7242">
  <si>
    <t>Export Komplet</t>
  </si>
  <si>
    <t>VZ</t>
  </si>
  <si>
    <t>2.0</t>
  </si>
  <si>
    <t>ZAMOK</t>
  </si>
  <si>
    <t>False</t>
  </si>
  <si>
    <t>{6b99a150-f3a3-4b78-8cdd-78ed99ab96ae}</t>
  </si>
  <si>
    <t>0,01</t>
  </si>
  <si>
    <t>21</t>
  </si>
  <si>
    <t>12</t>
  </si>
  <si>
    <t>REKAPITULACE STAVBY</t>
  </si>
  <si>
    <t>v ---  níže se nacházejí doplnkové a pomocné údaje k sestavám  --- v</t>
  </si>
  <si>
    <t>Návod na vyplnění</t>
  </si>
  <si>
    <t>0,001</t>
  </si>
  <si>
    <t>Kód:</t>
  </si>
  <si>
    <t>2024/HEX/04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</si>
  <si>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</si>
  <si>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</si>
  <si>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UPOL FTK – Rekonstrukce infrastruktury v areálu Neředín</t>
  </si>
  <si>
    <t>KSO:</t>
  </si>
  <si>
    <t>801 35</t>
  </si>
  <si>
    <t>CC-CZ:</t>
  </si>
  <si>
    <t/>
  </si>
  <si>
    <t>Místo:</t>
  </si>
  <si>
    <t xml:space="preserve"> </t>
  </si>
  <si>
    <t>Datum:</t>
  </si>
  <si>
    <t>4. 4. 2024</t>
  </si>
  <si>
    <t>Zadavatel:</t>
  </si>
  <si>
    <t>IČ:</t>
  </si>
  <si>
    <t>UPOL FTK</t>
  </si>
  <si>
    <t>DIČ:</t>
  </si>
  <si>
    <t>Uchazeč:</t>
  </si>
  <si>
    <t>Vyplň údaj</t>
  </si>
  <si>
    <t>Projektant:</t>
  </si>
  <si>
    <t>Hexaplan International</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</si>
  <si>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</si>
  <si>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</si>
  <si>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</si>
  <si>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</si>
  <si>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</si>
  <si>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</si>
  <si>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</si>
  <si>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</si>
  <si>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</si>
  <si>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</si>
  <si>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</si>
  <si>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</si>
  <si>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</si>
  <si>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</si>
  <si>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</si>
  <si>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</si>
  <si>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</si>
  <si>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</si>
  <si>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</si>
  <si>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</si>
  <si>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</si>
  <si>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</si>
  <si>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</si>
  <si>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</si>
  <si>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</si>
  <si>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</si>
  <si>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</si>
  <si>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</si>
  <si>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</si>
  <si>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</si>
  <si>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</si>
  <si>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</si>
  <si>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</si>
  <si>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</si>
  <si>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</si>
  <si>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</si>
  <si>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</si>
  <si>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</si>
  <si>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</si>
  <si>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</si>
  <si>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</si>
  <si>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</si>
  <si>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2024/HEX/04-01</t>
  </si>
  <si>
    <t>UPOL FTK–Studijní prostor s rampou</t>
  </si>
  <si>
    <t>STA</t>
  </si>
  <si>
    <t>1</t>
  </si>
  <si>
    <t>{7dcd1b38-4af8-4ce6-be2a-7953521aeda0}</t>
  </si>
  <si>
    <t>2</t>
  </si>
  <si>
    <t>2024/HEX/04-01-11</t>
  </si>
  <si>
    <t>D.1.1-Architektonické a stavebně technické řešení</t>
  </si>
  <si>
    <t>Soupis</t>
  </si>
  <si>
    <t>{e19a163f-5eaf-4e7b-8c63-50f58ddf30ca}</t>
  </si>
  <si>
    <t>/</t>
  </si>
  <si>
    <t>2024/HEX/04-01-11-1</t>
  </si>
  <si>
    <t>D.1.1.1-Přístavba a stavební úpravy (vč.statiky a PBŘ)</t>
  </si>
  <si>
    <t>3</t>
  </si>
  <si>
    <t>{531cb37d-2b5b-4a5a-92a2-0c7a35eb5401}</t>
  </si>
  <si>
    <t>2024/HEX/04-01-11-2</t>
  </si>
  <si>
    <t>D.1.1.2-DEMOLICE stáv.objektu</t>
  </si>
  <si>
    <t>{20a698da-7d20-47de-bb88-59e02b5280ee}</t>
  </si>
  <si>
    <t>2024/HEX/04-01-11-3</t>
  </si>
  <si>
    <t>D.1.1.3-Zpevněné plochy</t>
  </si>
  <si>
    <t>{65082a03-0b9b-44a3-a8b1-929db9c73833}</t>
  </si>
  <si>
    <t>2024/HEX/04-01-11-4</t>
  </si>
  <si>
    <t>D.1.1.4-Zelená střecha</t>
  </si>
  <si>
    <t>{fbd50f9f-4e0c-48e2-a616-635959114c28}</t>
  </si>
  <si>
    <t>2024/HEX/04-01-14</t>
  </si>
  <si>
    <t>D.1.4-Technika prostředí staveb</t>
  </si>
  <si>
    <t>{c89c20ec-bd3e-43dd-acfc-7346587ae1c4}</t>
  </si>
  <si>
    <t>2024/HEX/04-01-14-1</t>
  </si>
  <si>
    <t>D.1.4.1-Zařízení zdravotechnických instalací</t>
  </si>
  <si>
    <t>{4d9e9407-4709-4dd3-8abf-2f1da4b81f2c}</t>
  </si>
  <si>
    <t>2024/HEX/04-01-14-11</t>
  </si>
  <si>
    <t>D.1.4.1.1-Zařízení zdravotechnických instalací VNITŘNÍ</t>
  </si>
  <si>
    <t>4</t>
  </si>
  <si>
    <t>{1d3094d2-497a-4872-b5d1-7a7a96ae7b06}</t>
  </si>
  <si>
    <t>2024/HEX/04-01-14-12</t>
  </si>
  <si>
    <t>D.1.4.1.2-Zařízení zdravotechnických instalací VNĚJŠÍ</t>
  </si>
  <si>
    <t>{ebcaa1fe-5df5-40c8-a5ee-411b93bf6ad9}</t>
  </si>
  <si>
    <t>2024/HEX/04-01-14-2</t>
  </si>
  <si>
    <t>D.1.4.2-Zařízení vzduchotechniky</t>
  </si>
  <si>
    <t>{74fa9629-07b9-437d-8c86-4d05e2e3dc1d}</t>
  </si>
  <si>
    <t>2024/HEX/04-01-14-3</t>
  </si>
  <si>
    <t>D.1.4.3-Ústřední vytápění</t>
  </si>
  <si>
    <t>{a3538312-430e-4304-a18b-6ceec6e25d68}</t>
  </si>
  <si>
    <t>2024/HEX/04-01-14-4</t>
  </si>
  <si>
    <t>D.1.4.4-Zařízení silnoproudé elektrotechniky</t>
  </si>
  <si>
    <t>{09cb1d49-0c64-4325-b28a-31d6a77c16a1}</t>
  </si>
  <si>
    <t>2024/HEX/04-01-14-5</t>
  </si>
  <si>
    <t>D.1.4.5-Zařízení slaboproudé elektrotechniky</t>
  </si>
  <si>
    <t>{1e159c92-3383-438d-83c2-42679b28cca0}</t>
  </si>
  <si>
    <t>2024/HEX/04-01-14-51</t>
  </si>
  <si>
    <t>D.1.4.5.1-Strukturovaná kabeláž (SK)</t>
  </si>
  <si>
    <t>{df5891fd-e8fe-4397-8500-0a99a4aefaaa}</t>
  </si>
  <si>
    <t>2024/HEX/04-01-14-52</t>
  </si>
  <si>
    <t>D.1.4.5.2-Poplachový zabezpečovací a tísňový systém (PZTS)</t>
  </si>
  <si>
    <t>{a95a36f1-d5a4-4d26-8e3a-10b5a660c387}</t>
  </si>
  <si>
    <t>2024/HEX/04-01-14-53</t>
  </si>
  <si>
    <t>D.1.4.5.3-Místní rozhlas (MR)</t>
  </si>
  <si>
    <t>{cfa154c8-e3b3-40b4-9807-ca50a6a12902}</t>
  </si>
  <si>
    <t>2024/HEX/04-01-15</t>
  </si>
  <si>
    <t>D.1.5-Přeložka NN areálová</t>
  </si>
  <si>
    <t>{ca7c0c09-e73f-484b-b921-43bbfa29f4b9}</t>
  </si>
  <si>
    <t>2024/HEX/04-01-16</t>
  </si>
  <si>
    <t>D.1.6-Přeložka CETIN</t>
  </si>
  <si>
    <t>{6f533999-8d5c-42ef-9c27-c191372c0144}</t>
  </si>
  <si>
    <t>2024/HEX/04-01-VON</t>
  </si>
  <si>
    <t>Vedlejší a ostatní náklady</t>
  </si>
  <si>
    <t>{36476407-df69-46ef-b56b-d1bd6a0c345c}</t>
  </si>
  <si>
    <t>2024/HEX/04-02</t>
  </si>
  <si>
    <t>UPOL FTK-Rekonstrukce tělocvičny</t>
  </si>
  <si>
    <t>{5ab4f1f7-1e7a-4489-8608-408b0e2d5ddc}</t>
  </si>
  <si>
    <t>2024/HEX/04-02-11</t>
  </si>
  <si>
    <t>D.1.1-Architektonické a stavebně technické řešení (vč.statiky a PBŘ)</t>
  </si>
  <si>
    <t>{2b8ad201-4163-4c3d-802f-9e02ac3b9ca8}</t>
  </si>
  <si>
    <t>2024/HEX/04-02-11-1</t>
  </si>
  <si>
    <t>D.1.1.1-DEMOLICE stávajícího objektu</t>
  </si>
  <si>
    <t>{902f69d2-8610-4698-8c5f-2ad422464364}</t>
  </si>
  <si>
    <t>801 51</t>
  </si>
  <si>
    <t>2024/HEX/04-02-11-2</t>
  </si>
  <si>
    <t>D.1.1.1-Přístavba tělocvičny</t>
  </si>
  <si>
    <t>{f27e4592-f508-4a63-aa42-d34c3d2b5e93}</t>
  </si>
  <si>
    <t>2024/HEX/04-02-14</t>
  </si>
  <si>
    <t>{973e149e-59cf-4867-80e5-fde2b5bffbf3}</t>
  </si>
  <si>
    <t>2024/HEX/04-02-14-1</t>
  </si>
  <si>
    <t>{75d19528-efdf-4829-bf19-7f3de3d00f70}</t>
  </si>
  <si>
    <t>2024/HEX/04-02-14-11</t>
  </si>
  <si>
    <t>D.1.4.1.1-Zařízení zdravotechnických instalací</t>
  </si>
  <si>
    <t>{637969a3-1392-42a7-ada6-5e043d181929}</t>
  </si>
  <si>
    <t>2024/HEX/04-02-14-12</t>
  </si>
  <si>
    <t>D.1.4.1.2-Plynoinstalace</t>
  </si>
  <si>
    <t>{8ae65412-34f5-4fb9-9817-224a12662bb0}</t>
  </si>
  <si>
    <t>2024/HEX/04-02-14-2</t>
  </si>
  <si>
    <t>D.1.4.2-Ústřední vytápění</t>
  </si>
  <si>
    <t>{501bca1a-e5a9-45c4-85ec-e79085cb5492}</t>
  </si>
  <si>
    <t>2024/HEX/04-02-14-3</t>
  </si>
  <si>
    <t>D.1.4.3-Zařízení silnoproudé elektrotechniky</t>
  </si>
  <si>
    <t>{2d12066a-b539-4eba-a11d-3c3111ee2369}</t>
  </si>
  <si>
    <t>2024/HEX/04-02-14-4</t>
  </si>
  <si>
    <t>D.1.4.4-Zařízení slaboproudé elektrotechniky</t>
  </si>
  <si>
    <t>{a8981c2a-9245-4d2b-8b80-b002fed33082}</t>
  </si>
  <si>
    <t>2024/HEX/04-02-14-41</t>
  </si>
  <si>
    <t>D.1.4.4.1-Strukturovaná kabeláž (SK)</t>
  </si>
  <si>
    <t>{9cc42f71-b035-4170-973e-90dc515234c0}</t>
  </si>
  <si>
    <t>2024/HEX/04-02-14-42</t>
  </si>
  <si>
    <t>D.1.4.4.2-Poplachový zabezpečovací a tísňový systém (PZTS)</t>
  </si>
  <si>
    <t>{fc920c24-e884-43d0-a4ce-3f24bec61579}</t>
  </si>
  <si>
    <t>2024/HEX/04-02-14-43</t>
  </si>
  <si>
    <t>D.1.4.4.3-Místní rozhlas</t>
  </si>
  <si>
    <t>{8d0ffe91-7e0e-4dbc-a1c0-12fb8fac16c0}</t>
  </si>
  <si>
    <t>2024/HEX/04-02-14-44</t>
  </si>
  <si>
    <t>D.1.4.4.4-Jednotný čas (JČ)</t>
  </si>
  <si>
    <t>{6b8ceb81-effa-4c9d-bb22-5b8d4b8d65b2}</t>
  </si>
  <si>
    <t>2024/HEX/04-02-14-5</t>
  </si>
  <si>
    <t>D.1.4.5-Zařízení vzduchotechniky</t>
  </si>
  <si>
    <t>{24fcfa16-7a30-46e8-85f0-2f587f84aa9d}</t>
  </si>
  <si>
    <t>2024/HEX/04-02-5</t>
  </si>
  <si>
    <t>D.1.5-Zelená střecha</t>
  </si>
  <si>
    <t>{3ba970d1-f819-48ea-8f80-c34cd4c5a503}</t>
  </si>
  <si>
    <t>2024/HEX/04-02-6</t>
  </si>
  <si>
    <t>D.1.6-Zpevněné plochy</t>
  </si>
  <si>
    <t>{455ee887-9ea4-4485-a333-6f5c6eef46b8}</t>
  </si>
  <si>
    <t>822 59</t>
  </si>
  <si>
    <t>2024/HEX/04-02-7</t>
  </si>
  <si>
    <t>D.1.7-Vybavení tělocvičny</t>
  </si>
  <si>
    <t>{3410788b-8067-424d-a543-730ee520df48}</t>
  </si>
  <si>
    <t>2024/HEX/04-02-VON</t>
  </si>
  <si>
    <t>{6cf8b8a6-2387-4510-b1b8-8c71c15de468}</t>
  </si>
  <si>
    <t>2024/HEX/04-03</t>
  </si>
  <si>
    <t>UPOL FTK-Úprava vstupu haly pro OTP</t>
  </si>
  <si>
    <t>{436f3826-6f9d-4990-b077-80bfe6a28b38}</t>
  </si>
  <si>
    <t>2024/HEX/04-03-11</t>
  </si>
  <si>
    <t>D.1.1-Architektonicko stavební část vč. SKŘ,PBŘ a BP</t>
  </si>
  <si>
    <t>{d5f644fd-12c3-484a-aa82-b7f2888b91ba}</t>
  </si>
  <si>
    <t>2024/HEX/04-03-14</t>
  </si>
  <si>
    <t>{1c4d4eb7-f2b9-4839-9390-6c275b9f63f3}</t>
  </si>
  <si>
    <t>2024/HEX/04-03-14-1</t>
  </si>
  <si>
    <t>{d69993e3-04b7-42fb-af7f-b803189b8bbe}</t>
  </si>
  <si>
    <t>2024/HEX/04-03-14-2</t>
  </si>
  <si>
    <t>{b9b680a0-f972-48b0-a5ea-2be4e8c34c49}</t>
  </si>
  <si>
    <t>2024/HEX/04-03-14-3</t>
  </si>
  <si>
    <t>{b23ad438-0170-4971-8171-6929f7c3acc0}</t>
  </si>
  <si>
    <t>2024/HEX/04-03-14-4</t>
  </si>
  <si>
    <t>{208570ef-4670-4e8f-a380-6180f60bc544}</t>
  </si>
  <si>
    <t>2024/HEX/04-03-14-4a</t>
  </si>
  <si>
    <t>D.1.4.4a-Strukturovaná kabeláž</t>
  </si>
  <si>
    <t>{26407f44-390f-4c79-9f61-1081dd6c5c17}</t>
  </si>
  <si>
    <t>2024/HEX/04-03-14-4b</t>
  </si>
  <si>
    <t>D.1.4.4b-Poplachový zabezpečovací a tísňový systém</t>
  </si>
  <si>
    <t>{fbc3dbf4-2faf-4833-9df6-625119b88cb9}</t>
  </si>
  <si>
    <t>2024/HEX/04-03-14-4c</t>
  </si>
  <si>
    <t>D.1.4.4c-Místní rozhlas</t>
  </si>
  <si>
    <t>{699a4f17-30aa-489c-bd55-f2aab41455b6}</t>
  </si>
  <si>
    <t>2024/HEX/04-03-14-4d</t>
  </si>
  <si>
    <t>D.1.4.4d-Jednotný čas</t>
  </si>
  <si>
    <t>{74c51409-f676-466c-b5bc-1431eaca9a2c}</t>
  </si>
  <si>
    <t>2024/HEX/04-03-14-5</t>
  </si>
  <si>
    <t>{0c01f3ae-92b7-4848-b6ab-6e4af5ae2c61}</t>
  </si>
  <si>
    <t>2024/HEX/04-03-VON</t>
  </si>
  <si>
    <t>{9e26b604-8154-4798-a4e3-bab69518af2a}</t>
  </si>
  <si>
    <t>KO</t>
  </si>
  <si>
    <t>ker.obklad</t>
  </si>
  <si>
    <t>m2</t>
  </si>
  <si>
    <t>24,825</t>
  </si>
  <si>
    <t>KS</t>
  </si>
  <si>
    <t>ker.soklík v-75mm</t>
  </si>
  <si>
    <t>m</t>
  </si>
  <si>
    <t>74,9</t>
  </si>
  <si>
    <t>KRYCÍ LIST SOUPISU PRACÍ</t>
  </si>
  <si>
    <t>KSS</t>
  </si>
  <si>
    <t>ker.soklík schodišťový v-75mm</t>
  </si>
  <si>
    <t>3,3</t>
  </si>
  <si>
    <t>P4</t>
  </si>
  <si>
    <t>ker.dlažba velkoformát na terénu (s tep.izol.-vstup)</t>
  </si>
  <si>
    <t>14,046</t>
  </si>
  <si>
    <t>P3</t>
  </si>
  <si>
    <t>ker.dlažba velkoformát na trénu (bez tep.izolace)</t>
  </si>
  <si>
    <t>16,28</t>
  </si>
  <si>
    <t>P2</t>
  </si>
  <si>
    <t>ker.dlažba velkoformát rampy</t>
  </si>
  <si>
    <t>51,4</t>
  </si>
  <si>
    <t>Objekt:</t>
  </si>
  <si>
    <t>2024/HEX/04-01 - UPOL FTK–Studijní prostor s rampou</t>
  </si>
  <si>
    <t>Soupis:</t>
  </si>
  <si>
    <t>2024/HEX/04-01-11 - D.1.1-Architektonické a stavebně technické řešení</t>
  </si>
  <si>
    <t>Úroveň 3:</t>
  </si>
  <si>
    <t>2024/HEX/04-01-11-1 - D.1.1.1-Přístavba a stavební úpravy (vč.statiky a PBŘ)</t>
  </si>
  <si>
    <t>Ing.A.Hejmalová</t>
  </si>
  <si>
    <t>Nedílnou součástí výkazu výměr je projektová dokumentace zpracovaná firmou Hexaplan International spol.s r.o. v lednu 2023.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</si>
  <si>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</si>
  <si>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</si>
  <si>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</si>
  <si>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</si>
  <si>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</si>
  <si>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</si>
  <si>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</si>
  <si>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</si>
  <si>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</si>
  <si>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</si>
  <si>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</si>
  <si>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</si>
  <si>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</si>
  <si>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</si>
  <si>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</si>
  <si>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</si>
  <si>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</si>
  <si>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</si>
  <si>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</si>
  <si>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</si>
  <si>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</si>
  <si>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</si>
  <si>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</si>
  <si>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</si>
  <si>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</si>
  <si>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</si>
  <si>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</si>
  <si>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</si>
  <si>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</si>
  <si>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</si>
  <si>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</si>
  <si>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</si>
  <si>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</si>
  <si>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</si>
  <si>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</si>
  <si>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</si>
  <si>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</si>
  <si>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</si>
  <si>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</si>
  <si>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</si>
  <si>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</si>
  <si>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</si>
  <si>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</si>
  <si>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</si>
  <si>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</si>
  <si>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</si>
  <si>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1112111-01</t>
  </si>
  <si>
    <t>Odstranění křovin a stromů s odstraněním kořenů ručně průměru kmene do 100 mm jakékoliv plochy v rovině nebo ve svahu o sklonu do 1:5 vč.odvozu a likvidace</t>
  </si>
  <si>
    <t>vlastní</t>
  </si>
  <si>
    <t>-580290200</t>
  </si>
  <si>
    <t>VV</t>
  </si>
  <si>
    <t>"stáv.křoviny (v místě nové přístavby)"110</t>
  </si>
  <si>
    <t>Mezisoučet</t>
  </si>
  <si>
    <t>131251104</t>
  </si>
  <si>
    <t>Hloubení nezapažených jam a zářezů strojně s urovnáním dna do předepsaného profilu a spádu v hornině třídy těžitelnosti I skupiny 3 přes 100 do 500 m3</t>
  </si>
  <si>
    <t>m3</t>
  </si>
  <si>
    <t>CS ÚRS 2023 01</t>
  </si>
  <si>
    <t>1992000772</t>
  </si>
  <si>
    <t>Online PSC</t>
  </si>
  <si>
    <t>https://podminky.urs.cz/item/CS_URS_2023_01/131251104</t>
  </si>
  <si>
    <t>"přístavby"</t>
  </si>
  <si>
    <t>"přístavba rampy na kotu -0,75m"1,9*9,65*13,7</t>
  </si>
  <si>
    <t>"rozšíření po obvodu pro drenáž (mimo části u stáv.objektu)"1,5*0,6*(8,85+14,9+5)</t>
  </si>
  <si>
    <t>"přístavba vstupu na kotu +0,78m"0,55*3,35*4,8</t>
  </si>
  <si>
    <t>"rozšíření pro pasy a drenáž"1,0*1,8*(3,5+3,3)+1,0*1,2*3,3+0,5*1,8*2,1+0,5*1,2*(3,3+2,1)</t>
  </si>
  <si>
    <t>"sjezd do jámy"10</t>
  </si>
  <si>
    <t>"odpočet zasahujících bouraných základů stáv.objektu"-6</t>
  </si>
  <si>
    <t>"výkopy pro základy mebránového zastřešení budou upřesněny a provedeny dodavatelem zastřešení"0</t>
  </si>
  <si>
    <t>Součet</t>
  </si>
  <si>
    <t>139951121</t>
  </si>
  <si>
    <t>Bourání konstrukcí v hloubených vykopávkách strojně s přemístěním suti na hromady na vzdálenost do 20 m nebo s naložením na dopravní prostředek z betonu prostého neprokládaného</t>
  </si>
  <si>
    <t>1750189913</t>
  </si>
  <si>
    <t>https://podminky.urs.cz/item/CS_URS_2023_01/139951121</t>
  </si>
  <si>
    <t>"předpoklad stáv.základů z původního vstupu"6</t>
  </si>
  <si>
    <t>162251102</t>
  </si>
  <si>
    <t>Vodorovné přemístění výkopku nebo sypaniny po suchu na obvyklém dopravním prostředku, bez naložení výkopku, avšak se složením bez rozhrnutí z horniny třídy těžitelnosti I skupiny 1 až 3 na vzdálenost přes 20 do 50 m</t>
  </si>
  <si>
    <t>-1986392122</t>
  </si>
  <si>
    <t>https://podminky.urs.cz/item/CS_URS_2023_01/162251102</t>
  </si>
  <si>
    <t>"pro zásypy na meziskládku"46,454</t>
  </si>
  <si>
    <t>"zpět"46,454</t>
  </si>
  <si>
    <t>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</si>
  <si>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</si>
  <si>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</si>
  <si>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1835948671</t>
  </si>
  <si>
    <t>https://podminky.urs.cz/item/CS_URS_2023_01/162751117</t>
  </si>
  <si>
    <t>"přebytečná zemina na odvoz"</t>
  </si>
  <si>
    <t>"výkopy"311,239</t>
  </si>
  <si>
    <t>"odpočet zásypů"-(39,174+7,28)</t>
  </si>
  <si>
    <t>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</si>
  <si>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</si>
  <si>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</si>
  <si>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813675014</t>
  </si>
  <si>
    <t>https://podminky.urs.cz/item/CS_URS_2023_01/162751119</t>
  </si>
  <si>
    <t>P</t>
  </si>
  <si>
    <t>Poznámka k položce:_x000D_
uchazeč ve své cenové nabídce vyhodnotí vzdálenost pro uložení suti a konečnou cenu zapracuje ve své nabídce</t>
  </si>
  <si>
    <t>264,785*5 'Přepočtené koeficientem množství</t>
  </si>
  <si>
    <t>7</t>
  </si>
  <si>
    <t>167151101</t>
  </si>
  <si>
    <t>Nakládání, skládání a překládání neulehlého výkopku nebo sypaniny strojně nakládání, množství do 100 m3, z horniny třídy těžitelnosti I, skupiny 1 až 3</t>
  </si>
  <si>
    <t>-768982521</t>
  </si>
  <si>
    <t>https://podminky.urs.cz/item/CS_URS_2023_01/167151101</t>
  </si>
  <si>
    <t>"pro zpětný zásyp"39,174+7,28</t>
  </si>
  <si>
    <t>8</t>
  </si>
  <si>
    <t>171152501</t>
  </si>
  <si>
    <t>Zhutnění podloží pod násypy z rostlé horniny třídy těžitelnosti I a II, skupiny 1 až 4 z hornin soudružných a nesoudržných</t>
  </si>
  <si>
    <t>16</t>
  </si>
  <si>
    <t>-672917810</t>
  </si>
  <si>
    <t>https://podminky.urs.cz/item/CS_URS_2023_01/171152501</t>
  </si>
  <si>
    <t>"přístavby"150</t>
  </si>
  <si>
    <t>9</t>
  </si>
  <si>
    <t>171201231</t>
  </si>
  <si>
    <t>Poplatek za uložení stavebního odpadu na recyklační skládce (skládkovné) zeminy a kamení zatříděného do Katalogu odpadů pod kódem 17 05 04</t>
  </si>
  <si>
    <t>t</t>
  </si>
  <si>
    <t>1272708879</t>
  </si>
  <si>
    <t>https://podminky.urs.cz/item/CS_URS_2023_01/171201231</t>
  </si>
  <si>
    <t>"zemina na odvoz vč.přepočtu na tuny"264,785*1,8</t>
  </si>
  <si>
    <t>10</t>
  </si>
  <si>
    <t>171251201</t>
  </si>
  <si>
    <t>Uložení sypaniny na skládky nebo meziskládky bez hutnění s upravením uložené sypaniny do předepsaného tvaru</t>
  </si>
  <si>
    <t>-1140018111</t>
  </si>
  <si>
    <t>https://podminky.urs.cz/item/CS_URS_2023_01/171251201</t>
  </si>
  <si>
    <t>11</t>
  </si>
  <si>
    <t>174151101</t>
  </si>
  <si>
    <t>Zásyp sypaninou z jakékoliv horniny strojně s uložením výkopku ve vrstvách se zhutněním jam, šachet, rýh nebo kolem objektů v těchto vykopávkách</t>
  </si>
  <si>
    <t>943871551</t>
  </si>
  <si>
    <t>https://podminky.urs.cz/item/CS_URS_2023_01/174151101</t>
  </si>
  <si>
    <t>"po obvodu přístavby rampy"1,5*0,6*(8,85+14,9+5)+1,5*0,8*10</t>
  </si>
  <si>
    <t>"přístavba vstupu"</t>
  </si>
  <si>
    <t>1,5*0,6*(4+2,7)</t>
  </si>
  <si>
    <t>1,0*0,6*(3+2,1*2+2,1)+0,5*0,6*(1,3*2+3)</t>
  </si>
  <si>
    <t>"odpočet zásypu s omezením"-7,28</t>
  </si>
  <si>
    <t>"odpočet obsypu drenáže"-(11,051+3,66)</t>
  </si>
  <si>
    <t>174151102</t>
  </si>
  <si>
    <t>Zásyp sypaninou z jakékoliv horniny strojně s uložením výkopku ve vrstvách se zhutněním v prostorách s omezeným pohybem stroje s urovnáním povrchu zásypu</t>
  </si>
  <si>
    <t>-53906421</t>
  </si>
  <si>
    <t>https://podminky.urs.cz/item/CS_URS_2023_01/174151102</t>
  </si>
  <si>
    <t>"za přístavbou rampy (viz.řez D-D)"1,0*0,8*9,1</t>
  </si>
  <si>
    <t>13</t>
  </si>
  <si>
    <t>181951112</t>
  </si>
  <si>
    <t>Úprava pláně vyrovnáním výškových rozdílů strojně v hornině třídy těžitelnosti I, skupiny 1 až 3 se zhutněním</t>
  </si>
  <si>
    <t>-143782169</t>
  </si>
  <si>
    <t>https://podminky.urs.cz/item/CS_URS_2023_01/181951112</t>
  </si>
  <si>
    <t>Zakládání</t>
  </si>
  <si>
    <t>14</t>
  </si>
  <si>
    <t>211571111</t>
  </si>
  <si>
    <t>Výplň kamenivem do rýh odvodňovacích žeber nebo trativodů bez zhutnění, s úpravou povrchu výplně štěrkopískem tříděným</t>
  </si>
  <si>
    <t>2006504081</t>
  </si>
  <si>
    <t>https://podminky.urs.cz/item/CS_URS_2023_01/211571111</t>
  </si>
  <si>
    <t>"obsyp drenáže"0,3*0,6*61</t>
  </si>
  <si>
    <t>"pro vstupní čistící zonu VZ/201"</t>
  </si>
  <si>
    <t>(PI*0,15*0,15*1)</t>
  </si>
  <si>
    <t>15</t>
  </si>
  <si>
    <t>212572111</t>
  </si>
  <si>
    <t>Lože pro trativody ze štěrkopísku tříděného</t>
  </si>
  <si>
    <t>-1982212542</t>
  </si>
  <si>
    <t>https://podminky.urs.cz/item/CS_URS_2023_01/212572111</t>
  </si>
  <si>
    <t>"lože drenáže"0,1*0,6*61</t>
  </si>
  <si>
    <t>212755-02</t>
  </si>
  <si>
    <t>Kontrolní šachta pro drenáž prům.300 mm vč.obsypu a poklopu-D+M</t>
  </si>
  <si>
    <t>ks</t>
  </si>
  <si>
    <t>-1033416652</t>
  </si>
  <si>
    <t xml:space="preserve">Poznámka k položce:_x000D_
vč.dopravy a staveništního přesunu hmot_x000D_
</t>
  </si>
  <si>
    <t>"viz,základy"6</t>
  </si>
  <si>
    <t>17</t>
  </si>
  <si>
    <t>212755211</t>
  </si>
  <si>
    <t>Trativody bez lože z drenážních trubek plastových flexibilních D 50 mm</t>
  </si>
  <si>
    <t>1593462045</t>
  </si>
  <si>
    <t>https://podminky.urs.cz/item/CS_URS_2023_01/212755211</t>
  </si>
  <si>
    <t>"pro vstupní čistící zonu VZ/201"1</t>
  </si>
  <si>
    <t>18</t>
  </si>
  <si>
    <t>212755214</t>
  </si>
  <si>
    <t>Trativody bez lože z drenážních trubek plastových flexibilních D 100 mm</t>
  </si>
  <si>
    <t>1701823416</t>
  </si>
  <si>
    <t>https://podminky.urs.cz/item/CS_URS_2023_01/212755214</t>
  </si>
  <si>
    <t>"viz.základy"9,1+9,6+14,5+4,8+3</t>
  </si>
  <si>
    <t>"dopojoní do kanalizace"20</t>
  </si>
  <si>
    <t>19</t>
  </si>
  <si>
    <t>213141121</t>
  </si>
  <si>
    <t>Zřízení vrstvy z geotextilie filtrační, separační, odvodňovací, ochranné, výztužné nebo protierozní ve sklonu přes 1:5 do 1:2, šířky do 3 m</t>
  </si>
  <si>
    <t>-218540843</t>
  </si>
  <si>
    <t>https://podminky.urs.cz/item/CS_URS_2023_01/213141121</t>
  </si>
  <si>
    <t>"obalení drenáže"(0,4*2+0,6*2)*61</t>
  </si>
  <si>
    <t>"drenáž čistící rohože"(0,4*4)*1,0</t>
  </si>
  <si>
    <t>20</t>
  </si>
  <si>
    <t>M</t>
  </si>
  <si>
    <t>69311081</t>
  </si>
  <si>
    <t>geotextilie netkaná separační, ochranná, filtrační, drenážní PES 300g/m2</t>
  </si>
  <si>
    <t>944699872</t>
  </si>
  <si>
    <t>123,6*1,1845 'Přepočtené koeficientem množství</t>
  </si>
  <si>
    <t>271572211</t>
  </si>
  <si>
    <t>Podsyp pod základové konstrukce se zhutněním a urovnáním povrchu ze štěrkopísku netříděného</t>
  </si>
  <si>
    <t>-322473980</t>
  </si>
  <si>
    <t>https://podminky.urs.cz/item/CS_URS_2023_01/271572211</t>
  </si>
  <si>
    <t>"pod zákl.deskou"</t>
  </si>
  <si>
    <t>"přístavba studijní prostor"0,2*125</t>
  </si>
  <si>
    <t>"přístavba vstup"0,25*3,96*2,6</t>
  </si>
  <si>
    <t>27,574*0,05</t>
  </si>
  <si>
    <t>22</t>
  </si>
  <si>
    <t>273321411</t>
  </si>
  <si>
    <t>Základy z betonu železového (bez výztuže) desky z betonu bez zvláštních nároků na prostředí tř. C 20/25</t>
  </si>
  <si>
    <t>1738840098</t>
  </si>
  <si>
    <t>https://podminky.urs.cz/item/CS_URS_2023_01/273321411</t>
  </si>
  <si>
    <t>"zákl.deska"</t>
  </si>
  <si>
    <t>"přístavba rampy tl.200mm"0,2*125</t>
  </si>
  <si>
    <t>"přístavba vstupu tl.150mm"0,15*3,25*4,56</t>
  </si>
  <si>
    <t>23</t>
  </si>
  <si>
    <t>273351121</t>
  </si>
  <si>
    <t>Bednění základů desek zřízení</t>
  </si>
  <si>
    <t>-2016824179</t>
  </si>
  <si>
    <t>https://podminky.urs.cz/item/CS_URS_2023_01/273351121</t>
  </si>
  <si>
    <t>"přístavba rampy tl.200mm"0,2*47</t>
  </si>
  <si>
    <t>"přístavba vstupu tl.150mm"0,15*(3,25*2+4,56*2)</t>
  </si>
  <si>
    <t>"prostupy"2</t>
  </si>
  <si>
    <t>24</t>
  </si>
  <si>
    <t>273351122</t>
  </si>
  <si>
    <t>Bednění základů desek odstranění</t>
  </si>
  <si>
    <t>1164745408</t>
  </si>
  <si>
    <t>https://podminky.urs.cz/item/CS_URS_2023_01/273351122</t>
  </si>
  <si>
    <t>"dtto zřízení"13,743</t>
  </si>
  <si>
    <t>25</t>
  </si>
  <si>
    <t>273361821</t>
  </si>
  <si>
    <t>Výztuž základů desek z betonářské oceli 10 505 (R) nebo BSt 500</t>
  </si>
  <si>
    <t>410020272</t>
  </si>
  <si>
    <t>https://podminky.urs.cz/item/CS_URS_2023_01/273361821</t>
  </si>
  <si>
    <t>"viz.statika výztuž základů  (zákl.deska tl.200mm, bednící tvárnice S1,rampa)"2769/1000</t>
  </si>
  <si>
    <t>"dist.prvky"2,769*0,1</t>
  </si>
  <si>
    <t>26</t>
  </si>
  <si>
    <t>273362021</t>
  </si>
  <si>
    <t>Výztuž základů desek ze svařovaných sítí z drátů typu KARI</t>
  </si>
  <si>
    <t>1713558950</t>
  </si>
  <si>
    <t>https://podminky.urs.cz/item/CS_URS_2023_01/273362021</t>
  </si>
  <si>
    <t>Poznámka k položce:_x000D_
vč.zpracování dílenské dokumentace (viz.VON)</t>
  </si>
  <si>
    <t>"Kari síť prům.6mm oka 100/100mm vč.25% překrytí"</t>
  </si>
  <si>
    <t>"přístavba vstupu tl.150mm"(((3,25*4,56)*4,44)*1,25)/1000</t>
  </si>
  <si>
    <t>27</t>
  </si>
  <si>
    <t>274321411</t>
  </si>
  <si>
    <t>Základy z betonu železového (bez výztuže) pasy z betonu bez zvláštních nároků na prostředí tř. C 20/25</t>
  </si>
  <si>
    <t>-695331423</t>
  </si>
  <si>
    <t>https://podminky.urs.cz/item/CS_URS_2023_01/274321411</t>
  </si>
  <si>
    <t>"viz.základy přístavba vstupu-pod krčky pasů"</t>
  </si>
  <si>
    <t>0,5*0,6*(3,2*2+3,51*2)</t>
  </si>
  <si>
    <t>28</t>
  </si>
  <si>
    <t>274351121</t>
  </si>
  <si>
    <t>Bednění základů pasů rovné zřízení</t>
  </si>
  <si>
    <t>-306303276</t>
  </si>
  <si>
    <t>https://podminky.urs.cz/item/CS_URS_2023_01/274351121</t>
  </si>
  <si>
    <t>"viz.základy přístavba vstupu-krčky pasů"</t>
  </si>
  <si>
    <t>0,5*2*(3,2*2+3,51*2)</t>
  </si>
  <si>
    <t>29</t>
  </si>
  <si>
    <t>274351122</t>
  </si>
  <si>
    <t>Bednění základů pasů rovné odstranění</t>
  </si>
  <si>
    <t>1657411556</t>
  </si>
  <si>
    <t>https://podminky.urs.cz/item/CS_URS_2023_01/274351122</t>
  </si>
  <si>
    <t>"dtto zřízení"13,42</t>
  </si>
  <si>
    <t>30</t>
  </si>
  <si>
    <t>274361821</t>
  </si>
  <si>
    <t>Výztuž základů pasů z betonářské oceli 10 505 (R) nebo BSt 500</t>
  </si>
  <si>
    <t>476060875</t>
  </si>
  <si>
    <t>https://podminky.urs.cz/item/CS_URS_2023_01/274361821</t>
  </si>
  <si>
    <t>"výztuž pasů 100kg/m3"4,026*0,1</t>
  </si>
  <si>
    <t>31</t>
  </si>
  <si>
    <t>274362021</t>
  </si>
  <si>
    <t>Výztuž základů pasů ze svařovaných sítí z drátů typu KARI</t>
  </si>
  <si>
    <t>-1242215095</t>
  </si>
  <si>
    <t>https://podminky.urs.cz/item/CS_URS_2023_01/274362021</t>
  </si>
  <si>
    <t>"výztuž pasů Kari síť prům.6mm oka 100/100mm vč.25% překrytí"</t>
  </si>
  <si>
    <t>((0,6*(3,2*2+3,51*2))*4,44*1,25)/1000</t>
  </si>
  <si>
    <t>32</t>
  </si>
  <si>
    <t>279113144</t>
  </si>
  <si>
    <t>Základové zdi z tvárnic ztraceného bednění včetně výplně z betonu bez zvláštních nároků na vliv prostředí třídy C 20/25, tloušťky zdiva přes 250 do 300 mm</t>
  </si>
  <si>
    <t>-420705109</t>
  </si>
  <si>
    <t>https://podminky.urs.cz/item/CS_URS_2023_01/279113144</t>
  </si>
  <si>
    <t>"viz.základy přístavba vstupu-krčky pasů (bednící tvárnice)"</t>
  </si>
  <si>
    <t>0,75*(3,2+2,215*2)</t>
  </si>
  <si>
    <t>0,25*(1,0*2+0,745*2+3,2)</t>
  </si>
  <si>
    <t>33</t>
  </si>
  <si>
    <t>279361821</t>
  </si>
  <si>
    <t>Výztuž základových zdí nosných svislých nebo odkloněných od svislice, rovinných nebo oblých, deskových nebo žebrových, včetně výztuže jejich žeber z betonářské oceli 10 505 (R) nebo BSt 500</t>
  </si>
  <si>
    <t>174983405</t>
  </si>
  <si>
    <t>https://podminky.urs.cz/item/CS_URS_2023_01/279361821</t>
  </si>
  <si>
    <t>"výztuž pasů z bednících tvárnic 70kg/m3"(7,396*0,3)*0,07</t>
  </si>
  <si>
    <t>Svislé a kompletní konstrukce</t>
  </si>
  <si>
    <t>34</t>
  </si>
  <si>
    <t>311113142</t>
  </si>
  <si>
    <t>Nadzákladové zdi z tvárnic ztraceného bednění betonových hladkých, včetně výplně z betonu třídy C 20/25, tloušťky zdiva přes 150 do 200 mm</t>
  </si>
  <si>
    <t>650663794</t>
  </si>
  <si>
    <t>https://podminky.urs.cz/item/CS_URS_2023_01/311113142</t>
  </si>
  <si>
    <t>"bednící tvárnice tl.200mm (pod rampou)"</t>
  </si>
  <si>
    <t>"nápojový automat (řez C-C)"2,18*(1,8*2+0,85*2)</t>
  </si>
  <si>
    <t>"rampa (ve sklonu prům.výška)"1,45*(5,75*2)+1,3*(12,6+9,6)+0,6*(7,75+4,95)+0,4*(7,46+6,11)</t>
  </si>
  <si>
    <t>35</t>
  </si>
  <si>
    <t>311113144</t>
  </si>
  <si>
    <t>Nadzákladové zdi z tvárnic ztraceného bednění betonových hladkých, včetně výplně z betonu třídy C 20/25, tloušťky zdiva přes 250 do 300 mm</t>
  </si>
  <si>
    <t>-169614165</t>
  </si>
  <si>
    <t>https://podminky.urs.cz/item/CS_URS_2023_01/311113144</t>
  </si>
  <si>
    <t>"bednící tvárnice tl.300mm (obvodové-viz.statika S1)"</t>
  </si>
  <si>
    <t>1,5*(1,35+9,1+8,35+13,2+4,51)</t>
  </si>
  <si>
    <t>3,02*4,615-(1,38*2,17)</t>
  </si>
  <si>
    <t>0,62*1,75</t>
  </si>
  <si>
    <t>36</t>
  </si>
  <si>
    <t>311272121</t>
  </si>
  <si>
    <t>Zdivo z pórobetonových tvárnic na tenké maltové lože, tl. zdiva 250 mm pevnost tvárnic do P2, objemová hmotnost do 450 kg/m3 na pero a drážku</t>
  </si>
  <si>
    <t>602282994</t>
  </si>
  <si>
    <t>https://podminky.urs.cz/item/CS_URS_2023_01/311272121</t>
  </si>
  <si>
    <t>"atika z porobetonu"</t>
  </si>
  <si>
    <t>"atikové"</t>
  </si>
  <si>
    <t>"střecha přístavby rampy"0,375*(3,8+0,95+9,35+8,35+13,2+4,56)</t>
  </si>
  <si>
    <t>"střecha přístavby vstupu"0,5*(4,49*2+3,2*2)</t>
  </si>
  <si>
    <t>37</t>
  </si>
  <si>
    <t>311361821</t>
  </si>
  <si>
    <t>Výztuž nadzákladových zdí nosných svislých nebo odkloněných od svislice, rovných nebo oblých z betonářské oceli 10 505 (R) nebo BSt 500</t>
  </si>
  <si>
    <t>-2141895160</t>
  </si>
  <si>
    <t>https://podminky.urs.cz/item/CS_URS_2023_01/311361821</t>
  </si>
  <si>
    <t>"výztuž bednících tvárnic tl.200mm (70kg/m3)"(70,137*0,2)*0,07</t>
  </si>
  <si>
    <t>"výztuž benících tvárnic tl.300mm S1 (započítáno ve výztuži základů viz.statika)"0</t>
  </si>
  <si>
    <t>38</t>
  </si>
  <si>
    <t>317944323</t>
  </si>
  <si>
    <t>Válcované nosníky dodatečně osazované do připravených otvorů bez zazdění hlav č. 14 až 22</t>
  </si>
  <si>
    <t>290738340</t>
  </si>
  <si>
    <t>https://podminky.urs.cz/item/CS_URS_2023_01/317944323</t>
  </si>
  <si>
    <t>"pro nové otvory:I č.140 (104)"</t>
  </si>
  <si>
    <t>((3*2,45+2*2,45)*14,3)/1000</t>
  </si>
  <si>
    <t>39</t>
  </si>
  <si>
    <t>340231015</t>
  </si>
  <si>
    <t>Zazdívka otvorů v příčkách nebo stěnách děrovanými cihlami plochy přes 1 do 4 m2 , tloušťka příčky 80 mm</t>
  </si>
  <si>
    <t>-1554492539</t>
  </si>
  <si>
    <t>https://podminky.urs.cz/item/CS_URS_2023_01/340231015</t>
  </si>
  <si>
    <t>"145"0,8*2,0</t>
  </si>
  <si>
    <t>40</t>
  </si>
  <si>
    <t>342291111</t>
  </si>
  <si>
    <t>Ukotvení příček polyuretanovou pěnou, tl. příčky do 100 mm</t>
  </si>
  <si>
    <t>-1760583561</t>
  </si>
  <si>
    <t>https://podminky.urs.cz/item/CS_URS_2023_01/342291111</t>
  </si>
  <si>
    <t>"145"0,8</t>
  </si>
  <si>
    <t>41</t>
  </si>
  <si>
    <t>342291121</t>
  </si>
  <si>
    <t>Ukotvení příček plochými kotvami, do konstrukce cihelné</t>
  </si>
  <si>
    <t>1820878468</t>
  </si>
  <si>
    <t>https://podminky.urs.cz/item/CS_URS_2023_01/342291121</t>
  </si>
  <si>
    <t>"145"2,0*2</t>
  </si>
  <si>
    <t>42</t>
  </si>
  <si>
    <t>346244381</t>
  </si>
  <si>
    <t>Plentování ocelových válcovaných nosníků jednostranné cihlami na maltu, výška stojiny do 200 mm</t>
  </si>
  <si>
    <t>1717727479</t>
  </si>
  <si>
    <t>https://podminky.urs.cz/item/CS_URS_2023_01/346244381</t>
  </si>
  <si>
    <t>(0,2*2,45)*2*2</t>
  </si>
  <si>
    <t>Vodorovné konstrukce</t>
  </si>
  <si>
    <t>43</t>
  </si>
  <si>
    <t>411324545</t>
  </si>
  <si>
    <t>Stropy z betonu železového (bez výztuže) pohledového stropů deskových, plochých střech, desek balkonových, desek hřibových stropů včetně hlavic hřibových sloupů tř. C 20/25</t>
  </si>
  <si>
    <t>1656589082</t>
  </si>
  <si>
    <t>https://podminky.urs.cz/item/CS_URS_2023_01/411324545</t>
  </si>
  <si>
    <t>"viz.statika"</t>
  </si>
  <si>
    <t>"D1 (přístavba rampy)"0,15*114,5</t>
  </si>
  <si>
    <t>"D2 (přístavba vstupu)"0,15*3,7*4,59</t>
  </si>
  <si>
    <t>44</t>
  </si>
  <si>
    <t>411351011</t>
  </si>
  <si>
    <t>Bednění stropních konstrukcí - bez podpěrné konstrukce desek tloušťky stropní desky přes 5 do 25 cm zřízení</t>
  </si>
  <si>
    <t>-47095342</t>
  </si>
  <si>
    <t>https://podminky.urs.cz/item/CS_URS_2023_01/411351011</t>
  </si>
  <si>
    <t>"spodní líc"</t>
  </si>
  <si>
    <t>"D1 (mimo průvlaky)"2,775*7,75+2,8*7,75+2,75*7,75+3,525*9,1</t>
  </si>
  <si>
    <t>"D1 (mimo průvlaky)"3,1*4,29</t>
  </si>
  <si>
    <t>"boky"</t>
  </si>
  <si>
    <t>"D1 (přístavba rampy)"0,15*45,2</t>
  </si>
  <si>
    <t>"D2 (přístavba vstupu)"0,15*(3,7*2+4,59*2)</t>
  </si>
  <si>
    <t>45</t>
  </si>
  <si>
    <t>411351012</t>
  </si>
  <si>
    <t>Bednění stropních konstrukcí - bez podpěrné konstrukce desek tloušťky stropní desky přes 5 do 25 cm odstranění</t>
  </si>
  <si>
    <t>-560730372</t>
  </si>
  <si>
    <t>https://podminky.urs.cz/item/CS_URS_2023_01/411351012</t>
  </si>
  <si>
    <t>"dtto zřízení"121,162</t>
  </si>
  <si>
    <t>46</t>
  </si>
  <si>
    <t>411354311</t>
  </si>
  <si>
    <t>Podpěrná konstrukce stropů - desek, kleneb a skořepin výška podepření do 4 m tloušťka stropu přes 5 do 15 cm zřízení</t>
  </si>
  <si>
    <t>-1166734575</t>
  </si>
  <si>
    <t>https://podminky.urs.cz/item/CS_URS_2023_01/411354311</t>
  </si>
  <si>
    <t>47</t>
  </si>
  <si>
    <t>411354312</t>
  </si>
  <si>
    <t>Podpěrná konstrukce stropů - desek, kleneb a skořepin výška podepření do 4 m tloušťka stropu přes 5 do 15 cm odstranění</t>
  </si>
  <si>
    <t>749890083</t>
  </si>
  <si>
    <t>https://podminky.urs.cz/item/CS_URS_2023_01/411354312</t>
  </si>
  <si>
    <t>"dtto zřízení"109,895</t>
  </si>
  <si>
    <t>48</t>
  </si>
  <si>
    <t>411359111</t>
  </si>
  <si>
    <t>Bednění stropních konstrukcí - bez podpěrné konstrukce Příplatek k cenám za pohledový beton</t>
  </si>
  <si>
    <t>990614610</t>
  </si>
  <si>
    <t>https://podminky.urs.cz/item/CS_URS_2023_01/411359111</t>
  </si>
  <si>
    <t>49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</si>
  <si>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</si>
  <si>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</si>
  <si>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-1862550126</t>
  </si>
  <si>
    <t>https://podminky.urs.cz/item/CS_URS_2023_01/411361821</t>
  </si>
  <si>
    <t>"viz.statika tabulka výztuže strop.desek D1 a D2"2107/1000</t>
  </si>
  <si>
    <t>"dist.prvky"2,107*0,1</t>
  </si>
  <si>
    <t>50</t>
  </si>
  <si>
    <t>413232211</t>
  </si>
  <si>
    <t>Zazdívka zhlaví stropních trámů nebo válcovaných nosníků pálenými cihlami válcovaných nosníků, výšky do 150 mm</t>
  </si>
  <si>
    <t>kus</t>
  </si>
  <si>
    <t>-857078856</t>
  </si>
  <si>
    <t>https://podminky.urs.cz/item/CS_URS_2023_01/413232211</t>
  </si>
  <si>
    <t>(3+2)*2</t>
  </si>
  <si>
    <t>51</t>
  </si>
  <si>
    <t>413322525</t>
  </si>
  <si>
    <t>Nosníky z betonu železového (bez výztuže) včetně stěnových i jeřábových drah, volných trámů, průvlaků, rámových příčlí, ztužidel, konzol, vodorovných táhel apod., tyčových konstrukcí pohledového tř. C 20/25</t>
  </si>
  <si>
    <t>-445131066</t>
  </si>
  <si>
    <t>https://podminky.urs.cz/item/CS_URS_2023_01/413322525</t>
  </si>
  <si>
    <t>"viz.statika (výška průvlaků mimo tl.stropu)"</t>
  </si>
  <si>
    <t>"T1-2ks"(0,3*0,25*8,35)*2</t>
  </si>
  <si>
    <t>"T2-1ks"0,3*0,25*8,35</t>
  </si>
  <si>
    <t>"T3-1ks"0,3*0,3*8,35</t>
  </si>
  <si>
    <t>"T4-1ks"0,3*0,3*8,35</t>
  </si>
  <si>
    <t>"T5-1ks"0,3*0,3*13,25</t>
  </si>
  <si>
    <t>"T6-1ks"0,3*0,3*9,45</t>
  </si>
  <si>
    <t>"T7-1ks"0,3*0,3*4,1</t>
  </si>
  <si>
    <t>"T8-1ks"0,25*0,3*3,6</t>
  </si>
  <si>
    <t>"T9-2ks"(0,25*0,3*4,59)*2</t>
  </si>
  <si>
    <t>52</t>
  </si>
  <si>
    <t>413351121</t>
  </si>
  <si>
    <t>Bednění nosníků a průvlaků - bez podpěrné konstrukce výška nosníku po spodní líc stropní desky přes 100 cm zřízení</t>
  </si>
  <si>
    <t>-77954755</t>
  </si>
  <si>
    <t>https://podminky.urs.cz/item/CS_URS_2023_01/413351121</t>
  </si>
  <si>
    <t>"T1-2ks"(0,25*8,35)*2</t>
  </si>
  <si>
    <t>"T2-1ks"0,25*8,35</t>
  </si>
  <si>
    <t>"T3-1ks"0,3*8,35</t>
  </si>
  <si>
    <t>"T4-1ks"0,3*8,35</t>
  </si>
  <si>
    <t>"T5-1ks"0,3*13,25</t>
  </si>
  <si>
    <t>"T6-1ks"0,3*9,45</t>
  </si>
  <si>
    <t>"T7-1ks"0,3*4,1</t>
  </si>
  <si>
    <t>"T8-1ks"0,3*3,6</t>
  </si>
  <si>
    <t>"T9-2ks"(0,3*4,59)*2</t>
  </si>
  <si>
    <t>"T1-2ks"(0,3*2*8,35)*2</t>
  </si>
  <si>
    <t>"T2-1ks"0,3*2*8,35</t>
  </si>
  <si>
    <t>"T3-1ks"0,3*2*8,35</t>
  </si>
  <si>
    <t>"T4-1ks"0,3*2*8,35</t>
  </si>
  <si>
    <t>"T5-1ks"0,3*2*13,25</t>
  </si>
  <si>
    <t>"T6-1ks"0,3*2*9,45</t>
  </si>
  <si>
    <t>"T7-1ks"0,3*2*4,1</t>
  </si>
  <si>
    <t>"T8-1ks"0,25*2*3,6</t>
  </si>
  <si>
    <t>"T9-2ks"(0,25*2*4,59)*2</t>
  </si>
  <si>
    <t>53</t>
  </si>
  <si>
    <t>413351122</t>
  </si>
  <si>
    <t>Bednění nosníků a průvlaků - bez podpěrné konstrukce výška nosníku po spodní líc stropní desky přes 100 cm odstranění</t>
  </si>
  <si>
    <t>212756003</t>
  </si>
  <si>
    <t>https://podminky.urs.cz/item/CS_URS_2023_01/413351122</t>
  </si>
  <si>
    <t>"dtto zřízení"70,667</t>
  </si>
  <si>
    <t>54</t>
  </si>
  <si>
    <t>413351191</t>
  </si>
  <si>
    <t>Bednění nosníků a průvlaků - bez podpěrné konstrukce Příplatek k cenám za pohledový beton</t>
  </si>
  <si>
    <t>-857845437</t>
  </si>
  <si>
    <t>https://podminky.urs.cz/item/CS_URS_2023_01/413351191</t>
  </si>
  <si>
    <t>55</t>
  </si>
  <si>
    <t>413352115</t>
  </si>
  <si>
    <t>Podpěrná konstrukce nosníků a průvlaků výšky podepření do 4 m výšky nosníku (po spodní hranu stropní desky) přes 100 cm zřízení</t>
  </si>
  <si>
    <t>-1132391095</t>
  </si>
  <si>
    <t>https://podminky.urs.cz/item/CS_URS_2023_01/413352115</t>
  </si>
  <si>
    <t>56</t>
  </si>
  <si>
    <t>413352116</t>
  </si>
  <si>
    <t>Podpěrná konstrukce nosníků a průvlaků výšky podepření do 4 m výšky nosníku (po spodní hranu stropní desky) přes 100 cm odstranění</t>
  </si>
  <si>
    <t>-736968633</t>
  </si>
  <si>
    <t>https://podminky.urs.cz/item/CS_URS_2023_01/413352116</t>
  </si>
  <si>
    <t>"dtto zřízení"23,147</t>
  </si>
  <si>
    <t>57</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</si>
  <si>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</si>
  <si>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</si>
  <si>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2121644857</t>
  </si>
  <si>
    <t>https://podminky.urs.cz/item/CS_URS_2023_01/413361821</t>
  </si>
  <si>
    <t>"viz.statika tabulka výztuže trámů T1-T9"604/1000</t>
  </si>
  <si>
    <t>"dist.prvky"0,604*0,1</t>
  </si>
  <si>
    <t>58</t>
  </si>
  <si>
    <t>417321414</t>
  </si>
  <si>
    <t>Ztužující pásy a věnce z betonu železového (bez výztuže) tř. C 20/25</t>
  </si>
  <si>
    <t>1762154817</t>
  </si>
  <si>
    <t>https://podminky.urs.cz/item/CS_URS_2023_01/417321414</t>
  </si>
  <si>
    <t>"ŽB věnce (viz.řezy)"</t>
  </si>
  <si>
    <t>"střecha přístavby rampy"0,125*0,25*(3,8+0,95+9,35+8,35+13,2+4,56)</t>
  </si>
  <si>
    <t>"střecha přístavby vstupu"0,15*0,25*(4,49*2+3,2*2)</t>
  </si>
  <si>
    <t>"na zdivu z bednících tvárnic"</t>
  </si>
  <si>
    <t>"obvodové š-300mm (1.np)"0,1*0,3*(1,35+9,1+8,35+12,6+6,25)</t>
  </si>
  <si>
    <t>"vnitřní (pod rampou š-200mm)"0,35*0,2*(7,46+6,11+7,65+4,95+12,55+9,6+5,75*2+1,8+0,85)</t>
  </si>
  <si>
    <t>59</t>
  </si>
  <si>
    <t>417351115</t>
  </si>
  <si>
    <t>Bednění bočnic ztužujících pásů a věnců včetně vzpěr zřízení</t>
  </si>
  <si>
    <t>-2098480190</t>
  </si>
  <si>
    <t>https://podminky.urs.cz/item/CS_URS_2023_01/417351115</t>
  </si>
  <si>
    <t>"střecha přístavby rampy"0,125*2*(3,8+0,95+9,35+8,35+13,2+4,56)</t>
  </si>
  <si>
    <t>"střecha přístavby vstupu"0,15*2*(4,49*2+3,2*2)</t>
  </si>
  <si>
    <t>"obvodové š-300mm (1.np)"0,1*2*(1,35+9,1+8,35+12,6+6,25)</t>
  </si>
  <si>
    <t>"vnitřní (pod rampou š-200mm)"0,35*2*(7,46+6,11+7,65+4,95+12,55+9,6+5,75*2+1,8+0,85)</t>
  </si>
  <si>
    <t>60</t>
  </si>
  <si>
    <t>417351116</t>
  </si>
  <si>
    <t>Bednění bočnic ztužujících pásů a věnců včetně vzpěr odstranění</t>
  </si>
  <si>
    <t>2079294885</t>
  </si>
  <si>
    <t>https://podminky.urs.cz/item/CS_URS_2023_01/417351116</t>
  </si>
  <si>
    <t>"dtto zřízení"65,926</t>
  </si>
  <si>
    <t>61</t>
  </si>
  <si>
    <t>417361821</t>
  </si>
  <si>
    <t>Výztuž ztužujících pásů a věnců z betonářské oceli 10 505 (R) nebo BSt 500</t>
  </si>
  <si>
    <t>2034542411</t>
  </si>
  <si>
    <t>https://podminky.urs.cz/item/CS_URS_2023_01/417361821</t>
  </si>
  <si>
    <t>"výztuž věnců 70kg/m3"7,337*0,07</t>
  </si>
  <si>
    <t>62</t>
  </si>
  <si>
    <t>430321515</t>
  </si>
  <si>
    <t>Schodišťové konstrukce a rampy z betonu železového (bez výztuže) stupně, schodnice, ramena, podesty s nosníky tř. C 20/25</t>
  </si>
  <si>
    <t>2075084008</t>
  </si>
  <si>
    <t>https://podminky.urs.cz/item/CS_URS_2023_01/430321515</t>
  </si>
  <si>
    <t>"rampa:viz.statika"0,1*1,8*29,5</t>
  </si>
  <si>
    <t>63</t>
  </si>
  <si>
    <t>430361821</t>
  </si>
  <si>
    <t>Výztuž schodišťových konstrukcí a ramp stupňů, schodnic, ramen, podest s nosníky z betonářské oceli 10 505 (R) nebo BSt 500</t>
  </si>
  <si>
    <t>415634656</t>
  </si>
  <si>
    <t>https://podminky.urs.cz/item/CS_URS_2023_01/430361821</t>
  </si>
  <si>
    <t>"započítáno ve výztuži zákl.desky"0</t>
  </si>
  <si>
    <t>64</t>
  </si>
  <si>
    <t>431351121</t>
  </si>
  <si>
    <t>Bednění podest, podstupňových desek a ramp včetně podpěrné konstrukce výšky do 4 m půdorysně přímočarých zřízení</t>
  </si>
  <si>
    <t>-1606728274</t>
  </si>
  <si>
    <t>https://podminky.urs.cz/item/CS_URS_2023_01/431351121</t>
  </si>
  <si>
    <t>"rampa:viz.statika"</t>
  </si>
  <si>
    <t>"spodní líc"1,8*29,5</t>
  </si>
  <si>
    <t>"boky"0,1*2*29,5</t>
  </si>
  <si>
    <t>65</t>
  </si>
  <si>
    <t>431351122</t>
  </si>
  <si>
    <t>Bednění podest, podstupňových desek a ramp včetně podpěrné konstrukce výšky do 4 m půdorysně přímočarých odstranění</t>
  </si>
  <si>
    <t>-299554316</t>
  </si>
  <si>
    <t>https://podminky.urs.cz/item/CS_URS_2023_01/431351122</t>
  </si>
  <si>
    <t>"dtto zřízení"59</t>
  </si>
  <si>
    <t>66</t>
  </si>
  <si>
    <t>434311115</t>
  </si>
  <si>
    <t>Stupně dusané z betonu prostého nebo prokládaného kamenem na terén nebo na desku bez potěru, se zahlazením povrchu tř. C 20/25</t>
  </si>
  <si>
    <t>1153029906</t>
  </si>
  <si>
    <t>https://podminky.urs.cz/item/CS_URS_2023_01/434311115</t>
  </si>
  <si>
    <t>"vstup"3,1*3</t>
  </si>
  <si>
    <t>67</t>
  </si>
  <si>
    <t>434351141</t>
  </si>
  <si>
    <t>Bednění stupňů betonovaných na podstupňové desce nebo na terénu půdorysně přímočarých zřízení</t>
  </si>
  <si>
    <t>-509404108</t>
  </si>
  <si>
    <t>https://podminky.urs.cz/item/CS_URS_2023_01/434351141</t>
  </si>
  <si>
    <t>"vstup"0,2*3,1*3</t>
  </si>
  <si>
    <t>68</t>
  </si>
  <si>
    <t>434351142</t>
  </si>
  <si>
    <t>Bednění stupňů betonovaných na podstupňové desce nebo na terénu půdorysně přímočarých odstranění</t>
  </si>
  <si>
    <t>-977014612</t>
  </si>
  <si>
    <t>https://podminky.urs.cz/item/CS_URS_2023_01/434351142</t>
  </si>
  <si>
    <t>"dtto zřízení"1,86</t>
  </si>
  <si>
    <t>Úpravy povrchů, podlahy a osazování výplní</t>
  </si>
  <si>
    <t>69</t>
  </si>
  <si>
    <t>611111001</t>
  </si>
  <si>
    <t>Ubroušení výstupků betonu po odbednění neomítaných vnitřních ploch ze spár bednicích desek do roviny povrchu stropů</t>
  </si>
  <si>
    <t>-1573323759</t>
  </si>
  <si>
    <t>https://podminky.urs.cz/item/CS_URS_2023_01/611111001</t>
  </si>
  <si>
    <t>"pohledový beton (strop)"</t>
  </si>
  <si>
    <t>"přístavby (spodní líc vč.nadpraží)"130</t>
  </si>
  <si>
    <t>70</t>
  </si>
  <si>
    <t>611111121</t>
  </si>
  <si>
    <t>Vyspravení povrchu neomítaných vnitřních ploch monolitických betonových nebo železobetonových konstrukcí rozetřením vysprávky do ztracena maltou cementovou lokálně v rozsahu vyspravované plochy do 30 % z celkové plochy stropů</t>
  </si>
  <si>
    <t>527428531</t>
  </si>
  <si>
    <t>https://podminky.urs.cz/item/CS_URS_2023_01/611111121</t>
  </si>
  <si>
    <t>"dtto pohledový ŽB strop"130</t>
  </si>
  <si>
    <t>71</t>
  </si>
  <si>
    <t>611131101</t>
  </si>
  <si>
    <t>Podkladní a spojovací vrstva vnitřních omítaných ploch cementový postřik nanášený ručně celoplošně stropů</t>
  </si>
  <si>
    <t>-1500252487</t>
  </si>
  <si>
    <t>https://podminky.urs.cz/item/CS_URS_2023_01/611131101</t>
  </si>
  <si>
    <t>"dtto om.stropů"19,341</t>
  </si>
  <si>
    <t>72</t>
  </si>
  <si>
    <t>611131105</t>
  </si>
  <si>
    <t>Podkladní a spojovací vrstva vnitřních omítaných ploch cementový postřik nanášený ručně celoplošně schodišťových konstrukcí</t>
  </si>
  <si>
    <t>1971694931</t>
  </si>
  <si>
    <t>https://podminky.urs.cz/item/CS_URS_2023_01/611131105</t>
  </si>
  <si>
    <t>"dtto om.schod."6,9</t>
  </si>
  <si>
    <t>73</t>
  </si>
  <si>
    <t>611131121</t>
  </si>
  <si>
    <t>Podkladní a spojovací vrstva vnitřních omítaných ploch penetrace disperzní nanášená ručně stropů</t>
  </si>
  <si>
    <t>1612611328</t>
  </si>
  <si>
    <t>https://podminky.urs.cz/item/CS_URS_2023_01/611131121</t>
  </si>
  <si>
    <t>74</t>
  </si>
  <si>
    <t>611131125</t>
  </si>
  <si>
    <t>Podkladní a spojovací vrstva vnitřních omítaných ploch penetrace disperzní nanášená ručně schodišťových konstrukcí</t>
  </si>
  <si>
    <t>488559954</t>
  </si>
  <si>
    <t>https://podminky.urs.cz/item/CS_URS_2023_01/611131125</t>
  </si>
  <si>
    <t>75</t>
  </si>
  <si>
    <t>611142001</t>
  </si>
  <si>
    <t>Potažení vnitřních ploch pletivem v ploše nebo pruzích, na plném podkladu sklovláknitým vtlačením do tmelu stropů</t>
  </si>
  <si>
    <t>1646816957</t>
  </si>
  <si>
    <t>https://podminky.urs.cz/item/CS_URS_2023_01/611142001</t>
  </si>
  <si>
    <t>"vstup nadpraží 201"0,45*2,86</t>
  </si>
  <si>
    <t>"nadpraží 202"0,3*1,38</t>
  </si>
  <si>
    <t>"přetažení"1,701*0,25</t>
  </si>
  <si>
    <t>76</t>
  </si>
  <si>
    <t>611321141</t>
  </si>
  <si>
    <t>Omítka vápenocementová vnitřních ploch nanášená ručně dvouvrstvá, tloušťky jádrové omítky do 10 mm a tloušťky štuku do 3 mm štuková vodorovných konstrukcí stropů rovných</t>
  </si>
  <si>
    <t>-1101657500</t>
  </si>
  <si>
    <t>https://podminky.urs.cz/item/CS_URS_2023_01/611321141</t>
  </si>
  <si>
    <t>"104"16,28</t>
  </si>
  <si>
    <t>"podhled niky pro automat na kávu"0,85*1,6</t>
  </si>
  <si>
    <t>77</t>
  </si>
  <si>
    <t>611321145</t>
  </si>
  <si>
    <t>Omítka vápenocementová vnitřních ploch nanášená ručně dvouvrstvá, tloušťky jádrové omítky do 10 mm a tloušťky štuku do 3 mm štuková schodišťových konstrukcí stropů, stěn, ramen nebo nosníků</t>
  </si>
  <si>
    <t>-706217406</t>
  </si>
  <si>
    <t>https://podminky.urs.cz/item/CS_URS_2023_01/611321145</t>
  </si>
  <si>
    <t>"podhled rampy (v č.m.103)"1,2*5,75</t>
  </si>
  <si>
    <t>78</t>
  </si>
  <si>
    <t>612111001</t>
  </si>
  <si>
    <t>Ubroušení výstupků betonu po odbednění neomítaných vnitřních ploch ze spár bednicích desek do roviny povrchu stěn</t>
  </si>
  <si>
    <t>890250813</t>
  </si>
  <si>
    <t>https://podminky.urs.cz/item/CS_URS_2023_01/612111001</t>
  </si>
  <si>
    <t>"boky průvlaků"0,3*(7,75*6+1,35+9,1+7,75+12,6+5,95+3,1+4,3*2)</t>
  </si>
  <si>
    <t>79</t>
  </si>
  <si>
    <t>612111121</t>
  </si>
  <si>
    <t>Vyspravení povrchu neomítaných vnitřních ploch monolitických betonových nebo železobetonových konstrukcí rozetřením vysprávky do ztracena maltou cementovou lokálně v rozsahu vyspravované plochy do 30 % z celkové plochy stěn</t>
  </si>
  <si>
    <t>-1403144760</t>
  </si>
  <si>
    <t>https://podminky.urs.cz/item/CS_URS_2023_01/612111121</t>
  </si>
  <si>
    <t>"dtto ubroušení stěny"28,485</t>
  </si>
  <si>
    <t>80</t>
  </si>
  <si>
    <t>612131101</t>
  </si>
  <si>
    <t>Podkladní a spojovací vrstva vnitřních omítaných ploch cementový postřik nanášený ručně celoplošně stěn</t>
  </si>
  <si>
    <t>-1785463814</t>
  </si>
  <si>
    <t>https://podminky.urs.cz/item/CS_URS_2023_01/612131101</t>
  </si>
  <si>
    <t>"dtto omítky stěn"KO+166,68</t>
  </si>
  <si>
    <t>81</t>
  </si>
  <si>
    <t>612131121</t>
  </si>
  <si>
    <t>Podkladní a spojovací vrstva vnitřních omítaných ploch penetrace disperzní nanášená ručně stěn</t>
  </si>
  <si>
    <t>-323403194</t>
  </si>
  <si>
    <t>https://podminky.urs.cz/item/CS_URS_2023_01/612131121</t>
  </si>
  <si>
    <t>82</t>
  </si>
  <si>
    <t>612142001</t>
  </si>
  <si>
    <t>Potažení vnitřních ploch pletivem v ploše nebo pruzích, na plném podkladu sklovláknitým vtlačením do tmelu stěn</t>
  </si>
  <si>
    <t>-721247586</t>
  </si>
  <si>
    <t>https://podminky.urs.cz/item/CS_URS_2023_01/612142001</t>
  </si>
  <si>
    <t>"čelo niky pro nápoj.automat"0,1*(1,05+1,8)</t>
  </si>
  <si>
    <t>"boční špalety (201)"0,45*(2,4*2)</t>
  </si>
  <si>
    <t>"boční špalety (202)"0,3*2,17</t>
  </si>
  <si>
    <t>"plentování"1,96</t>
  </si>
  <si>
    <t>"přetažení"5,056*0,25</t>
  </si>
  <si>
    <t>83</t>
  </si>
  <si>
    <t>612321111</t>
  </si>
  <si>
    <t>Omítka vápenocementová vnitřních ploch nanášená ručně jednovrstvá, tloušťky do 10 mm hrubá zatřená svislých konstrukcí stěn</t>
  </si>
  <si>
    <t>-1753820556</t>
  </si>
  <si>
    <t>https://podminky.urs.cz/item/CS_URS_2023_01/612321111</t>
  </si>
  <si>
    <t>"podklad pro ker.obklad"KO</t>
  </si>
  <si>
    <t>84</t>
  </si>
  <si>
    <t>612321141</t>
  </si>
  <si>
    <t>Omítka vápenocementová vnitřních ploch nanášená ručně dvouvrstvá, tloušťky jádrové omítky do 10 mm a tloušťky štuku do 3 mm štuková svislých konstrukcí stěn</t>
  </si>
  <si>
    <t>2092005836</t>
  </si>
  <si>
    <t>https://podminky.urs.cz/item/CS_URS_2023_01/612321141</t>
  </si>
  <si>
    <t>"stěny (pohledová část mimo ker.obkladu)"</t>
  </si>
  <si>
    <t>"101,102: nad rampou (mimo podkladních stěn rampy-ker.obklad)"</t>
  </si>
  <si>
    <t>4,05*(3,5+2,95)-(2,05*2,83)</t>
  </si>
  <si>
    <t>1,6*(1,35+1,59)+1,3*7,51+1,2*1,8+1,0*4,15+0,85*1,8+0,6*9,0+0,3*1,8+0,3*4,15</t>
  </si>
  <si>
    <t>"čela rampy"0,1*(5,75+4,25+9,1+4,2)</t>
  </si>
  <si>
    <t>"103"1,5*(1,2*2+5,75*2)-(0,7*1,15)</t>
  </si>
  <si>
    <t>"104"3,4*(5,59*2+3*2)-(2,25*2,83+2*2,05)</t>
  </si>
  <si>
    <t>"boční špalety (104)"0,45*(2,83*2)</t>
  </si>
  <si>
    <t>"201,202"3,02*4,53+2,53*3,415-(2,86*2,4+1,3*2,17)</t>
  </si>
  <si>
    <t>"horní placha parapetu"0,3*(1,35+9,1+12,6+4,51)</t>
  </si>
  <si>
    <t>85</t>
  </si>
  <si>
    <t>619991001</t>
  </si>
  <si>
    <t>Zakrytí vnitřních ploch před znečištěním včetně pozdějšího odkrytí podlah fólií přilepenou lepící páskou</t>
  </si>
  <si>
    <t>-60996634</t>
  </si>
  <si>
    <t>https://podminky.urs.cz/item/CS_URS_2023_01/619991001</t>
  </si>
  <si>
    <t>"1.np"30,9+56,05+6,14+16,28</t>
  </si>
  <si>
    <t>"2.np"16,03+20,5</t>
  </si>
  <si>
    <t>"ostatní"20</t>
  </si>
  <si>
    <t>86</t>
  </si>
  <si>
    <t>619991011</t>
  </si>
  <si>
    <t>Zakrytí vnitřních ploch před znečištěním včetně pozdějšího odkrytí konstrukcí a prvků obalením fólií a přelepením páskou</t>
  </si>
  <si>
    <t>-1120749348</t>
  </si>
  <si>
    <t>https://podminky.urs.cz/item/CS_URS_2023_01/619991011</t>
  </si>
  <si>
    <t>"obvodové výplně"2,15*(0,9+8,23+8,65+13,5+4,86)+2,17*(1,6+4+4,74)</t>
  </si>
  <si>
    <t>"vnitřní"2*2,05+2,86*2,4*2</t>
  </si>
  <si>
    <t>"ostatní"30</t>
  </si>
  <si>
    <t>87</t>
  </si>
  <si>
    <t>619995001</t>
  </si>
  <si>
    <t>Začištění omítek (s dodáním hmot) kolem oken, dveří, podlah, obkladů apod.</t>
  </si>
  <si>
    <t>70187530</t>
  </si>
  <si>
    <t>https://podminky.urs.cz/item/CS_URS_2023_01/619995001</t>
  </si>
  <si>
    <t>"dtto ker.soklík"KS+KSS</t>
  </si>
  <si>
    <t>"vnitřní vstupní dveře (přístavba vstupu-do schodiště)"2,86+2,4*2</t>
  </si>
  <si>
    <t>"vnitřní stěny (ze strany schodiště)"2,0+2,05*2</t>
  </si>
  <si>
    <t>88</t>
  </si>
  <si>
    <t>619996117</t>
  </si>
  <si>
    <t>Ochrana stavebních konstrukcí a samostatných prvků včetně pozdějšího odstranění obedněním z OSB desek podlahy</t>
  </si>
  <si>
    <t>1264115735</t>
  </si>
  <si>
    <t>https://podminky.urs.cz/item/CS_URS_2023_01/619996117</t>
  </si>
  <si>
    <t>"exponované plochy"15</t>
  </si>
  <si>
    <t>89</t>
  </si>
  <si>
    <t>619996145</t>
  </si>
  <si>
    <t>Ochrana stavebních konstrukcí a samostatných prvků včetně pozdějšího odstranění obalením geotextilií samostatných konstrukcí a prvků</t>
  </si>
  <si>
    <t>251471257</t>
  </si>
  <si>
    <t>https://podminky.urs.cz/item/CS_URS_2023_01/619996145</t>
  </si>
  <si>
    <t>90</t>
  </si>
  <si>
    <t>622131101</t>
  </si>
  <si>
    <t>Podkladní a spojovací vrstva vnějších omítaných ploch cementový postřik nanášený ručně celoplošně stěn</t>
  </si>
  <si>
    <t>-65133242</t>
  </si>
  <si>
    <t>https://podminky.urs.cz/item/CS_URS_2023_01/622131101</t>
  </si>
  <si>
    <t>"podklad KZS zateplení soklu"11,1</t>
  </si>
  <si>
    <t>91</t>
  </si>
  <si>
    <t>622131121</t>
  </si>
  <si>
    <t>Podkladní a spojovací vrstva vnějších omítaných ploch penetrace nanášená ručně stěn</t>
  </si>
  <si>
    <t>-2001605504</t>
  </si>
  <si>
    <t>https://podminky.urs.cz/item/CS_URS_2023_01/622131121</t>
  </si>
  <si>
    <t>92</t>
  </si>
  <si>
    <t>622143002</t>
  </si>
  <si>
    <t>Montáž omítkových profilů plastových, pozinkovaných nebo dřevěných upevněných vtlačením do podkladní vrstvy nebo přibitím dilatačních s tkaninou</t>
  </si>
  <si>
    <t>1674554034</t>
  </si>
  <si>
    <t>https://podminky.urs.cz/item/CS_URS_2023_01/622143002</t>
  </si>
  <si>
    <t>"viz.výpis zámečník VZ/103"11+9</t>
  </si>
  <si>
    <t>93</t>
  </si>
  <si>
    <t>28342204</t>
  </si>
  <si>
    <t>profil dilatační PVC s tkaninou pro omítky tl do 3mm dilatace do 10-25mm</t>
  </si>
  <si>
    <t>-2059384216</t>
  </si>
  <si>
    <t xml:space="preserve">Poznámka k položce:_x000D_
DILATAČNÍ LIŠTA OBJEKTOVÁ STĚNOVÁ + STROPNÍ - KOMPLETNÍ D+M_x000D_
- jedná se o dilatační lištu omítkového souvrství, dilatace konstrukcí je součástí stavby_x000D_
(dilatace stropů v linii podlahové dilatace)_x000D_
- systémový dilatační profil v tl. omítky, překlenutí dilatační spáry tl. cca 25mm_x000D_
- PVC omítkový profil dvojitý, kotvený do podkladní vrtsvy_x000D_
- dilatační PVC pás, barva černá_x000D_
</t>
  </si>
  <si>
    <t>20*1,1 'Přepočtené koeficientem množství</t>
  </si>
  <si>
    <t>94</t>
  </si>
  <si>
    <t>622143003</t>
  </si>
  <si>
    <t>Montáž omítkových profilů plastových, pozinkovaných nebo dřevěných upevněných vtlačením do podkladní vrstvy nebo přibitím rohových s tkaninou</t>
  </si>
  <si>
    <t>246874368</t>
  </si>
  <si>
    <t>https://podminky.urs.cz/item/CS_URS_2023_01/622143003</t>
  </si>
  <si>
    <t>"rohy"2,05*2+2,83*4+1,6+2,86*2+2,4*4+1,38*2+2,17*2</t>
  </si>
  <si>
    <t>"čela rampy"(5,75+4,25+9,1+4,2)</t>
  </si>
  <si>
    <t>"čelo niky pro nápoj.automat"(1,05+1,8)</t>
  </si>
  <si>
    <t>"hrana parapetu"1,35+9,1+12,6+4,51</t>
  </si>
  <si>
    <t>95</t>
  </si>
  <si>
    <t>63127464</t>
  </si>
  <si>
    <t>profil rohový Al 15x15mm s výztužnou tkaninou š 100mm pro ETICS</t>
  </si>
  <si>
    <t>1427928974</t>
  </si>
  <si>
    <t>93,15*1,05 'Přepočtené koeficientem množství</t>
  </si>
  <si>
    <t>96</t>
  </si>
  <si>
    <t>622143005</t>
  </si>
  <si>
    <t>Montáž omítkových profilů plastových, pozinkovaných nebo dřevěných upevněných vtlačením do podkladní vrstvy nebo přibitím omítníků</t>
  </si>
  <si>
    <t>279833642</t>
  </si>
  <si>
    <t>https://podminky.urs.cz/item/CS_URS_2023_01/622143005</t>
  </si>
  <si>
    <t>"dtto omítky stěn"(KO+166,68)/2</t>
  </si>
  <si>
    <t>97</t>
  </si>
  <si>
    <t>56284233</t>
  </si>
  <si>
    <t>omítník PVC tl omítky tl 10mm</t>
  </si>
  <si>
    <t>372642150</t>
  </si>
  <si>
    <t>95,753*1,05 'Přepočtené koeficientem množství</t>
  </si>
  <si>
    <t>98</t>
  </si>
  <si>
    <t>622151021</t>
  </si>
  <si>
    <t>Penetrační nátěr vnějších pastovitých tenkovrstvých omítek mozaikových akrylátový stěn</t>
  </si>
  <si>
    <t>1120745262</t>
  </si>
  <si>
    <t>https://podminky.urs.cz/item/CS_URS_2023_01/622151021</t>
  </si>
  <si>
    <t>"KZS XPS tl.140mm"11,1</t>
  </si>
  <si>
    <t>99</t>
  </si>
  <si>
    <t>622151031</t>
  </si>
  <si>
    <t>Penetrační nátěr vnějších pastovitých tenkovrstvých omítek silikonový stěn</t>
  </si>
  <si>
    <t>1036781380</t>
  </si>
  <si>
    <t>https://podminky.urs.cz/item/CS_URS_2023_01/622151031</t>
  </si>
  <si>
    <t>"KZS MW tl.100mm"15</t>
  </si>
  <si>
    <t>100</t>
  </si>
  <si>
    <t>622211031</t>
  </si>
  <si>
    <t>Montáž kontaktního zateplení lepením a mechanickým kotvením z polystyrenových desek na vnější stěny, na podklad betonový nebo z lehčeného betonu, z tvárnic keramických nebo vápenopískových, tloušťky desek přes 120 do 160 mm</t>
  </si>
  <si>
    <t>-34872842</t>
  </si>
  <si>
    <t>https://podminky.urs.cz/item/CS_URS_2023_01/622211031</t>
  </si>
  <si>
    <t>"přístavby soklová část XPS tl.140mm"</t>
  </si>
  <si>
    <t>0,3*(0,95+9,1+8,65+13,5+4,8)</t>
  </si>
  <si>
    <t>101</t>
  </si>
  <si>
    <t>28376424</t>
  </si>
  <si>
    <t>deska XPS hrana polodrážková a hladký povrch 300kPA tl 140mm</t>
  </si>
  <si>
    <t>-1705065159</t>
  </si>
  <si>
    <t>11,1*1,05 'Přepočtené koeficientem množství</t>
  </si>
  <si>
    <t>102</t>
  </si>
  <si>
    <t>622221021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</si>
  <si>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80 do 120 mm</t>
  </si>
  <si>
    <t>398286807</t>
  </si>
  <si>
    <t>https://podminky.urs.cz/item/CS_URS_2023_01/622221021</t>
  </si>
  <si>
    <t>"oprava stáv.zateplení fasády (poškozeného při přístavbách)"15</t>
  </si>
  <si>
    <t>103</t>
  </si>
  <si>
    <t>63151527</t>
  </si>
  <si>
    <t>deska tepelně izolační minerální kontaktních fasád podélné vlákno λ=0,036 tl 100mm</t>
  </si>
  <si>
    <t>-306772339</t>
  </si>
  <si>
    <t>15*1,05 'Přepočtené koeficientem množství</t>
  </si>
  <si>
    <t>104</t>
  </si>
  <si>
    <t>622251101</t>
  </si>
  <si>
    <t>Montáž kontaktního zateplení lepením a mechanickým kotvením Příplatek k cenám za zápustnou montáž kotev s použitím tepelněizolačních zátek na vnější stěny z polystyrenu</t>
  </si>
  <si>
    <t>-1293315084</t>
  </si>
  <si>
    <t>https://podminky.urs.cz/item/CS_URS_2023_01/622251101</t>
  </si>
  <si>
    <t>105</t>
  </si>
  <si>
    <t>622251105</t>
  </si>
  <si>
    <t>Montáž kontaktního zateplení lepením a mechanickým kotvením Příplatek k cenám za zápustnou montáž kotev s použitím tepelněizolačních zátek na vnější stěny z minerální vlny</t>
  </si>
  <si>
    <t>-186573554</t>
  </si>
  <si>
    <t>https://podminky.urs.cz/item/CS_URS_2023_01/622251105</t>
  </si>
  <si>
    <t>106</t>
  </si>
  <si>
    <t>622252001</t>
  </si>
  <si>
    <t>Montáž profilů kontaktního zateplení zakládacích soklových připevněných hmoždinkami</t>
  </si>
  <si>
    <t>424788854</t>
  </si>
  <si>
    <t>https://podminky.urs.cz/item/CS_URS_2023_01/622252001</t>
  </si>
  <si>
    <t>(0,95+9,1+8,65+13,5+4,8)</t>
  </si>
  <si>
    <t>107</t>
  </si>
  <si>
    <t>59051651</t>
  </si>
  <si>
    <t>profil zakládací Al tl 0,7mm pro ETICS pro izolant tl 140mm</t>
  </si>
  <si>
    <t>-1271221613</t>
  </si>
  <si>
    <t>37*1,05 'Přepočtené koeficientem množství</t>
  </si>
  <si>
    <t>108</t>
  </si>
  <si>
    <t>622252002</t>
  </si>
  <si>
    <t>Montáž profilů kontaktního zateplení ostatních stěnových, dilatačních apod. lepených do tmelu</t>
  </si>
  <si>
    <t>2123406521</t>
  </si>
  <si>
    <t>https://podminky.urs.cz/item/CS_URS_2023_01/622252002</t>
  </si>
  <si>
    <t>"rohy"0,3*3</t>
  </si>
  <si>
    <t>"dilatace"0,3</t>
  </si>
  <si>
    <t>109</t>
  </si>
  <si>
    <t>-1113529328</t>
  </si>
  <si>
    <t>0,9*1,05 'Přepočtené koeficientem množství</t>
  </si>
  <si>
    <t>110</t>
  </si>
  <si>
    <t>59051502</t>
  </si>
  <si>
    <t>profil dilatační rohový PVC s výztužnou tkaninou pro ETICS</t>
  </si>
  <si>
    <t>-2071800871</t>
  </si>
  <si>
    <t>0,3*1,05 'Přepočtené koeficientem množství</t>
  </si>
  <si>
    <t>111</t>
  </si>
  <si>
    <t>622321111</t>
  </si>
  <si>
    <t>Omítka vápenocementová vnějších ploch nanášená ručně jednovrstvá, tloušťky do 15 mm hrubá zatřená stěn</t>
  </si>
  <si>
    <t>-1188179145</t>
  </si>
  <si>
    <t>https://podminky.urs.cz/item/CS_URS_2023_01/622321111</t>
  </si>
  <si>
    <t>112</t>
  </si>
  <si>
    <t>622511112</t>
  </si>
  <si>
    <t>Omítka tenkovrstvá akrylátová vnějších ploch probarvená bez penetrace mozaiková střednězrnná stěn</t>
  </si>
  <si>
    <t>1043616485</t>
  </si>
  <si>
    <t>https://podminky.urs.cz/item/CS_URS_2023_01/622511112</t>
  </si>
  <si>
    <t>113</t>
  </si>
  <si>
    <t>622531012</t>
  </si>
  <si>
    <t>Omítka tenkovrstvá silikonová vnějších ploch probarvená bez penetrace zatíraná (škrábaná), zrnitost 1,5 mm stěn</t>
  </si>
  <si>
    <t>1364063564</t>
  </si>
  <si>
    <t>https://podminky.urs.cz/item/CS_URS_2023_01/622531012</t>
  </si>
  <si>
    <t>114</t>
  </si>
  <si>
    <t>629991001</t>
  </si>
  <si>
    <t>Zakrytí vnějších ploch před znečištěním včetně pozdějšího odkrytí ploch podélných rovných (např. chodníků) fólií položenou volně</t>
  </si>
  <si>
    <t>-1327618287</t>
  </si>
  <si>
    <t>https://podminky.urs.cz/item/CS_URS_2023_01/629991001</t>
  </si>
  <si>
    <t>"venkovní plochy"30</t>
  </si>
  <si>
    <t>115</t>
  </si>
  <si>
    <t>629991011</t>
  </si>
  <si>
    <t>Zakrytí vnějších ploch před znečištěním včetně pozdějšího odkrytí výplní otvorů a svislých ploch fólií přilepenou lepící páskou</t>
  </si>
  <si>
    <t>-448765176</t>
  </si>
  <si>
    <t>https://podminky.urs.cz/item/CS_URS_2023_01/629991011</t>
  </si>
  <si>
    <t>"obvodové výplně"</t>
  </si>
  <si>
    <t>3,15*(0,9+9,1+8,65+13,5+4,86)+3,72*(3,37+4,74)+1,15*(4,74+0,63)</t>
  </si>
  <si>
    <t>"ostatní"50</t>
  </si>
  <si>
    <t>116</t>
  </si>
  <si>
    <t>631311124</t>
  </si>
  <si>
    <t>Mazanina z betonu prostého bez zvýšených nároků na prostředí tl. přes 80 do 120 mm tř. C 16/20</t>
  </si>
  <si>
    <t>-1446338400</t>
  </si>
  <si>
    <t>https://podminky.urs.cz/item/CS_URS_2023_01/631311124</t>
  </si>
  <si>
    <t>"podkladní mazanina tl.100mm pod zákl.deskou přístavby rampy"</t>
  </si>
  <si>
    <t>0,1*125</t>
  </si>
  <si>
    <t>117</t>
  </si>
  <si>
    <t>631311214</t>
  </si>
  <si>
    <t>Mazanina z betonu prostého se zvýšenými nároky na prostředí tl. přes 50 do 80 mm tř. C 25/30</t>
  </si>
  <si>
    <t>-170562567</t>
  </si>
  <si>
    <t>https://podminky.urs.cz/item/CS_URS_2023_01/631311214</t>
  </si>
  <si>
    <t>"podklad pro čistící zonu VZ/201"0,08*1,6*1,0</t>
  </si>
  <si>
    <t>118</t>
  </si>
  <si>
    <t>631319011</t>
  </si>
  <si>
    <t>Příplatek k cenám mazanin za úpravu povrchu mazaniny přehlazením, mazanina tl. přes 50 do 80 mm</t>
  </si>
  <si>
    <t>-1026756271</t>
  </si>
  <si>
    <t>https://podminky.urs.cz/item/CS_URS_2023_01/631319011</t>
  </si>
  <si>
    <t>119</t>
  </si>
  <si>
    <t>631319012</t>
  </si>
  <si>
    <t>Příplatek k cenám mazanin za úpravu povrchu mazaniny přehlazením, mazanina tl. přes 80 do 120 mm</t>
  </si>
  <si>
    <t>641754021</t>
  </si>
  <si>
    <t>https://podminky.urs.cz/item/CS_URS_2023_01/631319012</t>
  </si>
  <si>
    <t>120</t>
  </si>
  <si>
    <t>631319195</t>
  </si>
  <si>
    <t>Příplatek k cenám mazanin za malou plochu do 5 m2 jednotlivě mazanina tl. přes 50 do 80 mm</t>
  </si>
  <si>
    <t>-585810214</t>
  </si>
  <si>
    <t>https://podminky.urs.cz/item/CS_URS_2023_01/631319195</t>
  </si>
  <si>
    <t>121</t>
  </si>
  <si>
    <t>631342332</t>
  </si>
  <si>
    <t>Cementová litá pěna – pěnobeton s polystyrénem objemové hmotnosti 400 kg/m3, tl. přes 120 do 240 mm</t>
  </si>
  <si>
    <t>-753717919</t>
  </si>
  <si>
    <t>https://podminky.urs.cz/item/CS_URS_2023_01/631342332</t>
  </si>
  <si>
    <t>"výplň pod schodištěm (přístavba vstupu)"</t>
  </si>
  <si>
    <t>0,315*3,1*1,75</t>
  </si>
  <si>
    <t>0,155*3,1*1,11</t>
  </si>
  <si>
    <t>122</t>
  </si>
  <si>
    <t>631351101</t>
  </si>
  <si>
    <t>Bednění v podlahách rýh a hran zřízení</t>
  </si>
  <si>
    <t>-198465187</t>
  </si>
  <si>
    <t>https://podminky.urs.cz/item/CS_URS_2023_01/631351101</t>
  </si>
  <si>
    <t>0,315*(3,1*2+1,75*2)</t>
  </si>
  <si>
    <t>0,155*(3,1*2+1,11*2)</t>
  </si>
  <si>
    <t>"podklad pro čistící zonu VZ/201"0,1*(1,6*2+1,0*2)</t>
  </si>
  <si>
    <t>0,1*47</t>
  </si>
  <si>
    <t>"ostatní pomocné bednění"10</t>
  </si>
  <si>
    <t>123</t>
  </si>
  <si>
    <t>631351102</t>
  </si>
  <si>
    <t>Bednění v podlahách rýh a hran odstranění</t>
  </si>
  <si>
    <t>-1214073286</t>
  </si>
  <si>
    <t>https://podminky.urs.cz/item/CS_URS_2023_01/631351102</t>
  </si>
  <si>
    <t>"dtto zřízení"19,581</t>
  </si>
  <si>
    <t>124</t>
  </si>
  <si>
    <t>631362021</t>
  </si>
  <si>
    <t>Výztuž mazanin ze svařovaných sítí z drátů typu KARI</t>
  </si>
  <si>
    <t>1141060369</t>
  </si>
  <si>
    <t>https://podminky.urs.cz/item/CS_URS_2023_01/631362021</t>
  </si>
  <si>
    <t>"výztuž v podlahách Kari síť prům.4mm oka 150/150mm vč.25% přesahy"</t>
  </si>
  <si>
    <t>"v celé ploše přístavby 1.np (101-103)"(((28+56,05+6,14)*1,35)*1,25)/1000</t>
  </si>
  <si>
    <t>"201 (mimo schodiště)"P4*1,35*1,25/1000</t>
  </si>
  <si>
    <t>"výztuž Kari síť prům.6mm oka 100/100mm vč.25% přesahy"</t>
  </si>
  <si>
    <t>"podkladní mazanina tl.100mm"((125*4,44)*1,25)/1000</t>
  </si>
  <si>
    <t>125</t>
  </si>
  <si>
    <t>632451031</t>
  </si>
  <si>
    <t>Potěr cementový vyrovnávací z malty (MC-15) v ploše o průměrné (střední) tl. od 10 do 20 mm</t>
  </si>
  <si>
    <t>1374179752</t>
  </si>
  <si>
    <t>https://podminky.urs.cz/item/CS_URS_2023_01/632451031</t>
  </si>
  <si>
    <t>"vyrovnání ramp  pro dlažbu (mimo mezipodesty)"</t>
  </si>
  <si>
    <t>"rampy (101,202) (podklad pro dlažbu)"30,9+20,5</t>
  </si>
  <si>
    <t>"odpočet mezipodest"</t>
  </si>
  <si>
    <t>"rampa:mezipodesty"-((1,8*1,8)*3+1,8*1,75)</t>
  </si>
  <si>
    <t>126</t>
  </si>
  <si>
    <t>632451254</t>
  </si>
  <si>
    <t>Potěr cementový samonivelační litý tř. C 30, tl. přes 45 do 50 mm</t>
  </si>
  <si>
    <t>1116156417</t>
  </si>
  <si>
    <t>https://podminky.urs.cz/item/CS_URS_2023_01/632451254</t>
  </si>
  <si>
    <t>"viz.podlahy tl.65mm"</t>
  </si>
  <si>
    <t>"v celé ploše přístavby 1.np (101-103)"28+56,05+6,14</t>
  </si>
  <si>
    <t>"201 (mimo schodiště)"P4</t>
  </si>
  <si>
    <t>127</t>
  </si>
  <si>
    <t>632451293</t>
  </si>
  <si>
    <t>Potěr cementový samonivelační litý Příplatek k cenám za každých dalších i započatých 5 mm tloušťky přes 50 mm tř. C 30</t>
  </si>
  <si>
    <t>-1622241243</t>
  </si>
  <si>
    <t>https://podminky.urs.cz/item/CS_URS_2023_01/632451293</t>
  </si>
  <si>
    <t>"viz.podlahy tl.65mm (dopočet do celk.tl.)"</t>
  </si>
  <si>
    <t>"v celé ploše přístavby 1.np (101-103)"(28+56,05+6,14)*3</t>
  </si>
  <si>
    <t>"201 (mimo schodiště)"P4*3</t>
  </si>
  <si>
    <t>128</t>
  </si>
  <si>
    <t>632481213</t>
  </si>
  <si>
    <t>Separační vrstva k oddělení podlahových vrstev z polyetylénové fólie</t>
  </si>
  <si>
    <t>-904837986</t>
  </si>
  <si>
    <t>https://podminky.urs.cz/item/CS_URS_2023_01/632481213</t>
  </si>
  <si>
    <t>"pro podlahy s tep.izolací"</t>
  </si>
  <si>
    <t>129</t>
  </si>
  <si>
    <t>632683112</t>
  </si>
  <si>
    <t>Sešívání trhlin v betonových podlahách ocelovými sponkami se zálivkou pryskyřicí vzdálenosti sponek přes 10 do 15 cm</t>
  </si>
  <si>
    <t>175568828</t>
  </si>
  <si>
    <t>https://podminky.urs.cz/item/CS_URS_2023_01/632683112</t>
  </si>
  <si>
    <t>"104 (upřesnit dle skutečnosti)"10</t>
  </si>
  <si>
    <t>130</t>
  </si>
  <si>
    <t>633991111</t>
  </si>
  <si>
    <t>Nástřik proti odpařování vody betonových povrchů</t>
  </si>
  <si>
    <t>743264710</t>
  </si>
  <si>
    <t>https://podminky.urs.cz/item/CS_URS_2023_01/633991111</t>
  </si>
  <si>
    <t>"ŽB povrchy"</t>
  </si>
  <si>
    <t>"přístavba rampy tl.200mm"125</t>
  </si>
  <si>
    <t>"přístavba vstupu tl.150mm"3,25*4,56</t>
  </si>
  <si>
    <t>"stropy"</t>
  </si>
  <si>
    <t>"D1 (přístavba rampy)"114,5</t>
  </si>
  <si>
    <t>"D2 (přístavba vstupu)"3,7*4,59</t>
  </si>
  <si>
    <t>"rampa:viz.statika"1,8*29,5</t>
  </si>
  <si>
    <t>"podklad pro čistící zonu VZ/201"1,6*1,0</t>
  </si>
  <si>
    <t>"výplň pod schodištěm (přístavba vstupu)-litá pěna"</t>
  </si>
  <si>
    <t>3,1*1,75</t>
  </si>
  <si>
    <t>3,1*1,11</t>
  </si>
  <si>
    <t>"ostatní potřebné plochy"50</t>
  </si>
  <si>
    <t>131</t>
  </si>
  <si>
    <t>634112123</t>
  </si>
  <si>
    <t>Obvodová dilatace mezi stěnou a mazaninou nebo potěrem podlahovým páskem z pěnového PE s fólií tl. do 10 mm, výšky 80 mm</t>
  </si>
  <si>
    <t>1381407079</t>
  </si>
  <si>
    <t>https://podminky.urs.cz/item/CS_URS_2023_01/634112123</t>
  </si>
  <si>
    <t>"1.np (102,103 vč.pod rampou)"48,5+39+1,2*5,75</t>
  </si>
  <si>
    <t>"2.np:201"3,4*2+2,69*2+3,1*2+1,11*2</t>
  </si>
  <si>
    <t>132</t>
  </si>
  <si>
    <t>634661111</t>
  </si>
  <si>
    <t>Výplň dilatačních spar mazanin silikonovým tmelem, šířka spáry do 5 mm</t>
  </si>
  <si>
    <t>1612073674</t>
  </si>
  <si>
    <t>https://podminky.urs.cz/item/CS_URS_2023_01/634661111</t>
  </si>
  <si>
    <t>"dilatace"8,9*2+12,6</t>
  </si>
  <si>
    <t>133</t>
  </si>
  <si>
    <t>634911114</t>
  </si>
  <si>
    <t>Řezání dilatačních nebo smršťovacích spár v čerstvé betonové mazanině nebo potěru šířky do 5 mm, hloubky přes 50 do 80 mm</t>
  </si>
  <si>
    <t>2142056257</t>
  </si>
  <si>
    <t>https://podminky.urs.cz/item/CS_URS_2023_01/634911114</t>
  </si>
  <si>
    <t>134</t>
  </si>
  <si>
    <t>637121112</t>
  </si>
  <si>
    <t>Okapový chodník z kameniva s udusáním a urovnáním povrchu z kačírku tl. 150 mm</t>
  </si>
  <si>
    <t>-196777316</t>
  </si>
  <si>
    <t>https://podminky.urs.cz/item/CS_URS_2023_01/637121112</t>
  </si>
  <si>
    <t>"okapový chodník"0,8*9,1+0,5*(10+11,5+4,5)</t>
  </si>
  <si>
    <t>Ostatní konstrukce a práce, bourání</t>
  </si>
  <si>
    <t>135</t>
  </si>
  <si>
    <t>916231213</t>
  </si>
  <si>
    <t>Osazení chodníkového obrubníku betonového se zřízením lože, s vyplněním a zatřením spár cementovou maltou stojatého s boční opěrou z betonu prostého, do lože z betonu prostého</t>
  </si>
  <si>
    <t>383616789</t>
  </si>
  <si>
    <t>https://podminky.urs.cz/item/CS_URS_2023_01/916231213</t>
  </si>
  <si>
    <t>"okapový chodník"0,45+10+12+4,5</t>
  </si>
  <si>
    <t>136</t>
  </si>
  <si>
    <t>59217001</t>
  </si>
  <si>
    <t>obrubník betonový zahradní 1000x50x250mm</t>
  </si>
  <si>
    <t>-1390685714</t>
  </si>
  <si>
    <t>26,95*1,05 'Přepočtené koeficientem množství</t>
  </si>
  <si>
    <t>137</t>
  </si>
  <si>
    <t>919726122</t>
  </si>
  <si>
    <t>Geotextilie netkaná pro ochranu, separaci nebo filtraci měrná hmotnost přes 200 do 300 g/m2</t>
  </si>
  <si>
    <t>212892850</t>
  </si>
  <si>
    <t>https://podminky.urs.cz/item/CS_URS_2023_01/919726122</t>
  </si>
  <si>
    <t>"okapový chodník"(0,3+0,8+0,3)*9,1+(0,3+0,5+0,3)*(10+11,5+4,5)</t>
  </si>
  <si>
    <t>138</t>
  </si>
  <si>
    <t>941111111</t>
  </si>
  <si>
    <t>Montáž lešení řadového trubkového lehkého pracovního s podlahami s provozním zatížením tř. 3 do 200 kg/m2 šířky tř. W06 od 0,6 do 0,9 m, výšky do 10 m</t>
  </si>
  <si>
    <t>1681136572</t>
  </si>
  <si>
    <t>https://podminky.urs.cz/item/CS_URS_2023_01/941111111</t>
  </si>
  <si>
    <t>1,8*(9,125+8,65+13,5+4,8+3,3+4,5+0,9*8)</t>
  </si>
  <si>
    <t>139</t>
  </si>
  <si>
    <t>941111211</t>
  </si>
  <si>
    <t>Montáž lešení řadového trubkového lehkého pracovního s podlahami s provozním zatížením tř. 3 do 200 kg/m2 Příplatek za první a každý další den použití lešení k ceně -1111</t>
  </si>
  <si>
    <t>-899568985</t>
  </si>
  <si>
    <t>https://podminky.urs.cz/item/CS_URS_2023_01/941111211</t>
  </si>
  <si>
    <t>Poznámka k položce:_x000D_
dodavatel vyhodnotí dobu použití a cenu zapracuje do nabídky</t>
  </si>
  <si>
    <t>"dtto lešení"91,935*30</t>
  </si>
  <si>
    <t>140</t>
  </si>
  <si>
    <t>941111811</t>
  </si>
  <si>
    <t>Demontáž lešení řadového trubkového lehkého pracovního s podlahami s provozním zatížením tř. 3 do 200 kg/m2 šířky tř. W06 od 0,6 do 0,9 m, výšky do 10 m</t>
  </si>
  <si>
    <t>-1773786612</t>
  </si>
  <si>
    <t>https://podminky.urs.cz/item/CS_URS_2023_01/941111811</t>
  </si>
  <si>
    <t>"dtto lešení"91,935</t>
  </si>
  <si>
    <t>141</t>
  </si>
  <si>
    <t>944111122</t>
  </si>
  <si>
    <t>Montáž ochranného zábradlí trubkového vnitřního na lešeňových konstrukcích dvoutyčového</t>
  </si>
  <si>
    <t>-1020159456</t>
  </si>
  <si>
    <t>https://podminky.urs.cz/item/CS_URS_2023_01/944111122</t>
  </si>
  <si>
    <t>1*(9,125+8,65+13,5+4,8+3,3+4,5+0,9*8)</t>
  </si>
  <si>
    <t>142</t>
  </si>
  <si>
    <t>944111222</t>
  </si>
  <si>
    <t>Montáž ochranného zábradlí trubkového Příplatek za první a každý další den použití zábradlí k ceně -1122</t>
  </si>
  <si>
    <t>-747556882</t>
  </si>
  <si>
    <t>https://podminky.urs.cz/item/CS_URS_2023_01/944111222</t>
  </si>
  <si>
    <t>"dtto zábradlí"51,075*30</t>
  </si>
  <si>
    <t>143</t>
  </si>
  <si>
    <t>944111822</t>
  </si>
  <si>
    <t>Demontáž ochranného zábradlí trubkového vnitřního na lešeňových konstrukcích dvoutyčového</t>
  </si>
  <si>
    <t>-1324659128</t>
  </si>
  <si>
    <t>https://podminky.urs.cz/item/CS_URS_2023_01/944111822</t>
  </si>
  <si>
    <t>"dtto zábradlí"51,075</t>
  </si>
  <si>
    <t>144</t>
  </si>
  <si>
    <t>944511111</t>
  </si>
  <si>
    <t>Montáž ochranné sítě zavěšené na konstrukci lešení z textilie z umělých vláken</t>
  </si>
  <si>
    <t>1355731355</t>
  </si>
  <si>
    <t>https://podminky.urs.cz/item/CS_URS_2023_01/944511111</t>
  </si>
  <si>
    <t>145</t>
  </si>
  <si>
    <t>944511211</t>
  </si>
  <si>
    <t>Montáž ochranné sítě Příplatek za první a každý další den použití sítě k ceně -1111</t>
  </si>
  <si>
    <t>-1030520292</t>
  </si>
  <si>
    <t>https://podminky.urs.cz/item/CS_URS_2023_01/944511211</t>
  </si>
  <si>
    <t>146</t>
  </si>
  <si>
    <t>944511811</t>
  </si>
  <si>
    <t>Demontáž ochranné sítě zavěšené na konstrukci lešení z textilie z umělých vláken</t>
  </si>
  <si>
    <t>2096835460</t>
  </si>
  <si>
    <t>https://podminky.urs.cz/item/CS_URS_2023_01/944511811</t>
  </si>
  <si>
    <t>147</t>
  </si>
  <si>
    <t>94522-01</t>
  </si>
  <si>
    <t>Použití autojeřábu pro dopravu materiálu na střechu vč.obsluhy_x000D_
 a dopravy</t>
  </si>
  <si>
    <t>Sh</t>
  </si>
  <si>
    <t>-69950867</t>
  </si>
  <si>
    <t>Poznámka k položce:_x000D_
pro  MTZ objemných prvků na  střeše, doprava materiálů. _x000D_
uchazeč ve své cenové nabídce vyhodnotí dobu použití pro veškeré práce a konečnou cenu zapracuje ve své nabídce</t>
  </si>
  <si>
    <t>148</t>
  </si>
  <si>
    <t>945231111</t>
  </si>
  <si>
    <t>Závěsná klec (pohyblivá pracovní plošina - lávka) se zdvihem elektrickým výšky do 50 m délky do 1,20 m</t>
  </si>
  <si>
    <t>den</t>
  </si>
  <si>
    <t>1740072790</t>
  </si>
  <si>
    <t>https://podminky.urs.cz/item/CS_URS_2023_01/945231111</t>
  </si>
  <si>
    <t>149</t>
  </si>
  <si>
    <t>949101111</t>
  </si>
  <si>
    <t>Lešení pomocné pracovní pro objekty pozemních staveb pro zatížení do 150 kg/m2, o výšce lešeňové podlahy do 1,9 m</t>
  </si>
  <si>
    <t>1034875002</t>
  </si>
  <si>
    <t>https://podminky.urs.cz/item/CS_URS_2023_01/949101111</t>
  </si>
  <si>
    <t>"přístavba"</t>
  </si>
  <si>
    <t>"studijní prostor (101-103)"100,5</t>
  </si>
  <si>
    <t>"vstup 201"16,03</t>
  </si>
  <si>
    <t>"stáv.objekt"</t>
  </si>
  <si>
    <t>150</t>
  </si>
  <si>
    <t>95-01</t>
  </si>
  <si>
    <t>Zednická výpomoc pro profese (ZTI,ÚT,VZT a elektro) vč.jejich zpětného zapravení,odvozu,likvidace a poplatku za suť</t>
  </si>
  <si>
    <t>hod</t>
  </si>
  <si>
    <t>-1842481817</t>
  </si>
  <si>
    <t>151</t>
  </si>
  <si>
    <t>95-02</t>
  </si>
  <si>
    <t>Náklady na stěhování stávajícího zařízení a nábytku vč.uložení a zpětného umístění (v rozsahu požadavků investora)</t>
  </si>
  <si>
    <t>1014453649</t>
  </si>
  <si>
    <t>Poznámka k položce:_x000D_
rozsah prací upřesnění investor ve smlouvě o dílo</t>
  </si>
  <si>
    <t>152</t>
  </si>
  <si>
    <t>95-03</t>
  </si>
  <si>
    <t>Náklady na provizorní oddělení prostor objektu od stavebních úprav vč.dveří (SDK alt.dřevoštěpková stěna s utěsnými spoji,vč.potažení folií)-dodávka,montáž a demontáž</t>
  </si>
  <si>
    <t>-354910140</t>
  </si>
  <si>
    <t>3,35*3</t>
  </si>
  <si>
    <t>153</t>
  </si>
  <si>
    <t>952901111</t>
  </si>
  <si>
    <t>Vyčištění budov nebo objektů před předáním do užívání budov bytové nebo občanské výstavby, světlé výšky podlaží do 4 m</t>
  </si>
  <si>
    <t>1741824467</t>
  </si>
  <si>
    <t>https://podminky.urs.cz/item/CS_URS_2023_01/952901111</t>
  </si>
  <si>
    <t>"přístavba vč.vstupu"137</t>
  </si>
  <si>
    <t>"střecha"137/3</t>
  </si>
  <si>
    <t>154</t>
  </si>
  <si>
    <t>953312122</t>
  </si>
  <si>
    <t>Vložky svislé do dilatačních spár z polystyrenových desek extrudovaných včetně dodání a osazení, v jakémkoliv zdivu přes 10 do 20 mm</t>
  </si>
  <si>
    <t>-405112175</t>
  </si>
  <si>
    <t>https://podminky.urs.cz/item/CS_URS_2023_01/953312122</t>
  </si>
  <si>
    <t>"dilatace přístavby od stáv.objektu"</t>
  </si>
  <si>
    <t>5,05*(0,45*2)+1,0*4,6+1,0*4,6</t>
  </si>
  <si>
    <t>1,25*3,55+0,875*3,55</t>
  </si>
  <si>
    <t>155</t>
  </si>
  <si>
    <t>953943211</t>
  </si>
  <si>
    <t>Osazování drobných kovových předmětů kotvených do stěny hasicího přístroje</t>
  </si>
  <si>
    <t>-116187612</t>
  </si>
  <si>
    <t>https://podminky.urs.cz/item/CS_URS_2023_01/953943211</t>
  </si>
  <si>
    <t>Poznámka k položce:_x000D_
Hasicí přístroje se v požárním úseku umísťují na trvale přístupném a dobře viditelném místě, podle pokynů výrobce a v přiměřené výšce v závislosti od hmotnosti hasicího přístroje (rukojeť max. 1,5 m nad podlahou).</t>
  </si>
  <si>
    <t>"viz.PBŘ"1</t>
  </si>
  <si>
    <t>156</t>
  </si>
  <si>
    <t>44932114</t>
  </si>
  <si>
    <t>přístroj hasicí ruční práškový PG 6 LE</t>
  </si>
  <si>
    <t>790550343</t>
  </si>
  <si>
    <t>Poznámka k položce:_x000D_
viz.PBŘ: hasící schopnost 34A</t>
  </si>
  <si>
    <t>157</t>
  </si>
  <si>
    <t>953943212</t>
  </si>
  <si>
    <t>Osazování drobných kovových předmětů kotvených do stěny skříně pro hasicí přístroj</t>
  </si>
  <si>
    <t>1140142002</t>
  </si>
  <si>
    <t>https://podminky.urs.cz/item/CS_URS_2023_01/953943212</t>
  </si>
  <si>
    <t>158</t>
  </si>
  <si>
    <t>44983131</t>
  </si>
  <si>
    <t>skříňka na RHP</t>
  </si>
  <si>
    <t>-804700306</t>
  </si>
  <si>
    <t>159</t>
  </si>
  <si>
    <t>962031133</t>
  </si>
  <si>
    <t>Bourání příček z cihel, tvárnic nebo příčkovek z cihel pálených, plných nebo dutých na maltu vápennou nebo vápenocementovou, tl. do 150 mm</t>
  </si>
  <si>
    <t>-1601481883</t>
  </si>
  <si>
    <t>https://podminky.urs.cz/item/CS_URS_2023_01/962031133</t>
  </si>
  <si>
    <t>"viz.bourání (145)"2*2,05</t>
  </si>
  <si>
    <t>160</t>
  </si>
  <si>
    <t>962032230</t>
  </si>
  <si>
    <t>Bourání zdiva nadzákladového z cihel nebo tvárnic z cihel pálených nebo vápenopískových, na maltu vápennou nebo vápenocementovou, objemu do 1 m3</t>
  </si>
  <si>
    <t>1355466137</t>
  </si>
  <si>
    <t>https://podminky.urs.cz/item/CS_URS_2023_01/962032230</t>
  </si>
  <si>
    <t>"viz.bourání (145)-parapet+zdivo pro nový otvor"0,3*(1,3*0,9+2,83*1,15)</t>
  </si>
  <si>
    <t>0,5</t>
  </si>
  <si>
    <t>161</t>
  </si>
  <si>
    <t>965046111</t>
  </si>
  <si>
    <t>Broušení stávajících betonových podlah úběr do 3 mm</t>
  </si>
  <si>
    <t>-170779351</t>
  </si>
  <si>
    <t>https://podminky.urs.cz/item/CS_URS_2023_01/965046111</t>
  </si>
  <si>
    <t>"viz.podlahy (na stáv.podkladu)"P3</t>
  </si>
  <si>
    <t>162</t>
  </si>
  <si>
    <t>965046119</t>
  </si>
  <si>
    <t>Broušení stávajících betonových podlah Příplatek k ceně za každý další 1 mm úběru</t>
  </si>
  <si>
    <t>-540973742</t>
  </si>
  <si>
    <t>https://podminky.urs.cz/item/CS_URS_2023_01/965046119</t>
  </si>
  <si>
    <t>"viz.podlahy (na stáv.podkladu)"P3*5</t>
  </si>
  <si>
    <t>163</t>
  </si>
  <si>
    <t>966080113</t>
  </si>
  <si>
    <t>Bourání kontaktního zateplení včetně povrchové úpravy omítkou nebo nátěrem z desek z minerální vlny, tloušťky přes 60 do 120 mm</t>
  </si>
  <si>
    <t>356196699</t>
  </si>
  <si>
    <t>https://podminky.urs.cz/item/CS_URS_2023_01/966080113</t>
  </si>
  <si>
    <t>"stáv.zateplení (předpoklad poškození při přístavbě)"15</t>
  </si>
  <si>
    <t>164</t>
  </si>
  <si>
    <t>968072455</t>
  </si>
  <si>
    <t>Vybourání kovových rámů oken s křídly, dveřních zárubní, vrat, stěn, ostění nebo obkladů dveřních zárubní, plochy do 2 m2</t>
  </si>
  <si>
    <t>1484433972</t>
  </si>
  <si>
    <t>https://podminky.urs.cz/item/CS_URS_2023_01/968072455</t>
  </si>
  <si>
    <t>"145"0,8*1,97*2</t>
  </si>
  <si>
    <t>165</t>
  </si>
  <si>
    <t>968072641</t>
  </si>
  <si>
    <t>Vybourání kovových rámů oken s křídly, dveřních zárubní, vrat, stěn, ostění nebo obkladů stěn jakýchkoliv, kromě výkladních jakékoliv plochy</t>
  </si>
  <si>
    <t>-628780881</t>
  </si>
  <si>
    <t>https://podminky.urs.cz/item/CS_URS_2023_01/968072641</t>
  </si>
  <si>
    <t>"viz.bourání"2,65*2,4</t>
  </si>
  <si>
    <t>166</t>
  </si>
  <si>
    <t>968082016</t>
  </si>
  <si>
    <t>Vybourání plastových rámů oken s křídly, dveřních zárubní, vrat rámu oken s křídly, plochy přes 1 do 2 m2</t>
  </si>
  <si>
    <t>1873794036</t>
  </si>
  <si>
    <t>https://podminky.urs.cz/item/CS_URS_2023_01/968082016</t>
  </si>
  <si>
    <t>"viz.bourání"0,9*1,5</t>
  </si>
  <si>
    <t>167</t>
  </si>
  <si>
    <t>974031664</t>
  </si>
  <si>
    <t>Vysekání rýh ve zdivu cihelném na maltu vápennou nebo vápenocementovou pro vtahování nosníků do zdí, před vybouráním otvoru do hl. 150 mm, při v. nosníku do 150 mm</t>
  </si>
  <si>
    <t>-578268027</t>
  </si>
  <si>
    <t>https://podminky.urs.cz/item/CS_URS_2023_01/974031664</t>
  </si>
  <si>
    <t>"v obv.stěně 104"3*2,5</t>
  </si>
  <si>
    <t>168</t>
  </si>
  <si>
    <t>974032664</t>
  </si>
  <si>
    <t>Vysekání rýh ve stěnách nebo příčkách z dutých cihel, tvárnic, desek pro vtahování nosníků do zdí před vybouráním otvoru do hl. 150 mm, při výšce nosníku do 150 mm</t>
  </si>
  <si>
    <t>-112933687</t>
  </si>
  <si>
    <t>https://podminky.urs.cz/item/CS_URS_2023_01/974032664</t>
  </si>
  <si>
    <t>"v příčce 104"2*2,5</t>
  </si>
  <si>
    <t>169</t>
  </si>
  <si>
    <t>976071111</t>
  </si>
  <si>
    <t>Vybourání kovových madel, zábradlí, dvířek, zděří, kotevních želez madel a zábradlí</t>
  </si>
  <si>
    <t>-1665542999</t>
  </si>
  <si>
    <t>https://podminky.urs.cz/item/CS_URS_2023_01/976071111</t>
  </si>
  <si>
    <t>"stáv.venkovní zábradlí"10</t>
  </si>
  <si>
    <t>170</t>
  </si>
  <si>
    <t>978011191</t>
  </si>
  <si>
    <t>Otlučení vápenných nebo vápenocementových omítek vnitřních ploch stropů, v rozsahu přes 50 do 100 %</t>
  </si>
  <si>
    <t>-1171160063</t>
  </si>
  <si>
    <t>https://podminky.urs.cz/item/CS_URS_2023_01/978011191</t>
  </si>
  <si>
    <t>"viz.bourání (145)"P3</t>
  </si>
  <si>
    <t>171</t>
  </si>
  <si>
    <t>978013191</t>
  </si>
  <si>
    <t>Otlučení vápenných nebo vápenocementových omítek vnitřních ploch stěn s vyškrabáním spar, s očištěním zdiva, v rozsahu přes 50 do 100 %</t>
  </si>
  <si>
    <t>494413173</t>
  </si>
  <si>
    <t>https://podminky.urs.cz/item/CS_URS_2023_01/978013191</t>
  </si>
  <si>
    <t>"viz.bourání (145)"3,35*(3*2+5,59*2)-(0,8*1,97)</t>
  </si>
  <si>
    <t>997</t>
  </si>
  <si>
    <t>Přesun sutě</t>
  </si>
  <si>
    <t>172</t>
  </si>
  <si>
    <t>997006002</t>
  </si>
  <si>
    <t>Úprava stavebního odpadu třídění hrubé</t>
  </si>
  <si>
    <t>1000211668</t>
  </si>
  <si>
    <t>https://podminky.urs.cz/item/CS_URS_2023_01/997006002</t>
  </si>
  <si>
    <t>"suť stavba"10,047</t>
  </si>
  <si>
    <t>"suť stáv.bet.základy ve výkopu"6*2,3</t>
  </si>
  <si>
    <t>173</t>
  </si>
  <si>
    <t>997013211</t>
  </si>
  <si>
    <t>Vnitrostaveništní doprava suti a vybouraných hmot vodorovně do 50 m svisle ručně pro budovy a haly výšky do 6 m</t>
  </si>
  <si>
    <t>-1994278155</t>
  </si>
  <si>
    <t>https://podminky.urs.cz/item/CS_URS_2023_01/997013211</t>
  </si>
  <si>
    <t>174</t>
  </si>
  <si>
    <t>997013501</t>
  </si>
  <si>
    <t>Odvoz suti a vybouraných hmot na skládku nebo meziskládku se složením, na vzdálenost do 1 km</t>
  </si>
  <si>
    <t>-1028386939</t>
  </si>
  <si>
    <t>https://podminky.urs.cz/item/CS_URS_2023_01/997013501</t>
  </si>
  <si>
    <t>175</t>
  </si>
  <si>
    <t>997013509</t>
  </si>
  <si>
    <t>Odvoz suti a vybouraných hmot na skládku nebo meziskládku se složením, na vzdálenost Příplatek k ceně za každý další i započatý 1 km přes 1 km</t>
  </si>
  <si>
    <t>-1270449568</t>
  </si>
  <si>
    <t>https://podminky.urs.cz/item/CS_URS_2023_01/997013509</t>
  </si>
  <si>
    <t>23,847*14 'Přepočtené koeficientem množství</t>
  </si>
  <si>
    <t>176</t>
  </si>
  <si>
    <t>997013871</t>
  </si>
  <si>
    <t>Poplatek za uložení stavebního odpadu na recyklační skládce (skládkovné) směsného stavebního a demoličního zatříděného do Katalogu odpadů pod kódem 17 09 04</t>
  </si>
  <si>
    <t>-898190998</t>
  </si>
  <si>
    <t>https://podminky.urs.cz/item/CS_URS_2023_01/997013871</t>
  </si>
  <si>
    <t>998</t>
  </si>
  <si>
    <t>Přesun hmot</t>
  </si>
  <si>
    <t>177</t>
  </si>
  <si>
    <t>998011001</t>
  </si>
  <si>
    <t>Přesun hmot pro budovy občanské výstavby, bydlení, výrobu a služby s nosnou svislou konstrukcí zděnou z cihel, tvárnic nebo kamene vodorovná dopravní vzdálenost do 100 m pro budovy výšky do 6 m</t>
  </si>
  <si>
    <t>215386366</t>
  </si>
  <si>
    <t>https://podminky.urs.cz/item/CS_URS_2023_01/998011001</t>
  </si>
  <si>
    <t>PSV</t>
  </si>
  <si>
    <t>Práce a dodávky PSV</t>
  </si>
  <si>
    <t>711</t>
  </si>
  <si>
    <t>Izolace proti vodě, vlhkosti a plynům</t>
  </si>
  <si>
    <t>178</t>
  </si>
  <si>
    <t>711161212</t>
  </si>
  <si>
    <t>Izolace proti zemní vlhkosti a beztlakové vodě nopovými fóliemi na ploše svislé S vrstva ochranná, odvětrávací a drenážní výška nopku 8,0 mm, tl. fólie do 0,6 mm</t>
  </si>
  <si>
    <t>-242084069</t>
  </si>
  <si>
    <t>https://podminky.urs.cz/item/CS_URS_2023_01/711161212</t>
  </si>
  <si>
    <t>"ochrana izolace pod terénem"</t>
  </si>
  <si>
    <t>"XPS od úrovní terénu"</t>
  </si>
  <si>
    <t>"XPS tl.140mm"1,9*(1,05+9,1+8,65+13,5+9,4)</t>
  </si>
  <si>
    <t>"XPS tl.120mm"1,4*(3,5+4,74)</t>
  </si>
  <si>
    <t>90,766*0,2</t>
  </si>
  <si>
    <t>179</t>
  </si>
  <si>
    <t>711161383</t>
  </si>
  <si>
    <t>Izolace proti zemní vlhkosti a beztlakové vodě nopovými fóliemi ostatní ukončení izolace lištou</t>
  </si>
  <si>
    <t>-1669533318</t>
  </si>
  <si>
    <t>https://podminky.urs.cz/item/CS_URS_2023_01/711161383</t>
  </si>
  <si>
    <t>"XPS tl.140mm"(1,05+9,1+8,65+13,5+9,4)</t>
  </si>
  <si>
    <t>"XPS tl.120mm"(3,5+4,74)</t>
  </si>
  <si>
    <t>180</t>
  </si>
  <si>
    <t>711411001</t>
  </si>
  <si>
    <t>Provedení izolace proti povrchové a podpovrchové tlakové vodě natěradly a tmely za studena na ploše vodorovné V nátěrem penetračním</t>
  </si>
  <si>
    <t>529893971</t>
  </si>
  <si>
    <t>https://podminky.urs.cz/item/CS_URS_2023_01/711411001</t>
  </si>
  <si>
    <t>"dtto asf.pás vodor."140</t>
  </si>
  <si>
    <t>181</t>
  </si>
  <si>
    <t>11163150</t>
  </si>
  <si>
    <t>lak penetrační asfaltový</t>
  </si>
  <si>
    <t>-1228145761</t>
  </si>
  <si>
    <t>140*0,00033 'Přepočtené koeficientem množství</t>
  </si>
  <si>
    <t>182</t>
  </si>
  <si>
    <t>711412001</t>
  </si>
  <si>
    <t>Provedení izolace proti povrchové a podpovrchové tlakové vodě natěradly a tmely za studena na ploše svislé S nátěrem penetračním</t>
  </si>
  <si>
    <t>925520999</t>
  </si>
  <si>
    <t>https://podminky.urs.cz/item/CS_URS_2023_01/711412001</t>
  </si>
  <si>
    <t>"dtto asf.pás svislý"88,37</t>
  </si>
  <si>
    <t>183</t>
  </si>
  <si>
    <t>1690256311</t>
  </si>
  <si>
    <t>88,37*0,00034 'Přepočtené koeficientem množství</t>
  </si>
  <si>
    <t>184</t>
  </si>
  <si>
    <t>711441559</t>
  </si>
  <si>
    <t>Provedení izolace proti povrchové a podpovrchové tlakové vodě pásy přitavením NAIP na ploše vodorovné V</t>
  </si>
  <si>
    <t>1504340555</t>
  </si>
  <si>
    <t>https://podminky.urs.cz/item/CS_URS_2023_01/711441559</t>
  </si>
  <si>
    <t>"souvrství hydroizolace vodorovné"</t>
  </si>
  <si>
    <t>"SBS vložk.polyest."140</t>
  </si>
  <si>
    <t>"SBS vložk.AL folie"140</t>
  </si>
  <si>
    <t>185</t>
  </si>
  <si>
    <t>62855001</t>
  </si>
  <si>
    <t>pás asfaltový natavitelný modifikovaný SBS tl 4,0mm s vložkou z polyesterové rohože a spalitelnou PE fólií nebo jemnozrnným minerálním posypem na horním povrchu</t>
  </si>
  <si>
    <t>1864738679</t>
  </si>
  <si>
    <t>140*1,1655 'Přepočtené koeficientem množství</t>
  </si>
  <si>
    <t>186</t>
  </si>
  <si>
    <t>62856011</t>
  </si>
  <si>
    <t>pás asfaltový natavitelný modifikovaný SBS tl 4,0mm s vložkou z hliníkové fólie, hliníkové fólie s textilií a spalitelnou PE fólií nebo jemnozrnným minerálním posypem na horním povrchu</t>
  </si>
  <si>
    <t>785920195</t>
  </si>
  <si>
    <t>187</t>
  </si>
  <si>
    <t>711442559</t>
  </si>
  <si>
    <t>Provedení izolace proti povrchové a podpovrchové tlakové vodě pásy přitavením NAIP na ploše svislé S</t>
  </si>
  <si>
    <t>1216787329</t>
  </si>
  <si>
    <t>https://podminky.urs.cz/item/CS_URS_2023_01/711442559</t>
  </si>
  <si>
    <t>"souvrství hydroizolace svislé"</t>
  </si>
  <si>
    <t>"SBS vložk.polyest."1,8*(4,1+0,95+9,1+8,35+13,2+9,4)+1,4*(3,45*2+4,8)+1,5*9</t>
  </si>
  <si>
    <t>"SBS vložk.AL folie"1,8*(4,1+0,95+9,1+8,35+13,2+9,4)+1,4*(3,45*2+4,8)+1,5*9</t>
  </si>
  <si>
    <t>188</t>
  </si>
  <si>
    <t>735857057</t>
  </si>
  <si>
    <t>111,06*1,221 'Přepočtené koeficientem množství</t>
  </si>
  <si>
    <t>189</t>
  </si>
  <si>
    <t>1590173881</t>
  </si>
  <si>
    <t>190</t>
  </si>
  <si>
    <t>711747067</t>
  </si>
  <si>
    <t>Provedení detailů pásy přitavením opracování trubních prostupů pod těsnící objímkou, průměru do 300 mm, NAIP</t>
  </si>
  <si>
    <t>-587161486</t>
  </si>
  <si>
    <t>https://podminky.urs.cz/item/CS_URS_2023_01/711747067</t>
  </si>
  <si>
    <t>"dle ZTI"1*2</t>
  </si>
  <si>
    <t>191</t>
  </si>
  <si>
    <t>2109206654</t>
  </si>
  <si>
    <t>1*0,735 'Přepočtené koeficientem množství</t>
  </si>
  <si>
    <t>192</t>
  </si>
  <si>
    <t>572154096</t>
  </si>
  <si>
    <t>193</t>
  </si>
  <si>
    <t>711748088</t>
  </si>
  <si>
    <t>Provedení detailů pásy přitavením opracování kotevních prostupů</t>
  </si>
  <si>
    <t>-1697434062</t>
  </si>
  <si>
    <t>https://podminky.urs.cz/item/CS_URS_2023_01/711748088</t>
  </si>
  <si>
    <t>"upřesnit  dle statiky"30*2</t>
  </si>
  <si>
    <t>194</t>
  </si>
  <si>
    <t>-1030368373</t>
  </si>
  <si>
    <t>30*0,126 'Přepočtené koeficientem množství</t>
  </si>
  <si>
    <t>195</t>
  </si>
  <si>
    <t>-401238496</t>
  </si>
  <si>
    <t>196</t>
  </si>
  <si>
    <t>998711101</t>
  </si>
  <si>
    <t>Přesun hmot pro izolace proti vodě, vlhkosti a plynům stanovený z hmotnosti přesunovaného materiálu vodorovná dopravní vzdálenost do 50 m v objektech výšky do 6 m</t>
  </si>
  <si>
    <t>-9033919</t>
  </si>
  <si>
    <t>https://podminky.urs.cz/item/CS_URS_2023_01/998711101</t>
  </si>
  <si>
    <t>712</t>
  </si>
  <si>
    <t>Povlakové krytiny</t>
  </si>
  <si>
    <t>197</t>
  </si>
  <si>
    <t>712-01</t>
  </si>
  <si>
    <t>Příplatek za mechanické kotvení povlakových krytin (vč.vrstev tepelné izolace)</t>
  </si>
  <si>
    <t>522123045</t>
  </si>
  <si>
    <t>Poznámka k položce:_x000D_
počet kotev upřesnit výsledku výtažné zkoušky v souladu s ETAG 006 (viz.VON)</t>
  </si>
  <si>
    <t>"vytažení  na atiky"19,726</t>
  </si>
  <si>
    <t>198</t>
  </si>
  <si>
    <t>712363001</t>
  </si>
  <si>
    <t>Provedení povlakové krytiny střech plochých do 10° fólií termoplastickou mPVC (měkčené PVC) rozvinutí a natažení fólie v ploše</t>
  </si>
  <si>
    <t>746526154</t>
  </si>
  <si>
    <t>https://podminky.urs.cz/item/CS_URS_2023_01/712363001</t>
  </si>
  <si>
    <t>"viz.střechy (plocha bez atik)"99+12,5</t>
  </si>
  <si>
    <t>199</t>
  </si>
  <si>
    <t>28343014</t>
  </si>
  <si>
    <t>fólie hydroizolační střešní mPVC určená ke stabilizaci přitížením a do vegetačních střech tl 1,8mm</t>
  </si>
  <si>
    <t>-1410926533</t>
  </si>
  <si>
    <t>111,5*1,1655 'Přepočtené koeficientem množství</t>
  </si>
  <si>
    <t>200</t>
  </si>
  <si>
    <t>712363004</t>
  </si>
  <si>
    <t>Provedení povlakové krytiny střech plochých do 10° fólií termoplastickou mPVC (měkčené PVC) aplikace fólie na oplechování (na tzv. fóliový plech) nalepením lepidlem v plné ploše</t>
  </si>
  <si>
    <t>-491193328</t>
  </si>
  <si>
    <t>https://podminky.urs.cz/item/CS_URS_2023_01/712363004</t>
  </si>
  <si>
    <t>"folie na atikách"26,37</t>
  </si>
  <si>
    <t>201</t>
  </si>
  <si>
    <t>-1568589284</t>
  </si>
  <si>
    <t>26,37*1,1655 'Přepočtené koeficientem množství</t>
  </si>
  <si>
    <t>202</t>
  </si>
  <si>
    <t>7123633-01</t>
  </si>
  <si>
    <t>Povlakové krytiny střech plochých do 10° z tvarovaných poplastovaných lišt pro mPVC stěnová lišta vyhnutá rš 150 mm-D+M</t>
  </si>
  <si>
    <t>-667734953</t>
  </si>
  <si>
    <t xml:space="preserve">Poznámka k položce:_x000D_
OPLECHOVÁNÍ NAPOJENÍ NOVÉ ATIKY PŘÍSTAVBY KE STÁVAJÍCÍ BUDOVĚ_x000D_
JDE O DILATAČNĚ FUNKČNÍ PRVEK_x000D_
- KOMPLETNÍ D+M SESTAVY OPLECHOVÁNÍ_x000D_
- SVISLÁ LIŠTA STĚNOVÁ TMELENÁ K FASÁDĚ, S PROPOJENÍM K ATICE_x000D_
V MÍSTĚ OKENNÍCH OTVORŮ S PROPOJENÍM POD STÁVAJÍCÍ PARAPET_x000D_
- KOMPLETNÍ DODÁVKA VČ KOTEVNÍCH PRVKŮ_x000D_
</t>
  </si>
  <si>
    <t>"viz.výpis VK/S06-stěnová"4</t>
  </si>
  <si>
    <t>203</t>
  </si>
  <si>
    <t>7123633-02</t>
  </si>
  <si>
    <t>Povlakové krytiny střech plochých do 10° z tvarovaných poplastovaných lišt pro mPVC lemovací L profil rš 400 mm-D+M</t>
  </si>
  <si>
    <t>1505073237</t>
  </si>
  <si>
    <t>"viz.výpis VK/S06-lemování"4</t>
  </si>
  <si>
    <t>204</t>
  </si>
  <si>
    <t>7123633-03</t>
  </si>
  <si>
    <t>Povlakové krytiny střech plochých do 10° z tvarovaných poplastovaných lišt pro mPVC přítlačná lišta rš 100 mm-D+M</t>
  </si>
  <si>
    <t>1532174552</t>
  </si>
  <si>
    <t xml:space="preserve">Poznámka k položce:_x000D_
OPLECHOVÁNÍ NAPOJENÍ PROSTUPU VZT NA STŘEŠE_x000D_
- KOMPLETNÍ D+M SESTAVY OPLECHOVÁNÍ_x000D_
- SYS. PŘÍTLAČNÁ LIŠTA, TMELENÁ_x000D_
- KOMPLETNÍ DODÁVKA VČ KOTEVNÍCH PRVKŮ_x000D_
</t>
  </si>
  <si>
    <t>"viz.výpis klempíř VK/S07"5,0*2</t>
  </si>
  <si>
    <t>205</t>
  </si>
  <si>
    <t>7123633-04</t>
  </si>
  <si>
    <t>Povlakové krytiny střech plochých do 10° z tvarovaných poplastovaných lišt ostatní atypická výroba profilů-D+M</t>
  </si>
  <si>
    <t>-884880352</t>
  </si>
  <si>
    <t xml:space="preserve">Poznámka k položce:_x000D_
VK/SX:_x000D_
OPLECHOVÁNÍ ATYPICKÝCH KONSTRUKCÍ_x000D_
- OPLECHOVÁNÍ PRVKŮ NEPOSTIŽENÝCH V PROJEKTU_x000D_
- POPLASTOVANÝ PLECH S KVALITNÍ VRSTVOU, ODSTÍN RAL_x000D_
- KOTVENÍ PŘÍPONKAMI_x000D_
- S NAPOJENÍM NA OKOLNÍ KONSTRUKCE_x000D_
- VČ. KOTVENÍ, SPOJOVÁNÍ A DILATACÍ_x000D_
VK/SY:_x000D_
SYSTÉMOVÉ UKONČOVACÍ A SPOJOVACÍ PROFILY_x000D_
- NAPOJENÍ A ZALIŠTOVÁNÍ PRVKŮ A KONSTRUKCÍ NEPOSTIŽENÉ V PROJEKTU_x000D_
- POPLASTOVANÝ PLECH S KVALITNÍ VRSTVOU, ODSTÍN RAL_x000D_
- KOTVENÍ PŘÍPONKAMI_x000D_
- S NAPOJENÍM NA OKOLNÍ KONSTRUKCE_x000D_
- VČ. KOTVENÍ, SPOJOVÁNÍ A DILATACÍ_x000D_
</t>
  </si>
  <si>
    <t>"viz.výpis klempíř"</t>
  </si>
  <si>
    <t>"VK/SX-rš 400"0,4*10</t>
  </si>
  <si>
    <t>"VK/SY-rš 200"0,2*20</t>
  </si>
  <si>
    <t>206</t>
  </si>
  <si>
    <t>712363356</t>
  </si>
  <si>
    <t>Povlakové krytiny střech plochých do 10° z tvarovaných poplastovaných lišt pro mPVC okapnice rš 200 mm</t>
  </si>
  <si>
    <t>-2110025068</t>
  </si>
  <si>
    <t>https://podminky.urs.cz/item/CS_URS_2023_01/712363356</t>
  </si>
  <si>
    <t>"viz.výpis klempíř VK/S01:1"38</t>
  </si>
  <si>
    <t>207</t>
  </si>
  <si>
    <t>712363364</t>
  </si>
  <si>
    <t>Povlakové krytiny střech plochých do 10° z tvarovaných poplastovaných lišt pro mPVC tmelící lišta L profil rš 250 mm</t>
  </si>
  <si>
    <t>1884001477</t>
  </si>
  <si>
    <t>https://podminky.urs.cz/item/CS_URS_2023_01/712363364</t>
  </si>
  <si>
    <t>"viz.výpis klempíř VK/S01:2"15</t>
  </si>
  <si>
    <t>208</t>
  </si>
  <si>
    <t>712363373</t>
  </si>
  <si>
    <t>Povlakové krytiny střech plochých do 10° z tvarovaných poplastovaných lišt pro mPVC přítlačná lišta rš 70 mm</t>
  </si>
  <si>
    <t>1510582782</t>
  </si>
  <si>
    <t>https://podminky.urs.cz/item/CS_URS_2023_01/712363373</t>
  </si>
  <si>
    <t>"viz.výpis klempíř VK/F01"46</t>
  </si>
  <si>
    <t>209</t>
  </si>
  <si>
    <t>712391171</t>
  </si>
  <si>
    <t>Provedení povlakové krytiny střech plochých do 10° -ostatní práce provedení vrstvy textilní podkladní</t>
  </si>
  <si>
    <t>1671375817</t>
  </si>
  <si>
    <t>https://podminky.urs.cz/item/CS_URS_2023_01/712391171</t>
  </si>
  <si>
    <t>210</t>
  </si>
  <si>
    <t>69311068</t>
  </si>
  <si>
    <t>geotextilie netkaná separační, ochranná, filtrační, drenážní PP 300g/m2</t>
  </si>
  <si>
    <t>1609464949</t>
  </si>
  <si>
    <t>111,5*1,155 'Přepočtené koeficientem množství</t>
  </si>
  <si>
    <t>211</t>
  </si>
  <si>
    <t>712391172</t>
  </si>
  <si>
    <t>Provedení povlakové krytiny střech plochých do 10° -ostatní práce provedení vrstvy textilní ochranné</t>
  </si>
  <si>
    <t>-1764182759</t>
  </si>
  <si>
    <t>https://podminky.urs.cz/item/CS_URS_2023_01/712391172</t>
  </si>
  <si>
    <t>212</t>
  </si>
  <si>
    <t>-1835981655</t>
  </si>
  <si>
    <t>213</t>
  </si>
  <si>
    <t>712771221</t>
  </si>
  <si>
    <t>Provedení drenážní vrstvy vegetační střechy z plastových nopových fólií, výšky nopů do 25 mm, sklon střechy do 5°</t>
  </si>
  <si>
    <t>1210332637</t>
  </si>
  <si>
    <t>https://podminky.urs.cz/item/CS_URS_2023_01/712771221</t>
  </si>
  <si>
    <t>214</t>
  </si>
  <si>
    <t>69334321</t>
  </si>
  <si>
    <t>fólie profilovaná (nopová) perforovaná HDPE s hydroakumulační a drenážní funkcí do vegetačních střech s výškou nopů 25mm</t>
  </si>
  <si>
    <t>162688583</t>
  </si>
  <si>
    <t>111,5*1,1025 'Přepočtené koeficientem množství</t>
  </si>
  <si>
    <t>215</t>
  </si>
  <si>
    <t>712771271</t>
  </si>
  <si>
    <t>Provedení filtrační vrstvy vegetační střechy z textilií kladených volně s přesahem, sklon střechy do 5°</t>
  </si>
  <si>
    <t>-866616225</t>
  </si>
  <si>
    <t>https://podminky.urs.cz/item/CS_URS_2023_01/712771271</t>
  </si>
  <si>
    <t>216</t>
  </si>
  <si>
    <t>69311060</t>
  </si>
  <si>
    <t>geotextilie netkaná separační, ochranná, filtrační, drenážní PP 200g/m2</t>
  </si>
  <si>
    <t>345054932</t>
  </si>
  <si>
    <t>111,5*1,1 'Přepočtené koeficientem množství</t>
  </si>
  <si>
    <t>217</t>
  </si>
  <si>
    <t>712771613</t>
  </si>
  <si>
    <t>Provedení ochranných pásů vegetační střechy osazení ochranné kačírkové lišty navařením na hydroizolaci</t>
  </si>
  <si>
    <t>479187510</t>
  </si>
  <si>
    <t>https://podminky.urs.cz/item/CS_URS_2023_01/712771613</t>
  </si>
  <si>
    <t>"viz.střecha"</t>
  </si>
  <si>
    <t>"viz.výpis klempíř VK/S02"32+10</t>
  </si>
  <si>
    <t>218</t>
  </si>
  <si>
    <t>69334023</t>
  </si>
  <si>
    <t>lišta kačírková výška 120mm Al</t>
  </si>
  <si>
    <t>-1151468279</t>
  </si>
  <si>
    <t>42*1,05 'Přepočtené koeficientem množství</t>
  </si>
  <si>
    <t>219</t>
  </si>
  <si>
    <t>712831101</t>
  </si>
  <si>
    <t>Provedení povlakové krytiny střech samostatným vytažením izolačního povlaku pásy na sucho na konstrukce převyšující úroveň střechy, AIP, NAIP nebo tkaninou</t>
  </si>
  <si>
    <t>-866816428</t>
  </si>
  <si>
    <t>https://podminky.urs.cz/item/CS_URS_2023_01/712831101</t>
  </si>
  <si>
    <t>"vytažení  na atiky"</t>
  </si>
  <si>
    <t>"geotextilie 200g/m2"19,726</t>
  </si>
  <si>
    <t>"geotextilie 300g/m2 - 2x"19,726*2</t>
  </si>
  <si>
    <t>"nop.folie"19,726</t>
  </si>
  <si>
    <t>220</t>
  </si>
  <si>
    <t>567632936</t>
  </si>
  <si>
    <t>19,726*1,2 'Přepočtené koeficientem množství</t>
  </si>
  <si>
    <t>221</t>
  </si>
  <si>
    <t>-645772200</t>
  </si>
  <si>
    <t>39,452*1,2 'Přepočtené koeficientem množství</t>
  </si>
  <si>
    <t>222</t>
  </si>
  <si>
    <t>-1155113663</t>
  </si>
  <si>
    <t>223</t>
  </si>
  <si>
    <t>712861702</t>
  </si>
  <si>
    <t>Provedení povlakové krytiny střech samostatným vytažením izolačního povlaku fólií na konstrukce převyšující úroveň střechy, přilepenou bodově</t>
  </si>
  <si>
    <t>-538246000</t>
  </si>
  <si>
    <t>https://podminky.urs.cz/item/CS_URS_2023_01/712861702</t>
  </si>
  <si>
    <t>"vytažení  na atiky"0,35*(12,5*2+8,55*2+2,97*2+4,16*2)</t>
  </si>
  <si>
    <t>224</t>
  </si>
  <si>
    <t>-189423756</t>
  </si>
  <si>
    <t>225</t>
  </si>
  <si>
    <t>712998201</t>
  </si>
  <si>
    <t>Provedení povlakové krytiny střech - ostatní práce montáž odvodňovacího prvku nouzového atikového přepadu z PVC na dešťovou vodu do DN 70</t>
  </si>
  <si>
    <t>1568035958</t>
  </si>
  <si>
    <t>https://podminky.urs.cz/item/CS_URS_2023_01/712998201</t>
  </si>
  <si>
    <t>"viz.výpis klempíř VK/S04"1+1</t>
  </si>
  <si>
    <t>226</t>
  </si>
  <si>
    <t>28342475</t>
  </si>
  <si>
    <t>přepad bezpečnostní atikový DN 75 s manžetou pro hydroizolaci z PVC-P</t>
  </si>
  <si>
    <t>2120349267</t>
  </si>
  <si>
    <t xml:space="preserve">Poznámka k položce:_x000D_
POJISTNÝ PŘELIV_x000D_
- SYS. VÝROBEK POJISTNÉHO PŘELIVU HRANATÉHO PRŮŘEZU_x000D_
- SOUČÁSTÍ MANŽETA PRO NAPOJENÍ NA HYDROIZOLAČNÍ SOUVRSTVÍ PLOCHÉ STŘECHY_x000D_
- DÉLKA S PŘESAHEM MIN 100mm PŘED ČELNÍ LÍC FASÁDY (VÝTOKOVÁ HRANA)_x000D_
</t>
  </si>
  <si>
    <t>227</t>
  </si>
  <si>
    <t>712998202</t>
  </si>
  <si>
    <t>Provedení povlakové krytiny střech - ostatní práce montáž odvodňovacího prvku nouzového atikového přepadu z PVC na dešťovou vodu DN 125</t>
  </si>
  <si>
    <t>1122251570</t>
  </si>
  <si>
    <t>https://podminky.urs.cz/item/CS_URS_2023_01/712998202</t>
  </si>
  <si>
    <t>"viz.výpis klempíř VK/S03"2+1</t>
  </si>
  <si>
    <t>228</t>
  </si>
  <si>
    <t>56231128</t>
  </si>
  <si>
    <t>pojistný přepad ploché střechy s manžetou pro PVC-P hydroizolaci DN 50, DN 75, DN 110, DN 125</t>
  </si>
  <si>
    <t>569705958</t>
  </si>
  <si>
    <t xml:space="preserve">Poznámka k položce:_x000D_
STŘEŠNÍ VTOK BOČNÍ - POJISTNÝ PŘELIV_x000D_
- systémový pojistný přeliv boční odtok DN100_x000D_
- manžeta pro napojení na hydroizolaci_x000D_
- vč. lapače střešních splavenin_x000D_
- vodotěsné sys. napojení na střešní plášť_x000D_
</t>
  </si>
  <si>
    <t>229</t>
  </si>
  <si>
    <t>998712101</t>
  </si>
  <si>
    <t>Přesun hmot pro povlakové krytiny stanovený z hmotnosti přesunovaného materiálu vodorovná dopravní vzdálenost do 50 m v objektech výšky do 6 m</t>
  </si>
  <si>
    <t>2112152350</t>
  </si>
  <si>
    <t>https://podminky.urs.cz/item/CS_URS_2023_01/998712101</t>
  </si>
  <si>
    <t>713</t>
  </si>
  <si>
    <t>Izolace tepelné</t>
  </si>
  <si>
    <t>230</t>
  </si>
  <si>
    <t>713121121</t>
  </si>
  <si>
    <t>Montáž tepelné izolace podlah rohožemi, pásy, deskami, dílci, bloky (izolační materiál ve specifikaci) kladenými volně dvouvrstvá</t>
  </si>
  <si>
    <t>1950578568</t>
  </si>
  <si>
    <t>https://podminky.urs.cz/item/CS_URS_2023_01/713121121</t>
  </si>
  <si>
    <t>"viz.podlahy"</t>
  </si>
  <si>
    <t>"EPS 150S tl.2x80mm=160mm"</t>
  </si>
  <si>
    <t>"EPS 150S tl.2x30mm=60mm"P4</t>
  </si>
  <si>
    <t>231</t>
  </si>
  <si>
    <t>28375912</t>
  </si>
  <si>
    <t>deska EPS 150 pro konstrukce s vysokým zatížením λ=0,035 tl 80mm</t>
  </si>
  <si>
    <t>-1735168140</t>
  </si>
  <si>
    <t>90,19*2,1 'Přepočtené koeficientem množství</t>
  </si>
  <si>
    <t>232</t>
  </si>
  <si>
    <t>28375907</t>
  </si>
  <si>
    <t>deska EPS 150 pro konstrukce s vysokým zatížením λ=0,035 tl 30mm</t>
  </si>
  <si>
    <t>-356113710</t>
  </si>
  <si>
    <t>14,046*2,1 'Přepočtené koeficientem množství</t>
  </si>
  <si>
    <t>233</t>
  </si>
  <si>
    <t>713131141</t>
  </si>
  <si>
    <t>Montáž tepelné izolace stěn rohožemi, pásy, deskami, dílci, bloky (izolační materiál ve specifikaci) lepením celoplošně</t>
  </si>
  <si>
    <t>1174868903</t>
  </si>
  <si>
    <t>https://podminky.urs.cz/item/CS_URS_2023_01/713131141</t>
  </si>
  <si>
    <t>"XPS tl.100mm (izolace z boku atik-viz.řez střechou)"</t>
  </si>
  <si>
    <t>0,55*(12,7*2+8,75*2+3,17*2+4,34*2)</t>
  </si>
  <si>
    <t>234</t>
  </si>
  <si>
    <t>28376422</t>
  </si>
  <si>
    <t>deska XPS hrana polodrážková a hladký povrch 300kPA tl 100mm</t>
  </si>
  <si>
    <t>-535132084</t>
  </si>
  <si>
    <t>31,856*1,05 'Přepočtené koeficientem množství</t>
  </si>
  <si>
    <t>235</t>
  </si>
  <si>
    <t>713131145</t>
  </si>
  <si>
    <t>Montáž tepelné izolace stěn rohožemi, pásy, deskami, dílci, bloky (izolační materiál ve specifikaci) lepením bodově</t>
  </si>
  <si>
    <t>-1242754280</t>
  </si>
  <si>
    <t>https://podminky.urs.cz/item/CS_URS_2023_01/713131145</t>
  </si>
  <si>
    <t>"XPS tl.140mm"1,6*(1,05+9,1+8,65+13,5+9,4)</t>
  </si>
  <si>
    <t>"XPS tl.120mm"1,1*(3,5+4,74)</t>
  </si>
  <si>
    <t>236</t>
  </si>
  <si>
    <t>-7684245</t>
  </si>
  <si>
    <t>66,72*1,05 'Přepočtené koeficientem množství</t>
  </si>
  <si>
    <t>237</t>
  </si>
  <si>
    <t>28376423</t>
  </si>
  <si>
    <t>deska XPS hrana polodrážková a hladký povrch 300kPA tl 120mm</t>
  </si>
  <si>
    <t>-2020663935</t>
  </si>
  <si>
    <t>9,064*1,05 'Přepočtené koeficientem množství</t>
  </si>
  <si>
    <t>238</t>
  </si>
  <si>
    <t>713132311</t>
  </si>
  <si>
    <t>Montáž tepelné izolace stěn do roštu jednosměrného svislého výšky do 6 m</t>
  </si>
  <si>
    <t>371323132</t>
  </si>
  <si>
    <t>https://podminky.urs.cz/item/CS_URS_2023_01/713132311</t>
  </si>
  <si>
    <t>"MW tl.140mm z vnější strany atikové části (za skleněnou fasádou)"</t>
  </si>
  <si>
    <t>1,0*(1,05+9,125+8,65+13,5+5,05)</t>
  </si>
  <si>
    <t>1,15*(3,4+4,8*2)</t>
  </si>
  <si>
    <t>239</t>
  </si>
  <si>
    <t>63148163</t>
  </si>
  <si>
    <t>deska tepelně izolační minerální provětrávaných fasád λ=0,034-0,035 tl 140mm</t>
  </si>
  <si>
    <t>-910538892</t>
  </si>
  <si>
    <t>52,325*1,05 'Přepočtené koeficientem množství</t>
  </si>
  <si>
    <t>240</t>
  </si>
  <si>
    <t>713141335</t>
  </si>
  <si>
    <t>Montáž tepelné izolace střech plochých spádovými klíny v ploše přilepenými za studena bodově</t>
  </si>
  <si>
    <t>-954898269</t>
  </si>
  <si>
    <t>https://podminky.urs.cz/item/CS_URS_2023_01/713141335</t>
  </si>
  <si>
    <t>"viz.střecha EPS 150 tl.240-400mm (prům.tl.320mm)"99+12,5</t>
  </si>
  <si>
    <t>241</t>
  </si>
  <si>
    <t>28376142</t>
  </si>
  <si>
    <t>klín izolační EPS 150 spád do 5%</t>
  </si>
  <si>
    <t>-369812646</t>
  </si>
  <si>
    <t>"viz.střecha EPS 150 tl.240-400mm (prům.tl.320mm)"111,5*0,32</t>
  </si>
  <si>
    <t>35,68*1,1 'Přepočtené koeficientem množství</t>
  </si>
  <si>
    <t>242</t>
  </si>
  <si>
    <t>713141351</t>
  </si>
  <si>
    <t>Montáž tepelné izolace střech plochých spádovými klíny na zhlaví atiky šířky do 500 mm přilepenými za studena zplna</t>
  </si>
  <si>
    <t>1019777290</t>
  </si>
  <si>
    <t>https://podminky.urs.cz/item/CS_URS_2023_01/713141351</t>
  </si>
  <si>
    <t>"na atice ve spádu"4,255+0,9+9,125+8,65+13,5+4,36</t>
  </si>
  <si>
    <t>2,97+4,49*2</t>
  </si>
  <si>
    <t>243</t>
  </si>
  <si>
    <t>28372070</t>
  </si>
  <si>
    <t>deska spádová konstrukční z XPS 40-20</t>
  </si>
  <si>
    <t>-534652873</t>
  </si>
  <si>
    <t>"na atice ve spádu"0,5*(4,255+0,9+9,125+8,65+13,5+4,36)</t>
  </si>
  <si>
    <t>0,5*(2,97+4,49*2)</t>
  </si>
  <si>
    <t>26,37*1,1 'Přepočtené koeficientem množství</t>
  </si>
  <si>
    <t>244</t>
  </si>
  <si>
    <t>713291122</t>
  </si>
  <si>
    <t>Montáž tepelné izolace chlazených a temperovaných místností - doplňky a konstrukční součásti parotěsné zábrany stropů vrchem asfaltovým pásem</t>
  </si>
  <si>
    <t>-1903426138</t>
  </si>
  <si>
    <t>https://podminky.urs.cz/item/CS_URS_2023_01/713291122</t>
  </si>
  <si>
    <t>"parozábrana viz.střecha"</t>
  </si>
  <si>
    <t>"vodorovně (plocha vč.atik)"136</t>
  </si>
  <si>
    <t>"vytažení"</t>
  </si>
  <si>
    <t>245</t>
  </si>
  <si>
    <t>341104660</t>
  </si>
  <si>
    <t>167,856*1,1655 'Přepočtené koeficientem množství</t>
  </si>
  <si>
    <t>246</t>
  </si>
  <si>
    <t>713291142</t>
  </si>
  <si>
    <t>Montáž tepelné izolace chlazených a temperovaných místností - doplňky a konstrukční součásti parotěsné zábrany stropů vrchem podkladním asfaltovým nátěrem</t>
  </si>
  <si>
    <t>-1675286901</t>
  </si>
  <si>
    <t>https://podminky.urs.cz/item/CS_URS_2023_01/713291142</t>
  </si>
  <si>
    <t>"dtto parozábrana asf.pásem"167,856</t>
  </si>
  <si>
    <t>247</t>
  </si>
  <si>
    <t>11161346</t>
  </si>
  <si>
    <t>asfalt oxidovaný stavebně izolační</t>
  </si>
  <si>
    <t>622047768</t>
  </si>
  <si>
    <t>167,856*0,0022 'Přepočtené koeficientem množství</t>
  </si>
  <si>
    <t>248</t>
  </si>
  <si>
    <t>998713101</t>
  </si>
  <si>
    <t>Přesun hmot pro izolace tepelné stanovený z hmotnosti přesunovaného materiálu vodorovná dopravní vzdálenost do 50 m v objektech výšky do 6 m</t>
  </si>
  <si>
    <t>-1859979936</t>
  </si>
  <si>
    <t>https://podminky.urs.cz/item/CS_URS_2023_01/998713101</t>
  </si>
  <si>
    <t>714</t>
  </si>
  <si>
    <t>Akustická a protiotřesová opatření</t>
  </si>
  <si>
    <t>249</t>
  </si>
  <si>
    <t>714122001</t>
  </si>
  <si>
    <t>Montáž akustických minerálních panelů volně zavěšených velikosti 1200x1200 mm</t>
  </si>
  <si>
    <t>1811814496</t>
  </si>
  <si>
    <t>https://podminky.urs.cz/item/CS_URS_2023_01/714122001</t>
  </si>
  <si>
    <t>"akust.panely 1200/300mm (zavěšeny svisle)-viz.2.np"13+19</t>
  </si>
  <si>
    <t>"104"16</t>
  </si>
  <si>
    <t>250</t>
  </si>
  <si>
    <t>631264-01</t>
  </si>
  <si>
    <t>panel akustický povrch velice porézní skelná tkanina hrana zatřená rovná Aeq=0,5m2 A2-s1,d0 volně vertikálně zavěšený s hákem 1200x300mm tl 40mm</t>
  </si>
  <si>
    <t>-553667551</t>
  </si>
  <si>
    <t xml:space="preserve">Poznámka k položce:_x000D_
Akustický stropní prvek zavěšený samostatně nebo v řadách pomocí systémové vodící spojky. Panely jsou nehořlavé a mají vnitřní jádro vyrobené ze skelné vlny vysoké hustoty. Vhodné pro shromaždiště dle ČSN 73 0865._x000D_
Součinitel zvukové absorpce dle klasifikace EN ISO 11654 pro 1200x300 αw=0,55, αp 125Hz =0,30._x000D_
Akustické panely mají rovné, natřené boční hrany, nemají rám, (dají se jednoduše upravit řezem). Tloušťka panelu je 40 mm a rozměry panelu 1200x200mm, 1200x300mm, 1200x600mm. Systém zavěšení možný pomocí ocelových lanek, drátových závěsů, baffle profilu, nebo nosného rastru. Hmotnost samotného panelu je 4,5 kg/m2._x000D_
Povrch kazety je pokryt skelnou tkaninou v bílé barvě, popřípadě v barvě dle NCS vzorníku. Odražené světlo je rozptýlené, neoslňující. Požární třída A2-s1 d0 dle EN 13501-1._x000D_
Plně recyklovatelný výrobek. Obsah CO2 při výrobě panelu 8,07 kg CO₂ equiv/m2 vycházející z EPD v souladu s normou ISO 14025 / EN 15804. Dle Finské emisní třídy označen M1. Údržba systému je možná pomocí denního vysávání nebo týdenního utírání vlhkým hadříkem._x000D_
</t>
  </si>
  <si>
    <t>251</t>
  </si>
  <si>
    <t>714122002</t>
  </si>
  <si>
    <t>Montáž akustických minerálních panelů volně zavěšených velikosti 2400x1200 mm</t>
  </si>
  <si>
    <t>-2105817342</t>
  </si>
  <si>
    <t>https://podminky.urs.cz/item/CS_URS_2023_01/714122002</t>
  </si>
  <si>
    <t>"akust.panely 2400/1200mm (zavěšeny vodorovně pod stropem)-viz.2.np"5</t>
  </si>
  <si>
    <t>252</t>
  </si>
  <si>
    <t>631263-01</t>
  </si>
  <si>
    <t>panel akustický povrch velice porézní skelná tkanina hrana zatřená rovná Aeq=5,7m2 A2-s1,d0 volně zavěšený obdélník 2400x1200mm tl 40mm</t>
  </si>
  <si>
    <t>107533701</t>
  </si>
  <si>
    <t>Poznámka k položce:_x000D_
Panel v modulu 2400x1200x40 mm o hmotnosti 6 kg. Panely mají jádro vyrobené ze skelné vlny o vysoké hustotě na bázi 3RD Technology. Přední i zadní strana panelu disponuje povrchovou úpravou. Hrany jsou rovné a natřené</t>
  </si>
  <si>
    <t>253</t>
  </si>
  <si>
    <t>998714101</t>
  </si>
  <si>
    <t>Přesun hmot pro akustická a protiotřesová opatření stanovený z hmotnosti přesunovaného materiálu vodorovná dopravní vzdálenost do 50 m v objektech výšky do 6 m</t>
  </si>
  <si>
    <t>315320045</t>
  </si>
  <si>
    <t>https://podminky.urs.cz/item/CS_URS_2023_01/998714101</t>
  </si>
  <si>
    <t>762</t>
  </si>
  <si>
    <t>Konstrukce tesařské</t>
  </si>
  <si>
    <t>254</t>
  </si>
  <si>
    <t>762341270</t>
  </si>
  <si>
    <t>Montáž bednění střech rovných a šikmých sklonu do 60° s vyřezáním otvorů z desek dřevotřískových nebo dřevoštěpkových na sraz</t>
  </si>
  <si>
    <t>-2087392051</t>
  </si>
  <si>
    <t>https://podminky.urs.cz/item/CS_URS_2023_01/762341270</t>
  </si>
  <si>
    <t>"na atice "0,5*(4,255+0,9+9,125+8,65+13,5+4,36)</t>
  </si>
  <si>
    <t>255</t>
  </si>
  <si>
    <t>60621149</t>
  </si>
  <si>
    <t>překližka vodovzdorná hladká/hladká bříza tl 21mm</t>
  </si>
  <si>
    <t>-1517116669</t>
  </si>
  <si>
    <t>256</t>
  </si>
  <si>
    <t>762395000</t>
  </si>
  <si>
    <t>Spojovací prostředky krovů, bednění a laťování, nadstřešních konstrukcí svory, prkna, hřebíky, pásová ocel, vruty</t>
  </si>
  <si>
    <t>-278886722</t>
  </si>
  <si>
    <t>https://podminky.urs.cz/item/CS_URS_2023_01/762395000</t>
  </si>
  <si>
    <t>"dtto překližka tl.21mm"26,37*0,021</t>
  </si>
  <si>
    <t>257</t>
  </si>
  <si>
    <t>998762101</t>
  </si>
  <si>
    <t>Přesun hmot pro konstrukce tesařské stanovený z hmotnosti přesunovaného materiálu vodorovná dopravní vzdálenost do 50 m v objektech výšky do 6 m</t>
  </si>
  <si>
    <t>-2098382525</t>
  </si>
  <si>
    <t>https://podminky.urs.cz/item/CS_URS_2023_01/998762101</t>
  </si>
  <si>
    <t>763</t>
  </si>
  <si>
    <t>Konstrukce suché výstavby</t>
  </si>
  <si>
    <t>258</t>
  </si>
  <si>
    <t>763431801</t>
  </si>
  <si>
    <t>Demontáž podhledu minerálního na zavěšeném na roštu viditelném</t>
  </si>
  <si>
    <t>705340412</t>
  </si>
  <si>
    <t>https://podminky.urs.cz/item/CS_URS_2023_01/763431801</t>
  </si>
  <si>
    <t>764</t>
  </si>
  <si>
    <t>Konstrukce klempířské</t>
  </si>
  <si>
    <t>259</t>
  </si>
  <si>
    <t>764002851</t>
  </si>
  <si>
    <t>Demontáž klempířských konstrukcí oplechování parapetů do suti</t>
  </si>
  <si>
    <t>-2104224276</t>
  </si>
  <si>
    <t>https://podminky.urs.cz/item/CS_URS_2023_01/764002851</t>
  </si>
  <si>
    <t>"viz.bourání"0,9</t>
  </si>
  <si>
    <t>260</t>
  </si>
  <si>
    <t>764518622</t>
  </si>
  <si>
    <t>Svod z pozinkovaného plechu s upraveným povrchem včetně objímek, kolen a odskoků kruhový, průměru 100 mm</t>
  </si>
  <si>
    <t>-1315488353</t>
  </si>
  <si>
    <t>https://podminky.urs.cz/item/CS_URS_2023_01/764518622</t>
  </si>
  <si>
    <t>Poznámka k položce:_x000D_
STŘEŠNÍ SVOD KULATÝ KOMPLETNÍ D+M_x000D_
- SYS. VÝROBEK_x000D_
- OCELOVÝ POZINKOVANÝ POPLASTOVANÝ PLECH RAL_x000D_
- SVOD  DN100mm_x000D_
 - SOUČÁSTÍ KOTEVNÍ OBJÍMKY RAL SHODNÁ SE SVODEM_x000D_
- SYSTÉMOVÉ SPOJOVACÍ PRVKY_x000D_
- SOUČÁSTÍ KOLENO NAPOJENÍ NA BOČNÍ VPUSŤ, SVOD, SPODNÍ KOLENO VYVEDENO NA KAČÍREK_x000D_
- DIMENZE BUDE OVĚŘENA KONKRÉTNÍM DODAVATELEM S OHLEDEM NA JEJICH TABULKOVÉ KAPAICTY_x000D_
vč.zpracování dílenské dokumentace (viz.VON)</t>
  </si>
  <si>
    <t>"viz.výpis klempíř VK/S05"1</t>
  </si>
  <si>
    <t>261</t>
  </si>
  <si>
    <t>764-VK-F02</t>
  </si>
  <si>
    <t>VK/F02-Syst.okapní lišta-zakládací lišta prosklené fasády-D+M(plný popis viz.výpis klempíř)</t>
  </si>
  <si>
    <t>1096143932</t>
  </si>
  <si>
    <t>Poznámka k položce:_x000D_
SYS. OKAPNÍ LIŠTA - ZAKLÁDACÍ LIŠTA PROSKLENÉ FASÁDY_x000D_
Okapní fasádní profil AL RAL 7022_x000D_
Systém založení ETICS (kontaktního zateplovacího systému) společně se zakončovacím profilem s okapničkou._x000D_
vč.zpracování dílenské dokumentace (viz.VON)</t>
  </si>
  <si>
    <t>262</t>
  </si>
  <si>
    <t>764-VK-F03</t>
  </si>
  <si>
    <t>VK/F03-Dilatační fasádní lišta lakovaný AL plech tl.2mm RAL, rš 350mm-D+M (plný popis viz výpis klempíř)</t>
  </si>
  <si>
    <t>-24204834</t>
  </si>
  <si>
    <t>Poznámka k položce:_x000D_
DILATAČNÍ FASÁDNÍ LIŠTA - ROZHRANÍ FASÁD STÁVAJÍCÍ NOVÁ DILATAČNÍ LIŠTA KOMÉHO NAPOJENÍ FASÁD_x000D_
LAKOVANÝ OHÝBANÝ AL PLECH TL. 2mm RAL, KOTVENÁ S PŘERUŠENÝM TEPELNÝM MOSTEM_x000D_
DILATOVANÁ PO DÉLCE cca 4m_x000D_
vč.zpracování dílenské dokumentace (viz.VON)</t>
  </si>
  <si>
    <t>"2.np"5*2</t>
  </si>
  <si>
    <t>"střecha"2</t>
  </si>
  <si>
    <t>263</t>
  </si>
  <si>
    <t>998764101</t>
  </si>
  <si>
    <t>Přesun hmot pro konstrukce klempířské stanovený z hmotnosti přesunovaného materiálu vodorovná dopravní vzdálenost do 50 m v objektech výšky do 6 m</t>
  </si>
  <si>
    <t>1913449365</t>
  </si>
  <si>
    <t>https://podminky.urs.cz/item/CS_URS_2023_01/998764101</t>
  </si>
  <si>
    <t>766</t>
  </si>
  <si>
    <t>Konstrukce truhlářské</t>
  </si>
  <si>
    <t>264</t>
  </si>
  <si>
    <t>766441811</t>
  </si>
  <si>
    <t>Demontáž parapetních desek dřevěných nebo plastových šířky do 300 mm, délky do 1000 mm</t>
  </si>
  <si>
    <t>1395926367</t>
  </si>
  <si>
    <t>https://podminky.urs.cz/item/CS_URS_2023_01/766441811</t>
  </si>
  <si>
    <t>"pro bour.stáv.plast.okna"1</t>
  </si>
  <si>
    <t>265</t>
  </si>
  <si>
    <t>766812840</t>
  </si>
  <si>
    <t>Demontáž kuchyňských linek dřevěných nebo kovových včetně skříněk uchycených na stěně, délky přes 1800 do 2100 mm</t>
  </si>
  <si>
    <t>-1146784670</t>
  </si>
  <si>
    <t>https://podminky.urs.cz/item/CS_URS_2023_01/766812840</t>
  </si>
  <si>
    <t>"stáv.linka"1</t>
  </si>
  <si>
    <t>266</t>
  </si>
  <si>
    <t>998766201</t>
  </si>
  <si>
    <t>Přesun hmot pro konstrukce truhlářské stanovený procentní sazbou (%) z ceny vodorovná dopravní vzdálenost do 50 m v objektech výšky do 6 m</t>
  </si>
  <si>
    <t>%</t>
  </si>
  <si>
    <t>-1030438447</t>
  </si>
  <si>
    <t>https://podminky.urs.cz/item/CS_URS_2023_01/998766201</t>
  </si>
  <si>
    <t>767</t>
  </si>
  <si>
    <t>Konstrukce zámečnické</t>
  </si>
  <si>
    <t>267</t>
  </si>
  <si>
    <t>767531111</t>
  </si>
  <si>
    <t>Montáž vstupních čistících zón z rohoží kovových nebo plastových</t>
  </si>
  <si>
    <t>-2144363313</t>
  </si>
  <si>
    <t>https://podminky.urs.cz/item/CS_URS_2023_01/767531111</t>
  </si>
  <si>
    <t>"viz.výpis zámečník"</t>
  </si>
  <si>
    <t>"venkovní gumov.vlnovka:VZ/201"1,6*1,0</t>
  </si>
  <si>
    <t>"vnitřní textilní (na dlažbě):VZ/202"3,4*2,95</t>
  </si>
  <si>
    <t>268</t>
  </si>
  <si>
    <t>69752030</t>
  </si>
  <si>
    <t>rohož vstupní provedení hliník nebo mosaz/gumové vlnovky/</t>
  </si>
  <si>
    <t>961549378</t>
  </si>
  <si>
    <t xml:space="preserve">Poznámka k položce:_x000D_
VYJÍMATELNÁ ČISTÍCÍ ZÓNA - KOMPLETNÍ D+M_x000D_
- gumová vyjímatelná čistící rohož, S pryžové lamely s Al pruty  scertifikací NIPI (zabránění zaklínění zdravotních holí)_x000D_
- vsazená do nerez "L" rámu, kotvené do betonové desky_x000D_
</t>
  </si>
  <si>
    <t>"venkovní gumov.vlnovka"1,6*1,0</t>
  </si>
  <si>
    <t>1,6*1,1 'Přepočtené koeficientem množství</t>
  </si>
  <si>
    <t>269</t>
  </si>
  <si>
    <t>69752100</t>
  </si>
  <si>
    <t>rohož textilní provedení 100% PP, zatavený do měkčeného PVC</t>
  </si>
  <si>
    <t>-252428225</t>
  </si>
  <si>
    <t xml:space="preserve">Poznámka k položce:_x000D_
ČISTÍCÍ ZÓNA - KOMPLETNÍ D+M_x000D_
- vyjímatelná čistící zóna z 1 kusu, volně položená na dlažbě_x000D_
- Al rámeček lemující koberec, s náběhem - klíněm_x000D_
- kvalitní koberec s netřepící úpravou, hrubá čistící zńa, spodní líc gumový, impregnovaný_x000D_
</t>
  </si>
  <si>
    <t>"vnitřní textilní (na dlažbě)"3,4*2,95</t>
  </si>
  <si>
    <t>10,03*1,1 'Přepočtené koeficientem množství</t>
  </si>
  <si>
    <t>270</t>
  </si>
  <si>
    <t>767531121</t>
  </si>
  <si>
    <t>Montáž vstupních čistících zón z rohoží osazení rámu mosazného nebo hliníkového zapuštěného z L profilů</t>
  </si>
  <si>
    <t>-1798601125</t>
  </si>
  <si>
    <t>https://podminky.urs.cz/item/CS_URS_2023_01/767531121</t>
  </si>
  <si>
    <t>"venkovní gumov.vlnovka"1,6*2+1,0*2</t>
  </si>
  <si>
    <t>271</t>
  </si>
  <si>
    <t>69752160</t>
  </si>
  <si>
    <t>rám pro zapuštění profil L-30/30 25/25 20/30 15/30-Al</t>
  </si>
  <si>
    <t>-2025117169</t>
  </si>
  <si>
    <t>5,2*1,1 'Přepočtené koeficientem množství</t>
  </si>
  <si>
    <t>272</t>
  </si>
  <si>
    <t>767641112</t>
  </si>
  <si>
    <t>Montáž automatických dveří posuvných, výšky do 2200 mm lineárních, šířky přes 1000 do 1800 mm</t>
  </si>
  <si>
    <t>-139024797</t>
  </si>
  <si>
    <t>https://podminky.urs.cz/item/CS_URS_2023_01/767641112</t>
  </si>
  <si>
    <t>"viz.výpis dveří DV/201"1</t>
  </si>
  <si>
    <t>"viz.výpis dveří DV/203"1</t>
  </si>
  <si>
    <t>273</t>
  </si>
  <si>
    <t>553291-01</t>
  </si>
  <si>
    <t>dveře automatické vnitřní posuvné, rám Al profily, zasklení jednoduché bezpečnostní, 1křídlé 1380x2170mm</t>
  </si>
  <si>
    <t>-366801209</t>
  </si>
  <si>
    <t>Poznámka k položce:_x000D_
AUTOMATICKY POSUVNÉ DVEŘE_x000D_
NEPOŽÁRNÍ KONSTRUKCE, DVEŘE BUDOU V PŘÍPADĚ VYHLÁŠENÍ POŽÁRU VYŘAZENY Z PROVOZU, NEBUDOU OTEVÍRÁNY Z DŮVODU PROPOJENÍ S CHÚC, PRO ÚNIK Z PROSTORU RAMPY SLOUŽÍ ÚNIKOVÁ DVEŘE NA FASÁDĚ Z MEZIPODESTY_x000D_
ROZMĚR OTVORU 1380x2170mm_x000D_
NOSNÁ KONSTRUKCE Z CELOHLINÍKOVÝCH SYSTÉMOVÝCH PROFILŮ S PRÁŠKOVOU BARVOU RAL_x000D_
HORNÍ MECHANIZMUS, ELEKTROMOTORICKÝ POHON TICHÝ, PRO VYSOKÉ PROVOZNÍ ZATÍŽENÍ, OVLÁDÁNÍ ČIDLEM OBOUSMĚRNĚ, RYCHLOST OTEVÍRÁNÍ NASTAVITELNÁ, VHODNÁ PRO POHYB ZTP_x000D_
SOUČÁSTÍ UZAMYKATELNÉ OVLÁDÁNÍ (PROGRAMOVACÍ JEDNOTKA MIMO PŘÍMÍ DOSAH UŽIVATELŮ)_x000D_
KOMPLETNÍ ZASKLENÍ BEZPEČNOSTNÍ VÍCEVRSTVÉ SKLO KALENÉ_x000D_
POLEP DVOUŘADOU SIGNÁLNÍ PÁSKOU (ČTVERCE 50/50) VE VÝŠCE 0,90 A 1,50M_x000D_
vč.zpracování dílenské dokumentace (viz.VON)</t>
  </si>
  <si>
    <t>274</t>
  </si>
  <si>
    <t>553291-03</t>
  </si>
  <si>
    <t>dveře automatické vnější posuvné, rám Al profily, zasklení  izolační, 2křídlé 1400x2170mm</t>
  </si>
  <si>
    <t>982160389</t>
  </si>
  <si>
    <t xml:space="preserve">Poznámka k položce:_x000D_
AUTOMATICKY POSUVNÉ DVEŘE DVOUKŘÍDLÉ OBOUSTRANNĚ, BUDOU OSAZENY VE FASÁDNÍ SLOUPKOPŘÍČKOVÉ FASÁDĚ. TECHNICKÉ DETAILY A NAPOJENÍ KOORDINOVAT S DODAVTELEM FASÁDY_x000D_
NEPOŽÁRNÍ KONSTRUKCE, DVEŘE MAJÍ ALE ZARUČENOU FUNKCI PŘI POŽÁRU, NAPÁJENY ZÁLOŽNÍM ZDROJEM_x000D_
JDE O DVEŘE NA CHÚC, I V PŘÍPADĚ VYHLÁŠENÍ POŽÁRU MUSÍ UMOŽNIT EVAKUACI_x000D_
ROZMĚR OTVORU 1400x2170mm_x000D_
ROZMĚR DVEŘÍ 700+700/2170mm_x000D_
NOSNÁ KONSTRUKCE Z CELOHLINÍKOVÝCH SYSTÉMOVÝCH PROFILŮ S PRÁŠKOVOU BARVOU RAL_x000D_
HORNÍ MECHANIZMUS, ELEKTROMOTORICKÝ POHON TICHÝ, PRO VYSOKÉ PROVOZNÍ ZATÍŽENÍ, OVLÁDÁNÍ ČIDLEM OBOUSMĚRNĚ, RYCHLOST OTEVÍRÁNÍ NASTAVITELNÁ, VHODNÁ PRO POHYB ZTP_x000D_
SOUČÁSTÍ UZAMYKATELNÉ OVLÁDÁNÍ (PROGRAMOVACÍ JEDNOTKA MIMO PŘÍMÍ DOSAH UŽIVATELŮ)_x000D_
KOMPLETNÍ ZASKLENÍ BEZPEČNOSTNÍ VÍCEVRSTVÉ SKLO KALENÉ_x000D_
POLEP DVOUŘADOU SIGNÁLNÍ PÁSKOU (ČTVERCE 50/50) VE VÝŠCE 0,90 A 1,50M_x000D_
vč.zpracování dílenské dokumentace (viz.VON)_x000D_
</t>
  </si>
  <si>
    <t>275</t>
  </si>
  <si>
    <t>767641114</t>
  </si>
  <si>
    <t>Montáž automatických dveří posuvných, výšky do 2200 mm lineárních, šířky přes 1800 do 3500 mm</t>
  </si>
  <si>
    <t>1823068405</t>
  </si>
  <si>
    <t>https://podminky.urs.cz/item/CS_URS_2023_01/767641114</t>
  </si>
  <si>
    <t>"viz.výpis dveří DV/202"1</t>
  </si>
  <si>
    <t>276</t>
  </si>
  <si>
    <t>553291-02</t>
  </si>
  <si>
    <t>dveře automatické vnitřní posuvné lineárně, rám Al profil, zasklení jednoduché bezpečnostní, 4 křídlé 2800x2400mm</t>
  </si>
  <si>
    <t>64825134</t>
  </si>
  <si>
    <t>Poznámka k položce:_x000D_
AUTOMATICKY POSUVNÉ DVEŘE DVOUKŘÍDLÉ OBOUSTRANNĚ, V ZASKLENÉ STĚNĚ_x000D_
NEPOŽÁRNÍ KONSTRUKCE, DVEŘE MAJÍ ALE ZARUČENOU FUNKCI PŘI POŽÁRU, NAPÁJENY ZÁLOŽNÍM ZDROJEM_x000D_
JDE O DVEŘE NA CHÚC, I V PŘÍPADĚ VYHLÁŠENÍ POŽÁRU MUSÍ UMOŽNIT EVAKUACI_x000D_
ROZMĚR OTVORU 2860x2400mm_x000D_
ROZMĚR DVEŘÍ 700+700/2400mm_x000D_
NOSNÁ KONSTRUKCE Z CELOHLINÍKOVÝCH SYSTÉMOVÝCH PROFILŮ S PRÁŠKOVOU BARVOU RAL_x000D_
HORNÍ MECHANIZMUS, ELEKTROMOTORICKÝ POHON TICHÝ, PRO VYSOKÉ PROVOZNÍ ZATÍŽENÍ, OVLÁDÁNÍ ČIDLEM OBOUSMĚRNĚ, RYCHLOST OTEVÍRÁNÍ NASTAVITELNÁ_x000D_
SOUČÁSTÍ UZAMYKATELNÉ OVLÁDÁNÍ (PROGRAMOVACÍ JEDNOTKA MIMO PŘÍMÍ DOSAH UŽIVATELŮ)_x000D_
KOMPLETNÍ ZASKLENÍ BEZPEČNOSTNÍ VÍCEVRSTVÉ SKLO KALENÉ_x000D_
POLEP DVOUŘADOU SIGNÁLNÍ PÁSKOU (ČTVERCE 50/50) VE VÝŠCE 0,90 A 1,50M_x000D_
vč.zpracování dílenské dokumentace (viz.VON)</t>
  </si>
  <si>
    <t>277</t>
  </si>
  <si>
    <t>767995112</t>
  </si>
  <si>
    <t>Montáž ostatních atypických zámečnických konstrukcí hmotnosti přes 5 do 10 kg</t>
  </si>
  <si>
    <t>kg</t>
  </si>
  <si>
    <t>-1700282432</t>
  </si>
  <si>
    <t>https://podminky.urs.cz/item/CS_URS_2023_01/767995112</t>
  </si>
  <si>
    <t>"oc.plotny 300/300mm tl.10mm pro kotvení oc.sloupů (viz.statika)"</t>
  </si>
  <si>
    <t>((0,3*0,3)*80)*13*2</t>
  </si>
  <si>
    <t>278</t>
  </si>
  <si>
    <t>13611228</t>
  </si>
  <si>
    <t>plech ocelový hladký jakost S235JR tl 10mm tabule</t>
  </si>
  <si>
    <t>550580576</t>
  </si>
  <si>
    <t>((0,3*0,3)*80)*13*2/1000</t>
  </si>
  <si>
    <t>0,187*1,1 'Přepočtené koeficientem množství</t>
  </si>
  <si>
    <t>279</t>
  </si>
  <si>
    <t>767995115</t>
  </si>
  <si>
    <t>Montáž ostatních atypických zámečnických konstrukcí hmotnosti přes 50 do 100 kg</t>
  </si>
  <si>
    <t>-519493276</t>
  </si>
  <si>
    <t>https://podminky.urs.cz/item/CS_URS_2023_01/767995115</t>
  </si>
  <si>
    <t>"oc.sloupy prům.168,3x10mm,13ks dl.2,15m"(2,15*39,04)*13</t>
  </si>
  <si>
    <t>280</t>
  </si>
  <si>
    <t>55283926</t>
  </si>
  <si>
    <t>trubka ocelová bezešvá hladká jakost 11 353 168x10,0mm</t>
  </si>
  <si>
    <t>37648744</t>
  </si>
  <si>
    <t>"oc.sloupy prům.168,3x10mm,13ks dl.2,15m"2,15*13</t>
  </si>
  <si>
    <t>27,95*1,1 'Přepočtené koeficientem množství</t>
  </si>
  <si>
    <t>281</t>
  </si>
  <si>
    <t>767-AL-201</t>
  </si>
  <si>
    <t>AL/201-Prosklená AL fasáda (lokálně pož.odolná):900+9100+8650+13500+4860/3150mm vč.8 otev.a sklopných dílů 650/2150mm,1x dveře 900/2100mm,bezp.izol.sklo,syst.osazení-D+M(plný popis viz.výpis Al stěn)</t>
  </si>
  <si>
    <t>kpl</t>
  </si>
  <si>
    <t>1023154654</t>
  </si>
  <si>
    <t>Poznámka k položce:_x000D_
PROSKLENÁ FASÁDNÍ STĚNA SLOUPEK PAŽDÍK, LOKÁLNĚ POŽÁRNĚ ODOLNÁ_x000D_
- NOSNÁ KONSTRUKCE Z CELOHLINÍKOVÝCH SYSTÉMOVÝCH PROFILŮ S PRÁŠKOVOU BARVOU RAL, NA VÝŠKU 3,15M ( STABILITA, KOTVENÍ )._x000D_
- PŮDORYSNÉ ČLENĚNÍ SLOUPKY, VODOROVNÉ POUTCE_x000D_
- ROHY TVOŘENY SYS. ROHOVOU KAZETOU PLECHOVU VE SHODNÉ BARVĚ, PLNĚNO MINERÁLNÍ VATOU_x000D_
- ZASKLENÍ ČIRÉ, 3 SKLO BEZPEČNOSTNÍ_x000D_
 V PLOCHÁCH PŘED KONSTRUKCEMI NEPRŮHLEDNÉ (TEPELNĚ IZOLAČNÍ KAZETA MV + PLECH), SKLO SMALTOVANÉ RAL  NA 3. POZICI_x000D_
- POLEP DVOUŘADOU SIGNÁLNÍ PÁSKOU (ČTVERCE 50/50) VE VÝŠCE 0,90 A 1,50M_x000D_
- ČÁST STĚNY SMĚREM KE STÁVAJÍCÍ BUDOVĚ PROTIPOŽÁRNÍ, ODOLNOST DLE PBŘ EI-15_x000D_
_x000D_- SOUČÁSTÍ DODÁVKY STĚNY KOMPLETNÍ PRVKY KOTVENÁÍ, TĚSNĚNÍ A NAPOJENÍ NA STĚVBNÍ OKOLÍ (LIŠTY K PODLAZE, KE STROPNÍMU PRŮVLAKU APOD.), SOUČÁSTÍ PŘERUŠENÍ TEPELNÉHO MOSTU PŘI SPODNÍM KOTEVNÍM LÍCÍ NAPŘ. DESKY PURENIT_x000D_
- SOUČÁSTÍ STĚNY 1KS ÚNIKOVÉ DVEŘE PRO ZTP, DVĚŘE min. sv. š. 900mm, v. 2100mm_x000D_
ZÁVĚSY SYS. MIN. 4ks, PO SMĚRU ÚNIKU PANIKOVÁ HRAZDA, VNĚ KOULE, ZÁMEK BEZPEČNOSTNÍ CYLINDRICKÝ V SYS. GENERÁLNÍHO KLÍČE_x000D_
SKLO ODOLNÉ PROTI PROKOPNUTÍ, DVEŘE OPATŘENÉ SAMOZAVÍRAČEM PRO POHYB ZTP_x000D_
- SOUČÁSTÍ 8KS DÍLY OTEVÍRAVÉ A SKLOPNÉ, ROZMĚR cca 650x2150mm, KOVÁNÍ KLIKA _x000D_
vč.zpracování dílenské dokumentace (viz.VON)</t>
  </si>
  <si>
    <t>282</t>
  </si>
  <si>
    <t>767-AL-202</t>
  </si>
  <si>
    <t>AL/202-Prosklená AL fasáda:(3370+4740/3720mm) +(4740+630/1150mm) vč.1x otev.a sklop.dílu 650/2150mm,bezp.izol.sklo,syst.osazení-D+M(plný popis viz.výpis AL dveří)</t>
  </si>
  <si>
    <t>2145725546</t>
  </si>
  <si>
    <t xml:space="preserve">Poznámka k položce:_x000D_
PROSKLENÁ FASÁDNÍ STĚNA SLOUPEK PAŽDÍK, DVĚ VÝŠKOVÉ ÚROVNĚ - V ČÁSTI OD PODLAHY PO ATIKU, V ČÁSTI OD VEDLEJŠÍ STŘECHY PO ATIKU_x000D_
- NOSNÁ KONSTRUKCE Z CELOHLINÍKOVÝCH SYSTÉMOVÝCH PROFILŮ S PRÁŠKOVOU BARVOU RAL, NA VÝŠKU 3,72M ( STABILITA, KOTVENÍ )._x000D_
- PŮDORYSNÉ ČLENĚNÍ SLOUPKY, VODOROVNÉ POUTCE_x000D_
- ROHY TVOŘENY SYS. ROHOVOU KAZETOU PLECHOVU VE SHODNÉ BARVĚ, PLNĚNO MINERÁLNÍ VATOU_x000D_
- ZASKLENÍ ČIRÉ, 3 SKLO BEZPEČNOSTNÍ_x000D_
 V PLOCHÁCH PŘED KONSTRUKCEMI NEPRŮHLEDNÉ (TEPELNĚ IZOLAČNÍ KAZETA MV + PLECH), SKLO SMALTOVANÉ RAL  NA 3. POZICI_x000D_
- POLEP DVOUŘADOU SIGNÁLNÍ PÁSKOU (ČTVERCE 50/50) VE VÝŠCE 0,90 A 1,50M_x000D_
_x000D_- SOUČÁSTÍ DODÁVKY STĚNY KOMPLETNÍ PRVKY KOTVENÁÍ, TĚSNĚNÍ A NAPOJENÍ NA STĚVBNÍ OKOLÍ (LIŠTY K PODLAZE, KE STROPNÍMU PRŮVLAKU APOD.), SOUČÁSTÍ PŘERUŠENÍ TEPELNÉHO MOSTU PŘI SPODNÍM KOTEVNÍM LÍCÍ NAPŘ. DESKY PURENIT_x000D_
- VE STĚNĚ BUDOU OSAZENY POSUVNÉ AUTOMATICKÉ DVEŘE, DETAILY NUTNO KOORDINOVAT S JEJICH VÝROBCEM_x000D_
- SOUČÁSTÍ 1KS DÍLY OTEVÍRAVÉ A SKLOPNÉ, ROZMĚR cca 650x2150mm, KOVÁNÍ KLIKA _x000D_
vč.zpracování dílenské dokumentace (viz.VON)_x000D_
</t>
  </si>
  <si>
    <t>283</t>
  </si>
  <si>
    <t>767-DV-101</t>
  </si>
  <si>
    <t>DV/101-Vnitř.proskl Al protipož.stěna 2000/2050mm s jednokř.dveřmi š-950mm,bezp.kalené sklo,kování,bezp.zámek,syst.osazení,stěna EI45DP1,dveře EI30DP1 C-Sm,panik-D+M(plný popis viz.výpis dveří)</t>
  </si>
  <si>
    <t>-33149541</t>
  </si>
  <si>
    <t>Poznámka k položce:_x000D_
PROSKLENÁ DĚLÍCÍ STĚNA S JENDOKŘÍDLÍMI DVEŘMI_x000D_
PROTIPOŽÁRNÍ STĚNA EI-45 DP1, POŽÁRNÍ A KOUŘOTĚSNÉ DVEŘE EI 30 DP1 C/Sm, PANIK_x000D_
ROZMĚR STĚNY 2,0m x 2,05m_x000D_
NOSNÁ KONSTRUKCE Z CELOHLINÍKOVÝCH SYSTÉMOVÝCH PROFILŮ S PRÁŠKOVOU BARVOU RAL_x000D_
KOMPLETNÍ ZASKLENÍ BEZPEČNOSTNÍ VÍCEVRSTVÉ SKLO KALENÉ_x000D_
ZASKLENÍ OD v. 400mm NAD PODLAHOU, SPODNÍ PÁS ODOLNÝ PROTI PRORAŽENÍ_x000D_
POLEP DVOUŘADOU SIGNÁLNÍ PÁSKOU (ČTVERCE 50/50) VE VÝŠCE 0,90 A 1,50M_x000D_
JEDNOKŘÍDLÉ OTEVÍRAVÉ DVEŘE, ZÁMEK BEZPEČNOSTNÍ, VLOŽKA CYLINDRICKÁ, KOVÁNÍ PANIKOVÁ KLIKA-KLIKA, PRÁH DVEŘÍ S NULOVOU VÝŠKOU, min. SVĚTLOST 900mm, v. 2000mm_x000D_
KŘÍDLO NEBUDE VYBAVENO MADLEM, JELIKOŽ JE AUTOMATICKY ZAVÍRÁNO SAMOZAVÍRAČEM_x000D_
vč.zpracování dílenské dokumentace (viz.VON)</t>
  </si>
  <si>
    <t>284</t>
  </si>
  <si>
    <t>767-DV-102</t>
  </si>
  <si>
    <t>DV/102-Vnitř.jednokř.hl.pl.dveře 700/1150mm HPL RAL vč.oc.zárubně s nátěrem,kování,bezp.zámek,syst.osazení-D+M(plný popis viz.výpis dveří)</t>
  </si>
  <si>
    <t>-436606774</t>
  </si>
  <si>
    <t>Poznámka k položce:_x000D_
VNITŘNÍ JEDNOKŘÍDLÉ DVEŘE_x000D_
NEPOŽÁRNÍ_x000D_
ROZMĚR OTVORU 800x1200mm_x000D_
ROZMĚR DVEŘÍ 700x1150mm_x000D_
OCELOVÁ ZÁRUBEŇ SKLÁDANÁ, PRO DODATEČNOU MONTÁŽ, PRÁŠKOVÁ BARVA RAL_x000D_
KŘÍDLO TUHÉ, PLNÉ, POVRCH HPL RAL_x000D_
JEDNOKŘÍDLÉ OTEVÍRAVÉ DVEŘE, ZÁMEK BEZPEČNOSTNÍ, VLOŽKA CYLINDRICKÁ, KOVÁNÍ KLIKA-KLIKA,_x000D_
CELOOBVODOVÉ TĚSNĚNÍ, BEZ PRAHU_x000D_
vč.zpracování dílenské dokumentace (viz.VON)</t>
  </si>
  <si>
    <t>285</t>
  </si>
  <si>
    <t>767-VZ-101</t>
  </si>
  <si>
    <t>VZ/101-Trojřadé madlo (zábradlí kolem vnitřního a vnějšího líce rampy) kolem rampy,nerez vč.kotvení-D+M (plný popis viz.výpis zámečník)</t>
  </si>
  <si>
    <t>1492011979</t>
  </si>
  <si>
    <t xml:space="preserve">Poznámka k položce:_x000D_
TROJŘADÉ MADLO KOLEM RAMPY - KOMPLETNÍ D+M_x000D_
ZÁBRADLÍ KOLEM VNITŘNÍHO I VNĚJŠÍHO LÍCE RAMPY_x000D_
- součástí dílenská dokumentace a statické posouzení výrobce (viz.VON)_x000D_
- sloupek ocelový Ja 80 / 30 - 2mm, povrchová úprava prášková vypalovací barva RAL, ukočeno plast černým i zátkami vlepenými_x000D_
- sloupek kotvený do hrubé podlahy přes patní plech, chemickými kotvami do železobetonu (dodržet min. kotevní vzdálensoti), šrouby zapuštěné, celý patní plech bude finálě překryt dlažbou_x000D_
- max vzdálenost sloupků a1,25m_x000D_
- vnitřní vodící tyč nerez ve v. 300mm nad podlahou_x000D_
- ocelová nerez TR50-4mm Kotvení zespod ke konzole samořeznými šrouby se zapuštěnou hlavou_x000D_
- uhlování provedeno sys. nerez koleny_x000D_
- konzola ocelová tyč ∅10mm RAL7022, kotvení do sloupky šrouby se zapuštěnou hlavou torx, ve sloupku nýtovací závit_x000D_
- vnitřní madlo nerez TR50-4mm ve v. 750 a 900mm nad podlahou_x000D_
- Kotvení madla zespod poutce samořeznými šrouby se zapuštěnou hlavou_x000D_
- uhlování provedeno sys. nerez koleny_x000D_
- konzola ocelová tyč ∅10mm RAL7022, kotvení do sloupky šrouby se zapuštěnou hlavou torx, ve sloupku nýtovací závit_x000D_
_x000D_
CELKOVÁ DL. PŘI VNĚJŠÍM OBVODU RAMPY:34 mb_x000D_
CELKOVÁ DÉLKA PŘI VNITŘNÍM OBVODU RAMPY:27 mb_x000D_
MATERIÁL CELKEM cca											1020 KG_x000D_
</t>
  </si>
  <si>
    <t>286</t>
  </si>
  <si>
    <t>767-VZ-102</t>
  </si>
  <si>
    <t>VZ/102-Dilatační lišta objektová podlahová-D+M(plný popis viz.výpis zámečník)</t>
  </si>
  <si>
    <t>-294408148</t>
  </si>
  <si>
    <t xml:space="preserve">Poznámka k položce:_x000D_
DILATAČNÍ LIŠTA OBJEKTOVÁ PODLAHOVÁ - KOMPLETNÍ D+M_x000D_
- jedná se o dilatační lištu nášlapné vrstvy podlah, dilatace konstrukcí je součástí stavby_x000D_
- systémový dilatační profil v tl. nášlapné vrstvy a lepidla, překlenutí dilatační spáry tl. cca 25mm_x000D_
- kovový AL podkladní profil dvojitý, kotvený do podkladní vrtsvy_x000D_
- dilatační PVC pás, barva černá_x000D_
Požadováno použití lišty v jenom kuse, pro daný otvor tedy lišta dl. 2,5m_x000D_
</t>
  </si>
  <si>
    <t>"VZ/102"3,5+3</t>
  </si>
  <si>
    <t>287</t>
  </si>
  <si>
    <t>767-VZ-104</t>
  </si>
  <si>
    <t>VZ/104-Zábradlí vyrovnávacího schodiště dl.1690mm,vč.kotvení a povrch.úpravy-D+M(plný popis viz.Výpis zámečník)</t>
  </si>
  <si>
    <t>-75969768</t>
  </si>
  <si>
    <t xml:space="preserve">Poznámka k položce:_x000D_
vč.zpracování dílenské dokumentace a statického posouzení (viz.VON)_x000D_
-sloupek a madlo oc.Ja 80/30-2mm,povrch.úprava prášková vypalovací barva RAL, ukončeno plast. černým i zátkami vlepenými_x000D_
-sloupek kotvený do hrubé podlahy přes patní plech, chem.kotvami do ŽB (dodržet minimální kotevní vzdálenosti), šrouby zapuštěné, celý patní plech bude finálně překryt dlažbou_x000D_
</t>
  </si>
  <si>
    <t>288</t>
  </si>
  <si>
    <t>767-VZ-105</t>
  </si>
  <si>
    <t>VZ/105-Madlo vyrovnávacího schodiště dl.940mm,vč.kotvení a povrch.úpravy-D+M(plný popis viz.výpis zámečník)</t>
  </si>
  <si>
    <t>1638862765</t>
  </si>
  <si>
    <t>Poznámka k položce:_x000D_
vč.zpracování dílenské dokumentace a statického posouzení (viz.VON)_x000D_
-madlo oc.Ja 80/30-2mm,povrch.úprava prášková vypalovací barva RAL, ukončeno plast. černým i zátkami vlepenými_x000D_
-konzola oc.tyč prům.10mm RAL, kotvení do stěny s rozetou a zapuštěné šrouby do hmoždin</t>
  </si>
  <si>
    <t>289</t>
  </si>
  <si>
    <t>767-VZ-203</t>
  </si>
  <si>
    <t>VZ/203-Membránové zastřešení,kompletní dodávka vč.základů,zemních prací,kotvení, statického posouzení-D+M(plný popis viz.TZ)</t>
  </si>
  <si>
    <t>186336591</t>
  </si>
  <si>
    <t>Poznámka k položce:_x000D_
MEMBRÁNOVÉ ZASTŘEŠENÍ - KOMPLETNÍ D+M_x000D_
Hlavní vstup do budovy ude architektonicky zvýrazněn nadstřešením přístupového chodníku a vlastního vstupu membránovou střechou.  Na ocelové konstrukci ( šikmé stožáry s lany ) bude vepnuta  membrána cca 35 m2 půdorysné plochy. _x000D_
Membránové zastřešení je umístěno na únikovou cestou, materiál musí splňovat veškeré požadavky na požární bezpečnost, zejména nehořlavost a neodkapávat._x000D_
Nosná ocelová konstrukce :_x000D_
Zatížení:		- stálé od předpětí membrány_x000D_
		-klimatické zatížení sněhem pro danou sněhovou oblast_x000D_
		-klimatické zatížení větrem pro danou větrovou oblast_x000D_
Povrchová úprava - pozinkovaná, respektive nátěrová, na korosivní agresivitu C4, s životností min. 15 roků podrobně viz. TZ_x000D_
Dotykové plochy pro upnutí membrány zajištěny proti otěrovému poškození od kovových upínacích a napínacích částí membrány._x000D_
Montáž - dle technologického postupu , který vypracuje montážní organizace. _x000D_
Prostorová montážní nepřesnost upínacích bodů pro membránu, max. plus-minus 20 mm. _x000D_
Membránové zastřešení :_x000D_
Zastřešením je membránovina, kterou tvoří polyesterová tkanina, oboustranně nanesená měkčeným PVC, ohnivzdorná DIN 4102-B1, opatřená barevnými pigmenty a ošetřena vrstvou PVDF - Fluopolymer , proti znečištění , UV záření a zvýšení životnosti. Součástí membrány jsou nerezové lana a prvky, které jsou mechanicky spojeny přímo s membránovinou a slouží k jejímu napnutí - předepnutí a upnutí na nosnou ocelovou konstrukci._x000D_
Použitá membránovina by měla splňovat následující vlastnosti :_x000D_
Vlastnost			Norma						Hodnota_x000D_
							1002 Fl-T2 				702 Fl-T2 _x000D_
Nosníková tkanina		DIN 60 001					Polyester_x000D_
Jemnost příze osnova/útek(O/U)	DIN 53 830					1100/1100_x000D_
Plošná hmotnost			DIN EN 22 283		1050 g/m2				750 g/m2_x000D_
Tloušťka				DIN 53 353		0,78 mm				0,56 mm_x000D_
Nejvyšší tažná síla O/U		DIN 853 354		420/400 daN/5cm			300/280 daN/5cm_x000D_
Pevnost v nástřihu O/U		Din 53 363		55/50 daN				30/28 daN_x000D_
Přilnavost - pevnost spoje				12 daN/5cm				10 daN/5cm_x000D_
Pozn.:_x000D_
Součástí dodávky střešního systému membránové konstrukce, musí být výrobní dokumentace, vč. statického výpočtu membrány a OK, nadimenzování  jednotlivých komponentů střechy a případných požadavků na úpravu stavební připravenosti, vč. podrobné specifikace materiálu a detailů, vč. provozního řádu (obsluha, údržba, kontrolní a zkušební plán), která před realizací musí být předložena k odsouhlasení investorovi._x000D_
Předpokládá se celoroční instalace membránové střechy, Barva textílie okrová. Tvar membrány bude vytvořen pomocí speciálního softwaru tak, aby odolával tlaku větru a sněhu. _x000D_
Kotevní prvky přímo spojené s membránou budou nerezové, stejně jako okrajová lana._x000D_
Podpůrná konstrukce membrány je tvořena ocelovými sloupy. Konstrukce je sestavena z trubkových profilů s kloubovými spoji a opatřena styčníkovými prvky pro kotevní body membrány. Tato konstrukce musí být nadimenzována na předpínací síly od textílie, které určí statik membrány. Povrchová úprava žárový zinek + PU barva._x000D_
Zachycení vnějších sil bude zajištěno pomocí kotevních pozinkovaných lan s rektifikovatelnými prvky. Konstrukce zastřešení nebude kotvena k okolním budovám. Základové konstrukce budou železobetonové a budou nadimenzovány na základě výpočtu statiky membrány_x000D_
_x000D_
vč.zpracování dílenské dokumentace a statického návrhu (viz.VON)</t>
  </si>
  <si>
    <t>290</t>
  </si>
  <si>
    <t>767-VZ-204</t>
  </si>
  <si>
    <t>VZ/204-Polep nápis na fasádě:FAKULTA TĚLESNÉ KULTURY-D+M(plný popis viz.výpis zámečník)</t>
  </si>
  <si>
    <t>79508892</t>
  </si>
  <si>
    <t xml:space="preserve">Poznámka k položce:_x000D_
POLEP NÁPIS NA FASÁDĚ - KOMPLETNÍ D+M_x000D_
- nápis vytvořen polepem písma na skleněnou fasádu_x000D_
- fólie UV stabilní, barva RAL dle archtekta_x000D_
- rozměr nápisu viz. schema (v-250mm, celková délka 4700mm)_x000D_
</t>
  </si>
  <si>
    <t>291</t>
  </si>
  <si>
    <t>767-VZ-S01</t>
  </si>
  <si>
    <t>VZ/S01-Záchytný systém údržby ploché střechy-D+M(plný popis viz.výpis zámečník)</t>
  </si>
  <si>
    <t>-1690434633</t>
  </si>
  <si>
    <t>Poznámka k položce:_x000D_
ZÁCHYTNÝ SYSTÉM ÚDRŽBY PLOCHÉ STŘECHY - KOMPLETNÍ D+M_x000D_
- součástí dodávky je kompletní návrh kotevního systému_x000D_
dle ČSN EN795 od akreditovaného specialisty_x000D_
Navržené řešení obsahuje kotevní certifikovaná nerezová oka kotvená do nosné železobetonové stropní konstrukce v daných vzdálenostech, kotevní desky s tepelně izolační podložením (přerušení tepelného mostu) prochází tepelně izolační vrstvou a hydroizolací. _x000D_
Kryto hydroizolační manžetou, zakončeno v souvrství zelené střechy._x000D_
Podrobné počty kotev a jejich rozmístění dle ČSN EN795._x000D_
CELKOVÁ PLOCHA PRO MONTÁŽ ZÁCHYTNÉHO SYSTÉMU cca 120m2 (pro 2 střechy)_x000D_
vč.zpracování dílenské dokumentace (viz.VON)</t>
  </si>
  <si>
    <t>292</t>
  </si>
  <si>
    <t>767-VZ-S02</t>
  </si>
  <si>
    <t>VZ/S02-Ocelová podpůrná k-ce pod VZT,žár.pozink,kotvení (celková hmotnost cca 1000kg)-D+M(plný popis viz.výpis zámečník)</t>
  </si>
  <si>
    <t>132959489</t>
  </si>
  <si>
    <t>Poznámka k položce:_x000D_
OCELOVÁ PODPŮRNÁ KONSTRUKCE POD VZT - KOMPLETNÍ D+M_x000D_
- ocelová konstrukce pod VZT a chladící jednotky_x000D_
- ocelové profily válcované za studena, navařené kotevní desky, žárově pozinkovaná_x000D_
- kotvení chem kotvami s přerušeným tepelným mostem do střešní ŽB konstrukce_x000D_
- sloupky kruhová s hydroizolačními manžetami_x000D_
- podélné a příčné profily U š. 140mm, montážní spojování_x000D_
- kompletní D+M vč. veškerých kotvení, těsnění, dilatací apod._x000D_
- Žárové pozinkování viz. TZ - Povrchové úpravy : Místo zabudování prvku - vnější atmosféra	stupeň korozní agresivity  C3_x000D_
podpůrná kce pod VZT jednotku 1kpl,podpůrná kce pod chladíc jednotku 2kpl,podpěrné kozy pod koncové tlumiče 2kpl-celková hmotnost cca 1000kč</t>
  </si>
  <si>
    <t>293</t>
  </si>
  <si>
    <t>767-VZ-S03</t>
  </si>
  <si>
    <t>VZ/S03-Syst.akustická zástěna kolem VZT, rozměr cca 7,8x4m, výška 1,5m nad atiku,vč.kotvení-D+M(plný popis viz.výpis zámečník)</t>
  </si>
  <si>
    <t>-283018859</t>
  </si>
  <si>
    <t xml:space="preserve">Poznámka k položce:_x000D_
SYS. AKUSTICKÁ ZÁSTĚNA KOLEM VZT - KOMPLETNÍ D+M AKUSTICKÁ ZÁSTĚNA KOLEM VZT - KOMPLETNÍ D+M - akusticky pohltivá zástěna tlumící hluk VZT a CHL jednotek, zástěna musí splnit hygienický limit max 40dB, akustický návrh a posouzení součástí dodávky prvku dle konkrétně dodaného zařízení - půdorysný rozměr cca 7,8 x 4,00 m, výška konstrukce 1,5m nad atiku - kompletní dodávka a montáž sys. akustické zástěny lehké - kotvení gravitační, vč. přitížení bet. prefabrikáty - nosné a pomocné konstrukce, svislé nosné prvky, horizontální a diagonální zavětrování ocelové, žárově pozinkované, montované - vnější výplň lamely - žaluzie hliníkové tuhé - vnitřní líc zástěny akusticky pohltivé panely s výplní minerální vaty - kompletní D+M vč. veškerých kotvení, těsnění, dilatací apod. - Žárové pozinkování viz. TZ - Povrchové úpravy : Místo zabudování prvku - vnější atmosféra       _x000D_
stupeň stupeň korozní agresivity  C3_x000D_
CELKOVÁ DL. ZÁSTĚNY 24 mb, CELKOVÁ PLOCHA ZÁSTĚNY 36 m2_x000D_
vč.zpracování dílenské dokumentace (viz.VON)_x000D_
</t>
  </si>
  <si>
    <t>294</t>
  </si>
  <si>
    <t>767-VZ-x01</t>
  </si>
  <si>
    <t>VZ/x01-Oc.k-ce pro zakrytí rozvodů,žár.pozink vč.kotvení-D+M(plný popis viz.výpis zámečník)</t>
  </si>
  <si>
    <t>737132534</t>
  </si>
  <si>
    <t>Poznámka k položce:_x000D_
OCELOVÉ KONSTRUKCE PRO ZAKRYTÍ ROZVODŮ - KOMPLETNÍ D+M_x000D_
- karosáž konstrukcí a prvků nepostižených v projektu_x000D_
- ocelová prostorová konstrukce ja, žárově pozinkovaná_x000D_
- opláštění tahokov cca 30/15-5 pozink do ocelových pozinkovaných rámů, profily l20/20-3_x000D_
- kompletní D+M vč. veškerých kotvení, těsnění, dilatací apod._x000D_
- Žárové pozinkování viz. TZ - Povrchové úpravy : Místo zabudování prvku - vnější atmosféra	stupeň korozní agresivity  C3_x000D_
vč.zpracování dílenské dokumentace (viz.VON)</t>
  </si>
  <si>
    <t>295</t>
  </si>
  <si>
    <t>767-VZ-x02</t>
  </si>
  <si>
    <t>VZ/x02-Oc.k-ce pomocné a podpůrné k-ce,žár.pozink vč.kotvení-D+M(plný popis viz.výpis zámečník)</t>
  </si>
  <si>
    <t>-380412666</t>
  </si>
  <si>
    <t>Poznámka k položce:_x000D_
OCELOVÉ POMOCNÉ A PODPŮRNÉ KONSTRUKCE - KOMPLETNÍ D+M_x000D_
- pomocné konstrukce, kotvení, konzoly a pod. nepostižené v projektu_x000D_
- ocelové profily válcované za studena, navařené kotevní desky, žárově pozinkovaná_x000D_
- kotvení chem kotvami s přerušeným tepelným mostem_x000D_
- kompletní D+M vč. veškerých kotvení, těsnění, dilatací apod._x000D_
- Žárové pozinkování viz. TZ - Povrchové úpravy : Místo zabudování prvku - vnější atmosféra	stupeň korozní agresivity  C3_x000D_
vč.zpracování dílenské dokumentace (viz.VON)</t>
  </si>
  <si>
    <t>296</t>
  </si>
  <si>
    <t>998767201</t>
  </si>
  <si>
    <t>Přesun hmot pro zámečnické konstrukce stanovený procentní sazbou (%) z ceny vodorovná dopravní vzdálenost do 50 m v objektech výšky do 6 m</t>
  </si>
  <si>
    <t>768141236</t>
  </si>
  <si>
    <t>https://podminky.urs.cz/item/CS_URS_2023_01/998767201</t>
  </si>
  <si>
    <t>771</t>
  </si>
  <si>
    <t>Podlahy z dlaždic</t>
  </si>
  <si>
    <t>297</t>
  </si>
  <si>
    <t>771111011</t>
  </si>
  <si>
    <t>Příprava podkladu před provedením dlažby vysátí podlah</t>
  </si>
  <si>
    <t>1804518035</t>
  </si>
  <si>
    <t>https://podminky.urs.cz/item/CS_URS_2023_01/771111011</t>
  </si>
  <si>
    <t>"ker.dlažba"P1+P2+P3+P4</t>
  </si>
  <si>
    <t>"KD :stupnice"3,1*2*0,35</t>
  </si>
  <si>
    <t>"KD :podstupnice"3,1*3*0,16</t>
  </si>
  <si>
    <t>298</t>
  </si>
  <si>
    <t>771121011</t>
  </si>
  <si>
    <t>Příprava podkladu před provedením dlažby nátěr penetrační na podlahu</t>
  </si>
  <si>
    <t>1226038101</t>
  </si>
  <si>
    <t>https://podminky.urs.cz/item/CS_URS_2023_01/771121011</t>
  </si>
  <si>
    <t>"ker.soklíky"(KS+KSS)*0,075</t>
  </si>
  <si>
    <t>299</t>
  </si>
  <si>
    <t>771151021</t>
  </si>
  <si>
    <t>Příprava podkladu před provedením dlažby samonivelační stěrka min.pevnosti 30 MPa, tloušťky do 3 mm</t>
  </si>
  <si>
    <t>-131795073</t>
  </si>
  <si>
    <t>https://podminky.urs.cz/item/CS_URS_2023_01/771151021</t>
  </si>
  <si>
    <t>"vyrovnání pro P3 (nové souvrství)"</t>
  </si>
  <si>
    <t>"2.np:201 (mimo schodiště)"P4</t>
  </si>
  <si>
    <t>"rampa:mezipodesty"(1,8*1,8)*3+1,8*1,75</t>
  </si>
  <si>
    <t>300</t>
  </si>
  <si>
    <t>771151023</t>
  </si>
  <si>
    <t>Příprava podkladu před provedením dlažby samonivelační stěrka min.pevnosti 30 MPa, tloušťky přes 5 do 8 mm</t>
  </si>
  <si>
    <t>-991478221</t>
  </si>
  <si>
    <t>https://podminky.urs.cz/item/CS_URS_2023_01/771151023</t>
  </si>
  <si>
    <t>"vyrovnání pro P3 (ve stáv.objektu):104"P3</t>
  </si>
  <si>
    <t>301</t>
  </si>
  <si>
    <t>771161011</t>
  </si>
  <si>
    <t>Příprava podkladu před provedením dlažby montáž profilu dilatační spáry v rovině dlažby</t>
  </si>
  <si>
    <t>-2061353030</t>
  </si>
  <si>
    <t>https://podminky.urs.cz/item/CS_URS_2023_01/771161011</t>
  </si>
  <si>
    <t>"dilatace"2,3*2+7,7+12,35+2,86*2</t>
  </si>
  <si>
    <t>302</t>
  </si>
  <si>
    <t>59054164</t>
  </si>
  <si>
    <t>profil dilatační s bočními díly z PVC/CPE tl 10mm</t>
  </si>
  <si>
    <t>1530477335</t>
  </si>
  <si>
    <t>30,37*1,1 'Přepočtené koeficientem množství</t>
  </si>
  <si>
    <t>303</t>
  </si>
  <si>
    <t>771161022</t>
  </si>
  <si>
    <t>Příprava podkladu před provedením dlažby montáž profilu ukončujícího profilu pro schodové hrany a ukončení dlažby</t>
  </si>
  <si>
    <t>795809951</t>
  </si>
  <si>
    <t>https://podminky.urs.cz/item/CS_URS_2023_01/771161022</t>
  </si>
  <si>
    <t>"hrany schodů"3,1*3</t>
  </si>
  <si>
    <t>"hrany rampy"1,75*2+2,4+9+4,15+5,7</t>
  </si>
  <si>
    <t>304</t>
  </si>
  <si>
    <t>59054144</t>
  </si>
  <si>
    <t>profil schodový protiskluzový ušlechtilá ocel V2A R10 V6 11x1000mm</t>
  </si>
  <si>
    <t>-1242480117</t>
  </si>
  <si>
    <t>34,05*1,1 'Přepočtené koeficientem množství</t>
  </si>
  <si>
    <t>305</t>
  </si>
  <si>
    <t>771274124</t>
  </si>
  <si>
    <t>Montáž obkladů schodišť z dlaždic keramických lepených flexibilním lepidlem stupnic protiskluzných nebo reliéfních, šířky přes 300 do 350 mm</t>
  </si>
  <si>
    <t>545664514</t>
  </si>
  <si>
    <t>https://podminky.urs.cz/item/CS_URS_2023_01/771274124</t>
  </si>
  <si>
    <t>"KD :stupnice"3,1*2</t>
  </si>
  <si>
    <t>306</t>
  </si>
  <si>
    <t>59761370</t>
  </si>
  <si>
    <t>dlažba velkoformátová keramická slinutá přes 0,5 do 2ks/m2</t>
  </si>
  <si>
    <t>1094018713</t>
  </si>
  <si>
    <t xml:space="preserve">Poznámka k položce:_x000D_
Je navržen rozměr keramické dlažby 750 x 750 mm,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_x000D_
Kolísání odstínů, barev V3._x000D_
Dlažby budou rozměru  750 x 750 mm slinuté, rektifikované, kalibrované, mrazuvzdorné, neglazované tl. 10 mm. _x000D_
Nasákavost UGL : GL : E &lt; 0,1%, pevnost v ohybu min. 45 N/mm2, odolné prosti vzniku vlasových trhlin, protiskluznost R10, odolnost proti chemikáliím, odolnost proti kyselinám a louhům o nízké koncentraci tř. ULA, odolnost proti tvorbě skvrn min. tř. 5._x000D_
Budou lepené do malty ( tmelu ) s příslušným plastifikátorem a spárované barevnou hmotou odpovídající odstínu dlažby, nebo v barevnosti dle architekta. _x000D_
</t>
  </si>
  <si>
    <t>2,17*1,2 'Přepočtené koeficientem množství</t>
  </si>
  <si>
    <t>307</t>
  </si>
  <si>
    <t>771274242</t>
  </si>
  <si>
    <t>Montáž obkladů schodišť z dlaždic keramických lepených flexibilním lepidlem podstupnic protiskluzních nebo reliéfních, výšky přes 150 do 200 mm</t>
  </si>
  <si>
    <t>1484150611</t>
  </si>
  <si>
    <t>https://podminky.urs.cz/item/CS_URS_2023_01/771274242</t>
  </si>
  <si>
    <t>"KD :podstupnice"3,1*3</t>
  </si>
  <si>
    <t>308</t>
  </si>
  <si>
    <t>1974437207</t>
  </si>
  <si>
    <t>1,488*1,2 'Přepočtené koeficientem množství</t>
  </si>
  <si>
    <t>309</t>
  </si>
  <si>
    <t>771474112</t>
  </si>
  <si>
    <t>Montáž soklů z dlaždic keramických lepených flexibilním lepidlem rovných, výšky přes 65 do 90 mm</t>
  </si>
  <si>
    <t>1569047197</t>
  </si>
  <si>
    <t>https://podminky.urs.cz/item/CS_URS_2023_01/771474112</t>
  </si>
  <si>
    <t>"ker.soklík"</t>
  </si>
  <si>
    <t>"rampy vč.2.np"7,51+7,75+12,6+5,95+0,3*4-(1,38+0,9)</t>
  </si>
  <si>
    <t>"102"1,35+1,59+2,95+3,5+0,3*2-(2,05+0,7)</t>
  </si>
  <si>
    <t>"103"1,2*2+5,75*2-0,7</t>
  </si>
  <si>
    <t>"104"3,15*2+5,6*2-2,05</t>
  </si>
  <si>
    <t>"201"1,38+1,1*2+0,45*2+3,1+0,3-1,6</t>
  </si>
  <si>
    <t>310</t>
  </si>
  <si>
    <t>-848271208</t>
  </si>
  <si>
    <t xml:space="preserve">Poznámka k položce:_x000D_
Je navržen rozměr keramické dlažby 750 x 750 mm,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_x000D_
Kolísání odstínů, barev V3._x000D_
Dlažby budou rozměru  750 x 750 mm slinuté, rektifikované, kalibrované, mrazuvzdorné, neglazované tl. 10 mm. _x000D_
Nasákavost UGL : GL : E &lt; 0,1%, pevnost v ohybu min. 45 N/mm2, odolné prosti vzniku vlasových trhlin, protiskluznost R10, odolnost proti chemikáliím, odolnost proti kyselinám a louhům o nízké koncentraci tř. ULA, odolnost proti tvorbě skvrn min. tř. 5._x000D_
Budou lepené do malty ( tmelu ) s příslušným plastifikátorem a spárované barevnou hmotou odpovídající odstínu dlažby, nebo v barevnosti dle architekta. _x000D_
_x000D_
</t>
  </si>
  <si>
    <t>"ker.soklík v-75mm"KS*0,075</t>
  </si>
  <si>
    <t>5,618*1,2 'Přepočtené koeficientem množství</t>
  </si>
  <si>
    <t>311</t>
  </si>
  <si>
    <t>771474132</t>
  </si>
  <si>
    <t>Montáž soklů z dlaždic keramických lepených flexibilním lepidlem schodišťových stupňovitých, výšky přes 65 do 90 mm</t>
  </si>
  <si>
    <t>-828166209</t>
  </si>
  <si>
    <t>https://podminky.urs.cz/item/CS_URS_2023_01/771474132</t>
  </si>
  <si>
    <t>"ker.soklík schodišťový"(0,35+0,2)*2*3</t>
  </si>
  <si>
    <t>312</t>
  </si>
  <si>
    <t>1646414449</t>
  </si>
  <si>
    <t xml:space="preserve">Poznámka k položce:_x000D_
Je navržen rozměr keramické dlažby 750 x 750 mm,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_x000D_
Kolísání odstínů, barev V3._x000D_
Dlažby budou rozměru  750 x 750 mm slinuté, rektifikované, kalibrované, mrazuvzdorné, neglazované tl. 10 mm. _x000D_
Nasákavost UGL : GL : E &lt; 0,1%, pevnost v ohybu min. 45 N/mm2, odolné prosti vzniku vlasových trhlin, protiskluznost R10, odolnost proti chemikáliím, odolnost proti kyselinám a louhům o nízké koncentraci tř. ULA, odolnost proti tvorbě skvrn min. tř. 5._x000D_
Budou lepené do malty ( tmelu ) s příslušným plastifikátorem a spárované barevnou hmotou odpovídající odstínu dlažby, nebo v barevnosti dle architekta. </t>
  </si>
  <si>
    <t>"ker.soklík schodišťový"KSS*0,075</t>
  </si>
  <si>
    <t>0,248*1,2 'Přepočtené koeficientem množství</t>
  </si>
  <si>
    <t>313</t>
  </si>
  <si>
    <t>771574172</t>
  </si>
  <si>
    <t>Montáž podlah z dlaždic keramických lepených flexibilním lepidlem velkoformátových reliéfních nebo z dekorů přes 0,5 do 2 ks/m2</t>
  </si>
  <si>
    <t>1132721153</t>
  </si>
  <si>
    <t>https://podminky.urs.cz/item/CS_URS_2023_01/771574172</t>
  </si>
  <si>
    <t>"P1-na terénu (s tep.izol)"</t>
  </si>
  <si>
    <t>"1.np:102,103"56,05+6,14</t>
  </si>
  <si>
    <t>P1</t>
  </si>
  <si>
    <t>"P2-rampy"</t>
  </si>
  <si>
    <t>"1.np:101"30,9</t>
  </si>
  <si>
    <t>"2.np:202"20,5</t>
  </si>
  <si>
    <t>"P3-na terénu (bez tep.izol:stáv.objekt)"</t>
  </si>
  <si>
    <t>"1.np:104"16,28</t>
  </si>
  <si>
    <t>"P4-na terénu (s tep.izol.:vstup)"</t>
  </si>
  <si>
    <t>"2.np:201 (mimo schodiště)"16,03-(3,1*0,64)</t>
  </si>
  <si>
    <t>314</t>
  </si>
  <si>
    <t>1131590895</t>
  </si>
  <si>
    <t>143,916*1,2 'Přepočtené koeficientem množství</t>
  </si>
  <si>
    <t>315</t>
  </si>
  <si>
    <t>771577114</t>
  </si>
  <si>
    <t>Montáž podlah z dlaždic keramických lepených flexibilním lepidlem Příplatek k cenám za dvousložkový spárovací tmel</t>
  </si>
  <si>
    <t>-1820197256</t>
  </si>
  <si>
    <t>https://podminky.urs.cz/item/CS_URS_2023_01/771577114</t>
  </si>
  <si>
    <t>316</t>
  </si>
  <si>
    <t>771577115</t>
  </si>
  <si>
    <t>Montáž podlah z dlaždic keramických lepených flexibilním lepidlem Příplatek k cenám za dvousložkové lepidlo</t>
  </si>
  <si>
    <t>-2053471881</t>
  </si>
  <si>
    <t>https://podminky.urs.cz/item/CS_URS_2023_01/771577115</t>
  </si>
  <si>
    <t>317</t>
  </si>
  <si>
    <t>771591115</t>
  </si>
  <si>
    <t>Podlahy - dokončovací práce spárování silikonem</t>
  </si>
  <si>
    <t>-1793741644</t>
  </si>
  <si>
    <t>https://podminky.urs.cz/item/CS_URS_2023_01/771591115</t>
  </si>
  <si>
    <t>"styk dlažba-soklík"KS+KSS</t>
  </si>
  <si>
    <t>"styk dlažba-obklad"</t>
  </si>
  <si>
    <t>"102"</t>
  </si>
  <si>
    <t>"nápojový automat (řez C-C)"(1,6+0,85+0,2+1,05+0,2)</t>
  </si>
  <si>
    <t>"rampa (ve sklonu prům.výška)"1,75+2,6+9,4+4,55+5,91</t>
  </si>
  <si>
    <t>318</t>
  </si>
  <si>
    <t>771591123</t>
  </si>
  <si>
    <t>Podlahy - dokončovací práce separační provazec do pružných spar, průměru 8 mm</t>
  </si>
  <si>
    <t>1555416721</t>
  </si>
  <si>
    <t>https://podminky.urs.cz/item/CS_URS_2023_01/771591123</t>
  </si>
  <si>
    <t>319</t>
  </si>
  <si>
    <t>771591184</t>
  </si>
  <si>
    <t>Podlahy - dokončovací práce pracnější řezání dlaždic keramických rovné</t>
  </si>
  <si>
    <t>1552108821</t>
  </si>
  <si>
    <t>https://podminky.urs.cz/item/CS_URS_2023_01/771591184</t>
  </si>
  <si>
    <t>"dtto soklíky"KS+KSS</t>
  </si>
  <si>
    <t>320</t>
  </si>
  <si>
    <t>771592011</t>
  </si>
  <si>
    <t>Čištění vnitřních ploch po položení dlažby podlah nebo schodišť chemickými prostředky</t>
  </si>
  <si>
    <t>-119427002</t>
  </si>
  <si>
    <t>https://podminky.urs.cz/item/CS_URS_2023_01/771592011</t>
  </si>
  <si>
    <t>321</t>
  </si>
  <si>
    <t>998771101</t>
  </si>
  <si>
    <t>Přesun hmot pro podlahy z dlaždic stanovený z hmotnosti přesunovaného materiálu vodorovná dopravní vzdálenost do 50 m v objektech výšky do 6 m</t>
  </si>
  <si>
    <t>2028519053</t>
  </si>
  <si>
    <t>https://podminky.urs.cz/item/CS_URS_2023_01/998771101</t>
  </si>
  <si>
    <t>776</t>
  </si>
  <si>
    <t>Podlahy povlakové</t>
  </si>
  <si>
    <t>322</t>
  </si>
  <si>
    <t>776111112</t>
  </si>
  <si>
    <t>Příprava podkladu broušení podlah nového podkladu betonového</t>
  </si>
  <si>
    <t>615194272</t>
  </si>
  <si>
    <t>https://podminky.urs.cz/item/CS_URS_2023_01/776111112</t>
  </si>
  <si>
    <t>323</t>
  </si>
  <si>
    <t>776111323</t>
  </si>
  <si>
    <t>Příprava podkladu vysátí schodišť</t>
  </si>
  <si>
    <t>820206824</t>
  </si>
  <si>
    <t>https://podminky.urs.cz/item/CS_URS_2023_01/776111323</t>
  </si>
  <si>
    <t>"přípravu pro dlažbu :stupnice"(3,1*0,32)*2</t>
  </si>
  <si>
    <t>"přípravu pro dlažbu :podstupnice"(3,1*0,155)*3</t>
  </si>
  <si>
    <t>324</t>
  </si>
  <si>
    <t>776141221</t>
  </si>
  <si>
    <t>Příprava podkladu vyrovnání samonivelační stěrkou schodišť min.pevnosti 35 MPa, tloušťky do 3 mm</t>
  </si>
  <si>
    <t>370669815</t>
  </si>
  <si>
    <t>https://podminky.urs.cz/item/CS_URS_2023_01/776141221</t>
  </si>
  <si>
    <t>325</t>
  </si>
  <si>
    <t>776143131</t>
  </si>
  <si>
    <t>Příprava podkladu tmelení schodišť podstupnic stěrka tloušťky do 3 mm</t>
  </si>
  <si>
    <t>-824274008</t>
  </si>
  <si>
    <t>https://podminky.urs.cz/item/CS_URS_2023_01/776143131</t>
  </si>
  <si>
    <t>326</t>
  </si>
  <si>
    <t>776201812</t>
  </si>
  <si>
    <t>Demontáž povlakových podlahovin lepených ručně s podložkou</t>
  </si>
  <si>
    <t>-1944329205</t>
  </si>
  <si>
    <t>https://podminky.urs.cz/item/CS_URS_2023_01/776201812</t>
  </si>
  <si>
    <t>327</t>
  </si>
  <si>
    <t>776410811</t>
  </si>
  <si>
    <t>Demontáž soklíků nebo lišt pryžových nebo plastových</t>
  </si>
  <si>
    <t>-431826912</t>
  </si>
  <si>
    <t>https://podminky.urs.cz/item/CS_URS_2023_01/776410811</t>
  </si>
  <si>
    <t>"viz.bourání (145)"3*2+5,59*2-0,8</t>
  </si>
  <si>
    <t>328</t>
  </si>
  <si>
    <t>998776101</t>
  </si>
  <si>
    <t>Přesun hmot pro podlahy povlakové stanovený z hmotnosti přesunovaného materiálu vodorovná dopravní vzdálenost do 50 m v objektech výšky do 6 m</t>
  </si>
  <si>
    <t>-1153954423</t>
  </si>
  <si>
    <t>https://podminky.urs.cz/item/CS_URS_2023_01/998776101</t>
  </si>
  <si>
    <t>781</t>
  </si>
  <si>
    <t>Dokončovací práce - obklady</t>
  </si>
  <si>
    <t>329</t>
  </si>
  <si>
    <t>781111011</t>
  </si>
  <si>
    <t>Příprava podkladu před provedením obkladu oprášení (ometení) stěny</t>
  </si>
  <si>
    <t>1771305135</t>
  </si>
  <si>
    <t>https://podminky.urs.cz/item/CS_URS_2023_01/781111011</t>
  </si>
  <si>
    <t>330</t>
  </si>
  <si>
    <t>781121011</t>
  </si>
  <si>
    <t>Příprava podkladu před provedením obkladu nátěr penetrační na stěnu</t>
  </si>
  <si>
    <t>-1200039587</t>
  </si>
  <si>
    <t>https://podminky.urs.cz/item/CS_URS_2023_01/781121011</t>
  </si>
  <si>
    <t>331</t>
  </si>
  <si>
    <t>781161021</t>
  </si>
  <si>
    <t>Příprava podkladu před provedením obkladu montáž profilu ukončujícího profilu rohového, vanového</t>
  </si>
  <si>
    <t>920343309</t>
  </si>
  <si>
    <t>https://podminky.urs.cz/item/CS_URS_2023_01/781161021</t>
  </si>
  <si>
    <t>"rohy"2,18*3</t>
  </si>
  <si>
    <t>332</t>
  </si>
  <si>
    <t>59054131</t>
  </si>
  <si>
    <t>profil ukončovací pro vnější hrany obkladů hliník leskle eloxovaný chromem 6x2500mm</t>
  </si>
  <si>
    <t>-982370759</t>
  </si>
  <si>
    <t>6,54*1,1 'Přepočtené koeficientem množství</t>
  </si>
  <si>
    <t>333</t>
  </si>
  <si>
    <t>781474151</t>
  </si>
  <si>
    <t>Montáž obkladů vnitřních stěn z dlaždic keramických lepených flexibilním lepidlem velkoformátových hladkých do 0,5 ks/m2</t>
  </si>
  <si>
    <t>-898683917</t>
  </si>
  <si>
    <t>https://podminky.urs.cz/item/CS_URS_2023_01/781474151</t>
  </si>
  <si>
    <t>"1.np (ker.obklad po krakorec rampy)"</t>
  </si>
  <si>
    <t>"nápojový automat (řez C-C)"2,18*(1,6+0,85+0,2+1,05+0,2)</t>
  </si>
  <si>
    <t>"rampa (ve sklonu prům.výška)"1,2*1,75+1,15*2,6+0,85*9,4+0,5*4,55+0,3*5,91-(0,7*1,15)</t>
  </si>
  <si>
    <t>334</t>
  </si>
  <si>
    <t>59761633</t>
  </si>
  <si>
    <t>obklad velkoformátový keramický hladký do 0,5ks/m2</t>
  </si>
  <si>
    <t>1322464110</t>
  </si>
  <si>
    <t xml:space="preserve">Poznámka k položce:_x000D_
Rozměr 1000x3000,tl.5 mm_x000D_
- kalibrované, rektifikované_x000D_
-mrazuvzdorné_x000D_
- neglazované_x000D_
- slinutý střep_x000D_
- nasákavost UGL: GL: E ≤ 0,05%_x000D_
- pevnost v ohybu min. 50 N/mm2_x000D_
- lomové zatížení min. 6080 N (tl. ≥ 7,5 mm)_x000D_
- odolné proti vzniku vlasových trhlin_x000D_
- protiskluznost R9_x000D_
- odolnost proti chemikáliím_x000D_
- odolnost proti kys. a louhům o nízké koncentraci tř. ULA_x000D_
- odolnost proti tvorbě skvrn min. tř. 3_x000D_
</t>
  </si>
  <si>
    <t>24,825*1,25 'Přepočtené koeficientem množství</t>
  </si>
  <si>
    <t>335</t>
  </si>
  <si>
    <t>781477111</t>
  </si>
  <si>
    <t>Montáž obkladů vnitřních stěn z dlaždic keramických Příplatek k cenám za plochu do 10 m2 jednotlivě</t>
  </si>
  <si>
    <t>-870964262</t>
  </si>
  <si>
    <t>https://podminky.urs.cz/item/CS_URS_2023_01/781477111</t>
  </si>
  <si>
    <t>336</t>
  </si>
  <si>
    <t>781477112</t>
  </si>
  <si>
    <t>Montáž obkladů vnitřních stěn z dlaždic keramických Příplatek k cenám za obklady v omezeném prostoru</t>
  </si>
  <si>
    <t>-7170458</t>
  </si>
  <si>
    <t>https://podminky.urs.cz/item/CS_URS_2023_01/781477112</t>
  </si>
  <si>
    <t>337</t>
  </si>
  <si>
    <t>781477114</t>
  </si>
  <si>
    <t>Montáž obkladů vnitřních stěn z dlaždic keramických Příplatek k cenám za dvousložkový spárovací tmel</t>
  </si>
  <si>
    <t>-1411960892</t>
  </si>
  <si>
    <t>https://podminky.urs.cz/item/CS_URS_2023_01/781477114</t>
  </si>
  <si>
    <t>338</t>
  </si>
  <si>
    <t>781477115</t>
  </si>
  <si>
    <t>Montáž obkladů vnitřních stěn z dlaždic keramických Příplatek k cenám za dvousložkové lepidlo</t>
  </si>
  <si>
    <t>-535404442</t>
  </si>
  <si>
    <t>https://podminky.urs.cz/item/CS_URS_2023_01/781477115</t>
  </si>
  <si>
    <t>339</t>
  </si>
  <si>
    <t>781495115</t>
  </si>
  <si>
    <t>Obklad - dokončující práce ostatní práce spárování silikonem</t>
  </si>
  <si>
    <t>1571084582</t>
  </si>
  <si>
    <t>https://podminky.urs.cz/item/CS_URS_2023_01/781495115</t>
  </si>
  <si>
    <t>"kouty"2,18*2+1,2+1,1+0,5+0,3</t>
  </si>
  <si>
    <t>"okolo dveří"0,7+1,15*2</t>
  </si>
  <si>
    <t>340</t>
  </si>
  <si>
    <t>781495124</t>
  </si>
  <si>
    <t>Obklad - dokončující práce ostatní práce separační provazec do pružných spar, průměru 8 mm</t>
  </si>
  <si>
    <t>1395129972</t>
  </si>
  <si>
    <t>https://podminky.urs.cz/item/CS_URS_2023_01/781495124</t>
  </si>
  <si>
    <t>"dtto silikonování"10,46</t>
  </si>
  <si>
    <t>341</t>
  </si>
  <si>
    <t>781495211</t>
  </si>
  <si>
    <t>Čištění vnitřních ploch po provedení obkladu stěn chemickými prostředky</t>
  </si>
  <si>
    <t>-1669411287</t>
  </si>
  <si>
    <t>https://podminky.urs.cz/item/CS_URS_2023_01/781495211</t>
  </si>
  <si>
    <t>342</t>
  </si>
  <si>
    <t>998781101</t>
  </si>
  <si>
    <t>Přesun hmot pro obklady keramické stanovený z hmotnosti přesunovaného materiálu vodorovná dopravní vzdálenost do 50 m v objektech výšky do 6 m</t>
  </si>
  <si>
    <t>-1764437419</t>
  </si>
  <si>
    <t>https://podminky.urs.cz/item/CS_URS_2023_01/998781101</t>
  </si>
  <si>
    <t>783</t>
  </si>
  <si>
    <t>Dokončovací práce - nátěry</t>
  </si>
  <si>
    <t>343</t>
  </si>
  <si>
    <t>783301311</t>
  </si>
  <si>
    <t>Příprava podkladu zámečnických konstrukcí před provedením nátěru odmaštění odmašťovačem vodou ředitelným</t>
  </si>
  <si>
    <t>2123055467</t>
  </si>
  <si>
    <t>https://podminky.urs.cz/item/CS_URS_2023_01/783301311</t>
  </si>
  <si>
    <t>"dtto antikor. nátěr"25,557</t>
  </si>
  <si>
    <t>344</t>
  </si>
  <si>
    <t>783301401</t>
  </si>
  <si>
    <t>Příprava podkladu zámečnických konstrukcí před provedením nátěru ometení</t>
  </si>
  <si>
    <t>1330580376</t>
  </si>
  <si>
    <t>https://podminky.urs.cz/item/CS_URS_2023_01/783301401</t>
  </si>
  <si>
    <t>345</t>
  </si>
  <si>
    <t>783314201</t>
  </si>
  <si>
    <t>Základní antikorozní nátěr zámečnických konstrukcí jednonásobný syntetický standardní</t>
  </si>
  <si>
    <t>611854035</t>
  </si>
  <si>
    <t>https://podminky.urs.cz/item/CS_URS_2023_01/783314201</t>
  </si>
  <si>
    <t>((3*2,45+2*2,45)*0,5)</t>
  </si>
  <si>
    <t>(0,3*0,3)*2*13*2</t>
  </si>
  <si>
    <t>"oc.sloupy prům.168,3x10mm,13ks dl.2,15m"</t>
  </si>
  <si>
    <t>(2*PI*0,084*2,15)*13</t>
  </si>
  <si>
    <t>346</t>
  </si>
  <si>
    <t>783315101</t>
  </si>
  <si>
    <t>Mezinátěr zámečnických konstrukcí jednonásobný syntetický standardní</t>
  </si>
  <si>
    <t>1402660325</t>
  </si>
  <si>
    <t>https://podminky.urs.cz/item/CS_URS_2023_01/783315101</t>
  </si>
  <si>
    <t>347</t>
  </si>
  <si>
    <t>783317101</t>
  </si>
  <si>
    <t>Krycí nátěr (email) zámečnických konstrukcí jednonásobný syntetický standardní</t>
  </si>
  <si>
    <t>-714623285</t>
  </si>
  <si>
    <t>https://podminky.urs.cz/item/CS_URS_2023_01/783317101</t>
  </si>
  <si>
    <t>348</t>
  </si>
  <si>
    <t>783901453</t>
  </si>
  <si>
    <t>Příprava podkladu betonových podlah před provedením nátěru vysátím</t>
  </si>
  <si>
    <t>-1417036345</t>
  </si>
  <si>
    <t>https://podminky.urs.cz/item/CS_URS_2023_01/783901453</t>
  </si>
  <si>
    <t>"penetrace vyrov.stěrky"</t>
  </si>
  <si>
    <t>349</t>
  </si>
  <si>
    <t>783913161</t>
  </si>
  <si>
    <t>Penetrační nátěr betonových podlah pórovitých ( např. z cihelné dlažby, betonu apod.) syntetický</t>
  </si>
  <si>
    <t>1805166486</t>
  </si>
  <si>
    <t>https://podminky.urs.cz/item/CS_URS_2023_01/783913161</t>
  </si>
  <si>
    <t>350</t>
  </si>
  <si>
    <t>783917161</t>
  </si>
  <si>
    <t>Krycí (uzavírací) nátěr betonových podlah dvojnásobný syntetický</t>
  </si>
  <si>
    <t>355238247</t>
  </si>
  <si>
    <t>https://podminky.urs.cz/item/CS_URS_2023_01/783917161</t>
  </si>
  <si>
    <t>784</t>
  </si>
  <si>
    <t>Dokončovací práce - malby a tapety</t>
  </si>
  <si>
    <t>351</t>
  </si>
  <si>
    <t>784111001</t>
  </si>
  <si>
    <t>Oprášení (ometení) podkladu v místnostech výšky do 3,80 m</t>
  </si>
  <si>
    <t>150526178</t>
  </si>
  <si>
    <t>https://podminky.urs.cz/item/CS_URS_2023_01/784111001</t>
  </si>
  <si>
    <t>"dtto malby"243,869+154,54</t>
  </si>
  <si>
    <t>352</t>
  </si>
  <si>
    <t>784181121</t>
  </si>
  <si>
    <t>Penetrace podkladu jednonásobná hloubková akrylátová bezbarvá v místnostech výšky do 3,80 m</t>
  </si>
  <si>
    <t>-1561607211</t>
  </si>
  <si>
    <t>https://podminky.urs.cz/item/CS_URS_2023_01/784181121</t>
  </si>
  <si>
    <t>353</t>
  </si>
  <si>
    <t>784211101</t>
  </si>
  <si>
    <t>Malby z malířských směsí oděruvzdorných za mokra dvojnásobné, bílé za mokra oděruvzdorné výborně v místnostech výšky do 3,80 m</t>
  </si>
  <si>
    <t>-2102791387</t>
  </si>
  <si>
    <t>https://podminky.urs.cz/item/CS_URS_2023_01/784211101</t>
  </si>
  <si>
    <t>"horní plocha parapetu"0,3*(1,35+9,1+12,6+4,51)</t>
  </si>
  <si>
    <t>"stáv.objekt (vyspravení)"100</t>
  </si>
  <si>
    <t>354</t>
  </si>
  <si>
    <t>784211161</t>
  </si>
  <si>
    <t>Malby z malířských směsí oděruvzdorných za mokra Příplatek k cenám dvojnásobných maleb za provádění barevné malby tónované na tónovacích automatech, v odstínu světlém</t>
  </si>
  <si>
    <t>-1377589692</t>
  </si>
  <si>
    <t>https://podminky.urs.cz/item/CS_URS_2023_01/784211161</t>
  </si>
  <si>
    <t>"dtto malby stěn"243,869</t>
  </si>
  <si>
    <t>355</t>
  </si>
  <si>
    <t>784221101</t>
  </si>
  <si>
    <t>Malby z malířských směsí otěruvzdorných za sucha dvojnásobné, bílé za sucha otěruvzdorné dobře v místnostech výšky do 3,80 m</t>
  </si>
  <si>
    <t>-1378420279</t>
  </si>
  <si>
    <t>https://podminky.urs.cz/item/CS_URS_2023_01/784221101</t>
  </si>
  <si>
    <t>"podhled ŽB"</t>
  </si>
  <si>
    <t>356</t>
  </si>
  <si>
    <t>784221157</t>
  </si>
  <si>
    <t>Malby z malířských směsí otěruvzdorných za sucha Příplatek k cenám dvojnásobných maleb na tónovacích automatech, v odstínu náročném</t>
  </si>
  <si>
    <t>-1294293681</t>
  </si>
  <si>
    <t>https://podminky.urs.cz/item/CS_URS_2023_01/784221157</t>
  </si>
  <si>
    <t>2024/HEX/04-01-11-2 - D.1.1.2-DEMOLICE stáv.objektu</t>
  </si>
  <si>
    <t xml:space="preserve">      95 - Různé dokončovací konstrukce a práce pozemních staveb</t>
  </si>
  <si>
    <t>119003131</t>
  </si>
  <si>
    <t>Pomocné konstrukce při zabezpečení výkopu svislé výstražná páska zřízení</t>
  </si>
  <si>
    <t>852294847</t>
  </si>
  <si>
    <t>https://podminky.urs.cz/item/CS_URS_2023_01/119003131</t>
  </si>
  <si>
    <t>5*3</t>
  </si>
  <si>
    <t>119003132</t>
  </si>
  <si>
    <t>Pomocné konstrukce při zabezpečení výkopu svislé výstražná páska odstranění</t>
  </si>
  <si>
    <t>1677873609</t>
  </si>
  <si>
    <t>https://podminky.urs.cz/item/CS_URS_2023_01/119003132</t>
  </si>
  <si>
    <t>119003223</t>
  </si>
  <si>
    <t>Pomocné konstrukce při zabezpečení výkopu svislé ocelové mobilní oplocení, výšky přes 1,5 do 2,2 m panely vyplněné profilovaným plechem zřízení</t>
  </si>
  <si>
    <t>252571645</t>
  </si>
  <si>
    <t>https://podminky.urs.cz/item/CS_URS_2023_01/119003223</t>
  </si>
  <si>
    <t>10*3</t>
  </si>
  <si>
    <t>119003224</t>
  </si>
  <si>
    <t>Pomocné konstrukce při zabezpečení výkopu svislé ocelové mobilní oplocení, výšky přes 1,5 do 2,2 m panely vyplněné profilovaným plechem odstranění</t>
  </si>
  <si>
    <t>877359845</t>
  </si>
  <si>
    <t>https://podminky.urs.cz/item/CS_URS_2023_01/119003224</t>
  </si>
  <si>
    <t>Použití autojeřábu pro naložení objemného materiálu (suti) vč.obsluhy_x000D_
 a dopravy</t>
  </si>
  <si>
    <t>-1955569648</t>
  </si>
  <si>
    <t>Poznámka k položce:_x000D_
uchazeč ve své cenové nabídce vyhodnotí dobu použití pro veškeré práce a konečnou cenu zapracuje ve své nabídce</t>
  </si>
  <si>
    <t>-218235164</t>
  </si>
  <si>
    <t>3,7*4,6</t>
  </si>
  <si>
    <t>"ostatní"10</t>
  </si>
  <si>
    <t>981011312</t>
  </si>
  <si>
    <t>Demolice budov postupným rozebíráním z cihel, kamene, smíšeného nebo hrázděného zdiva, tvárnic na maltu vápennou nebo vápenocementovou s podílem konstrukcí přes 10 do 15 %</t>
  </si>
  <si>
    <t>-633771684</t>
  </si>
  <si>
    <t>https://podminky.urs.cz/item/CS_URS_2023_01/981011312</t>
  </si>
  <si>
    <t>"stáv.stavební objekty:vstupní objekt vč.základů, předloženého schodiště, okapových chodníků,bet.odvodňovací koryta"125</t>
  </si>
  <si>
    <t>Různé dokončovací konstrukce a práce pozemních staveb</t>
  </si>
  <si>
    <t>Odpojení objektu od stávajících inženýrských sítí (elektro)</t>
  </si>
  <si>
    <t>soubor</t>
  </si>
  <si>
    <t>-1721921001</t>
  </si>
  <si>
    <t>Náklady související s ochranou a zabezpečením sousedních objektů při demolici (upřesněny zhotovitelem)</t>
  </si>
  <si>
    <t>1689190723</t>
  </si>
  <si>
    <t>Náklady na vyklizení objektu a stěhování zařízení (upřesněno investorem)</t>
  </si>
  <si>
    <t>865846660</t>
  </si>
  <si>
    <t>-1537391639</t>
  </si>
  <si>
    <t>997006551</t>
  </si>
  <si>
    <t>Hrubé urovnání suti na skládce bez zhutnění</t>
  </si>
  <si>
    <t>747876807</t>
  </si>
  <si>
    <t>https://podminky.urs.cz/item/CS_URS_2023_01/997006551</t>
  </si>
  <si>
    <t>1541953920</t>
  </si>
  <si>
    <t>-1319041830</t>
  </si>
  <si>
    <t>-1577883124</t>
  </si>
  <si>
    <t>31,25*14 'Přepočtené koeficientem množství</t>
  </si>
  <si>
    <t>76893148</t>
  </si>
  <si>
    <t>998001123</t>
  </si>
  <si>
    <t>Přesun hmot pro demolice objektů výšky do 21 m</t>
  </si>
  <si>
    <t>176527018</t>
  </si>
  <si>
    <t>https://podminky.urs.cz/item/CS_URS_2023_01/998001123</t>
  </si>
  <si>
    <t>2024/HEX/04-01-11-3 - D.1.1.3-Zpevněné plochy</t>
  </si>
  <si>
    <t>Ing.P.Ambrož</t>
  </si>
  <si>
    <t xml:space="preserve">HSV - Práce a dodávky HSV   </t>
  </si>
  <si>
    <t xml:space="preserve">    1 - Zemní práce   </t>
  </si>
  <si>
    <t xml:space="preserve">    5 - Komunikace pozemní   </t>
  </si>
  <si>
    <t xml:space="preserve">    9 - Ostatní konstrukce a práce, bourání   </t>
  </si>
  <si>
    <t xml:space="preserve">    997 - Přesun sutě   </t>
  </si>
  <si>
    <t xml:space="preserve">    998 - Přesun hmot   </t>
  </si>
  <si>
    <t xml:space="preserve">Práce a dodávky HSV   </t>
  </si>
  <si>
    <t xml:space="preserve">Zemní práce   </t>
  </si>
  <si>
    <t>113106132</t>
  </si>
  <si>
    <t>Rozebrání dlažeb z betonových nebo kamenných dlaždic komunikací pro pěší strojně pl do 50 m2</t>
  </si>
  <si>
    <t>-949890340</t>
  </si>
  <si>
    <t>https://podminky.urs.cz/item/CS_URS_2023_01/113106132</t>
  </si>
  <si>
    <t>113106134</t>
  </si>
  <si>
    <t>Rozebrání dlažeb ze zámkových dlaždic komunikací pro pěší strojně pl do 50 m2</t>
  </si>
  <si>
    <t>-725353839</t>
  </si>
  <si>
    <t>https://podminky.urs.cz/item/CS_URS_2023_01/113106134</t>
  </si>
  <si>
    <t>113202111</t>
  </si>
  <si>
    <t>Vytrhání obrub krajníků obrubníků stojatých</t>
  </si>
  <si>
    <t>242403998</t>
  </si>
  <si>
    <t>https://podminky.urs.cz/item/CS_URS_2023_01/113202111</t>
  </si>
  <si>
    <t>122251101</t>
  </si>
  <si>
    <t>Odkopávky a prokopávky nezapažené v hornině třídy těžitelnosti I skupiny 3 objem do 20 m3 strojně</t>
  </si>
  <si>
    <t>454009181</t>
  </si>
  <si>
    <t>https://podminky.urs.cz/item/CS_URS_2023_01/122251101</t>
  </si>
  <si>
    <t xml:space="preserve">0,5*14,15+1,10*2,5+1,5*4,55   </t>
  </si>
  <si>
    <t>Vodorovné přemístění přes 9 000 do 10000 m výkopku/sypaniny z horniny třídy těžitelnosti I skupiny 1 až 3</t>
  </si>
  <si>
    <t>132722961</t>
  </si>
  <si>
    <t xml:space="preserve">odvoz výkopku na skladku   </t>
  </si>
  <si>
    <t xml:space="preserve">16,65   </t>
  </si>
  <si>
    <t>Příplatek k vodorovnému přemístění výkopku/sypaniny z horniny třídy těžitelnosti I skupiny 1 až 3 ZKD 1000 m přes 10000 m</t>
  </si>
  <si>
    <t>1601360966</t>
  </si>
  <si>
    <t xml:space="preserve">Odvoz přes 10km do 15km   </t>
  </si>
  <si>
    <t xml:space="preserve">16,65*5   </t>
  </si>
  <si>
    <t>Poplatek za uložení zeminy a kamení na recyklační skládce (skládkovné) kód odpadu 17 05 04</t>
  </si>
  <si>
    <t>395560993</t>
  </si>
  <si>
    <t xml:space="preserve">16,65*1,8   </t>
  </si>
  <si>
    <t>Uložení sypaniny na skládky nebo meziskládky</t>
  </si>
  <si>
    <t>679310682</t>
  </si>
  <si>
    <t>181912112</t>
  </si>
  <si>
    <t>Úprava pláně v hornině třídy těžitelnosti I skupiny 3 se zhutněním ručně</t>
  </si>
  <si>
    <t>-1095281510</t>
  </si>
  <si>
    <t>https://podminky.urs.cz/item/CS_URS_2023_01/181912112</t>
  </si>
  <si>
    <t xml:space="preserve">Komunikace pozemní   </t>
  </si>
  <si>
    <t>564861011</t>
  </si>
  <si>
    <t>Podklad ze štěrkodrtě ŠD plochy do 100 m2 tl 200 mm</t>
  </si>
  <si>
    <t>-470905745</t>
  </si>
  <si>
    <t>https://podminky.urs.cz/item/CS_URS_2023_01/564861011</t>
  </si>
  <si>
    <t>596211111</t>
  </si>
  <si>
    <t>Kladení zámkové dlažby komunikací pro pěší ručně tl 60 mm skupiny A pl přes 50 do 100 m2</t>
  </si>
  <si>
    <t>-425525333</t>
  </si>
  <si>
    <t>https://podminky.urs.cz/item/CS_URS_2023_01/596211111</t>
  </si>
  <si>
    <t>59245021</t>
  </si>
  <si>
    <t>dlažba tvar čtverec betonová 200x200x60mm přírodní</t>
  </si>
  <si>
    <t>-922718887</t>
  </si>
  <si>
    <t xml:space="preserve">77,2 * 1,03   </t>
  </si>
  <si>
    <t xml:space="preserve">Ostatní konstrukce a práce, bourání   </t>
  </si>
  <si>
    <t>Osazení chodníkového obrubníku betonového stojatého s boční opěrou do lože z betonu prostého</t>
  </si>
  <si>
    <t>-692411992</t>
  </si>
  <si>
    <t>59217018</t>
  </si>
  <si>
    <t>obrubník betonový chodníkový 1000x80x200mm</t>
  </si>
  <si>
    <t>8700120</t>
  </si>
  <si>
    <t xml:space="preserve">16,2 * 1,02   </t>
  </si>
  <si>
    <t xml:space="preserve">Přesun sutě   </t>
  </si>
  <si>
    <t>997221561</t>
  </si>
  <si>
    <t>Vodorovná doprava suti z kusových materiálů do 1 km</t>
  </si>
  <si>
    <t>-659120863</t>
  </si>
  <si>
    <t>https://podminky.urs.cz/item/CS_URS_2023_01/997221561</t>
  </si>
  <si>
    <t xml:space="preserve">Odvoz vybouraných betonových dlažeb a obrubníků   </t>
  </si>
  <si>
    <t xml:space="preserve">40,8*0,260+34,6*0,255+24,5*0,205   </t>
  </si>
  <si>
    <t>997221569</t>
  </si>
  <si>
    <t>Příplatek ZKD 1 km u vodorovné dopravy suti z kusových materiálů</t>
  </si>
  <si>
    <t>-1510876488</t>
  </si>
  <si>
    <t>https://podminky.urs.cz/item/CS_URS_2023_01/997221569</t>
  </si>
  <si>
    <t xml:space="preserve">Odvoz přes 1km do 15km   </t>
  </si>
  <si>
    <t xml:space="preserve">24,454*14   </t>
  </si>
  <si>
    <t>997221861</t>
  </si>
  <si>
    <t>Poplatek za uložení stavebního odpadu na recyklační skládce (skládkovné) z prostého betonu pod kódem 17 01 01</t>
  </si>
  <si>
    <t>1796499694</t>
  </si>
  <si>
    <t>https://podminky.urs.cz/item/CS_URS_2023_01/997221861</t>
  </si>
  <si>
    <t xml:space="preserve">Přesun hmot   </t>
  </si>
  <si>
    <t>998223011</t>
  </si>
  <si>
    <t>Přesun hmot pro pozemní komunikace s krytem dlážděným</t>
  </si>
  <si>
    <t>1483367684</t>
  </si>
  <si>
    <t>https://podminky.urs.cz/item/CS_URS_2023_01/998223011</t>
  </si>
  <si>
    <t>2024/HEX/04-01-11-4 - D.1.1.4-Zelená střecha</t>
  </si>
  <si>
    <t>Ing.Vrbasová</t>
  </si>
  <si>
    <t>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t>
  </si>
  <si>
    <t>D1 - Montážní práce</t>
  </si>
  <si>
    <t>D2 - Rostlinný materiál</t>
  </si>
  <si>
    <t>D3 - Ostatní materiál</t>
  </si>
  <si>
    <t>D1</t>
  </si>
  <si>
    <t>Montážní práce</t>
  </si>
  <si>
    <t>Rozprostření substrátu</t>
  </si>
  <si>
    <t>2088356001</t>
  </si>
  <si>
    <t>Rozprostření oblázků</t>
  </si>
  <si>
    <t>1169785325</t>
  </si>
  <si>
    <t>Rozprostření štěrku (mulč)</t>
  </si>
  <si>
    <t>226702280</t>
  </si>
  <si>
    <t>Výsadba trvalek do připravené půdy se zalitím</t>
  </si>
  <si>
    <t>1389293426</t>
  </si>
  <si>
    <t>D2</t>
  </si>
  <si>
    <t>Rostlinný materiál</t>
  </si>
  <si>
    <t>Trvalky na střechu (specifikace v TZ)</t>
  </si>
  <si>
    <t>-416250045</t>
  </si>
  <si>
    <t>D3</t>
  </si>
  <si>
    <t>Ostatní materiál</t>
  </si>
  <si>
    <t>Střešní substrát extenzívní</t>
  </si>
  <si>
    <t>-186614375</t>
  </si>
  <si>
    <t>Oblázky fr. 16/32 mm</t>
  </si>
  <si>
    <t>1156460209</t>
  </si>
  <si>
    <t>Štěrk fr. 4/8 mm</t>
  </si>
  <si>
    <t>-28894959</t>
  </si>
  <si>
    <t>Doprava materiálů (180 km /1 jízda)</t>
  </si>
  <si>
    <t>km</t>
  </si>
  <si>
    <t>1142730085</t>
  </si>
  <si>
    <t>2024/HEX/04-01-14 - D.1.4-Technika prostředí staveb</t>
  </si>
  <si>
    <t>Úroveň 4:</t>
  </si>
  <si>
    <t>2024/HEX/04-01-14-11 - D.1.4.1.1-Zařízení zdravotechnických instalací VNITŘNÍ</t>
  </si>
  <si>
    <t>L.Švarzeberger</t>
  </si>
  <si>
    <t>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</si>
  <si>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722 - Vnitřní vodovod</t>
  </si>
  <si>
    <t>725 - Zařizovací předměty</t>
  </si>
  <si>
    <t>722</t>
  </si>
  <si>
    <t>Vnitřní vodovod</t>
  </si>
  <si>
    <t>722131932R00</t>
  </si>
  <si>
    <t>Oprava-propojení dosavadního potrubí DN 20</t>
  </si>
  <si>
    <t>1983581487</t>
  </si>
  <si>
    <t>722190401R00</t>
  </si>
  <si>
    <t>Vyvedení a upevnění výpustek DN 15</t>
  </si>
  <si>
    <t>1482123325</t>
  </si>
  <si>
    <t>722220111R00</t>
  </si>
  <si>
    <t>Nástěnky K 247, pro výtokový ventil G 1/2</t>
  </si>
  <si>
    <t>-1440906140</t>
  </si>
  <si>
    <t>722290226R00</t>
  </si>
  <si>
    <t>Zkouška tlaku potrubí závitového DN 50</t>
  </si>
  <si>
    <t>-1429214284</t>
  </si>
  <si>
    <t>722298992T00</t>
  </si>
  <si>
    <t>Izolace návleková polyuretan. tl.20mm, d20</t>
  </si>
  <si>
    <t>75128520</t>
  </si>
  <si>
    <t>722299001T00</t>
  </si>
  <si>
    <t>Potrubí PP-RCT PN 20 d20x3,4 +tv.</t>
  </si>
  <si>
    <t>126464827</t>
  </si>
  <si>
    <t>722299019T00</t>
  </si>
  <si>
    <t>Podpůrný žlab pozink. pro d20</t>
  </si>
  <si>
    <t>-1465461994</t>
  </si>
  <si>
    <t>725820801R00</t>
  </si>
  <si>
    <t>Demontáž baterie nástěnné do G 3/4</t>
  </si>
  <si>
    <t>1718927463</t>
  </si>
  <si>
    <t>998722201R00</t>
  </si>
  <si>
    <t>Přesun hmot pro vnitřní vodovod, výšky do 6 m</t>
  </si>
  <si>
    <t>1325931224</t>
  </si>
  <si>
    <t>725</t>
  </si>
  <si>
    <t>Zařizovací předměty</t>
  </si>
  <si>
    <t>725811204U00</t>
  </si>
  <si>
    <t>Ventil pračkový G 1/2"</t>
  </si>
  <si>
    <t>2078920141</t>
  </si>
  <si>
    <t>725819201R00</t>
  </si>
  <si>
    <t>Montáž ventilu nástěnného G 1/2</t>
  </si>
  <si>
    <t>1353155241</t>
  </si>
  <si>
    <t>998725201R00</t>
  </si>
  <si>
    <t>Přesun hmot pro zařizovací předměty, výšky do 6 m</t>
  </si>
  <si>
    <t>-1150575655</t>
  </si>
  <si>
    <t>2024/HEX/04-01-14-12 - D.1.4.1.2-Zařízení zdravotechnických instalací VNĚJŠÍ</t>
  </si>
  <si>
    <t>1 - Zemní práce</t>
  </si>
  <si>
    <t>45 - Podkladní a vedlejší konstrukc</t>
  </si>
  <si>
    <t>85 - Potrubí z trub litinových</t>
  </si>
  <si>
    <t>87 - Potrubí z trub z plast.hmot</t>
  </si>
  <si>
    <t>89 - Ostatní konstrukce na trub.ved</t>
  </si>
  <si>
    <t>91 - Doplňující práce na komunikaci</t>
  </si>
  <si>
    <t>99 - Přesun hmot</t>
  </si>
  <si>
    <t>132201201R00</t>
  </si>
  <si>
    <t>Hloubení jam,rýh šířky do 200 cm v hor.3 do 100 m3</t>
  </si>
  <si>
    <t>-2139756274</t>
  </si>
  <si>
    <t>"přeložka vodovodu"30*1,6*1</t>
  </si>
  <si>
    <t>"dešťová kanalizace"18*1,3*1</t>
  </si>
  <si>
    <t>132201209R00</t>
  </si>
  <si>
    <t>Příplatek za lepivost - hloubení rýh 200cm v hor.3</t>
  </si>
  <si>
    <t>1916608006</t>
  </si>
  <si>
    <t>"příplatek 50%"71,4*0,5</t>
  </si>
  <si>
    <t>133201101R00</t>
  </si>
  <si>
    <t>Hloubení šachet v hor.3 do 100 m3</t>
  </si>
  <si>
    <t>-597340508</t>
  </si>
  <si>
    <t>"výkop pro retenční nádrž"3*2*2,5</t>
  </si>
  <si>
    <t>133201109R00</t>
  </si>
  <si>
    <t>Příplatek za lepivost - hloubení šachet v hor.3</t>
  </si>
  <si>
    <t>42398757</t>
  </si>
  <si>
    <t>"příplatek 50%"15*0,5</t>
  </si>
  <si>
    <t>151101101R00</t>
  </si>
  <si>
    <t>Pažení a rozepření stěn rýh - příložné - hl. do 2m</t>
  </si>
  <si>
    <t>-715359376</t>
  </si>
  <si>
    <t>"pažení výkopu pro potrubí:"71,4*2</t>
  </si>
  <si>
    <t>"pažení výkopu pro nádrž"3*2,5*2</t>
  </si>
  <si>
    <t>151101111R00</t>
  </si>
  <si>
    <t>Odstranění paženi stěn rýh - příložné - hl. do 2 m</t>
  </si>
  <si>
    <t>1087008726</t>
  </si>
  <si>
    <t>161101101R00</t>
  </si>
  <si>
    <t>Svislé přemístění výkopku z hor.1-4 do 2,5 m</t>
  </si>
  <si>
    <t>1474597973</t>
  </si>
  <si>
    <t>71,4+15</t>
  </si>
  <si>
    <t>162701105R00</t>
  </si>
  <si>
    <t>Vodorovné přemístění výkopku z hor.1-4 do 10000 m</t>
  </si>
  <si>
    <t>2026759144</t>
  </si>
  <si>
    <t>"obsyp potrubí"14,40</t>
  </si>
  <si>
    <t>"lože potrubí"4,8</t>
  </si>
  <si>
    <t>"podkladní vrstvy nádrže"0,416+0,932</t>
  </si>
  <si>
    <t>"retenční nádrž"1,4*2,4*2</t>
  </si>
  <si>
    <t>167101101R00</t>
  </si>
  <si>
    <t>Nakládání výkopku z hor.1-4 v množství do 100 m3</t>
  </si>
  <si>
    <t>1523395313</t>
  </si>
  <si>
    <t>171201201R00</t>
  </si>
  <si>
    <t>Uložení sypaniny na skládku</t>
  </si>
  <si>
    <t>584168592</t>
  </si>
  <si>
    <t>174101101R00</t>
  </si>
  <si>
    <t>Zásyp jam, rýh, šachet se zhutněním</t>
  </si>
  <si>
    <t>943618757</t>
  </si>
  <si>
    <t>86,4-27,268</t>
  </si>
  <si>
    <t>175101101R00</t>
  </si>
  <si>
    <t>Obsyp potrubí bez prohození sypaniny</t>
  </si>
  <si>
    <t>-23004124</t>
  </si>
  <si>
    <t>"přeložka vody"30*1*0,3</t>
  </si>
  <si>
    <t>"kanalizace"18*1*0,3</t>
  </si>
  <si>
    <t>PC6</t>
  </si>
  <si>
    <t>Poplatek za uložení na skládku</t>
  </si>
  <si>
    <t>-436552947</t>
  </si>
  <si>
    <t>58337213</t>
  </si>
  <si>
    <t>Štěrkopísek frakce 0-32 Z</t>
  </si>
  <si>
    <t>1998673918</t>
  </si>
  <si>
    <t>Podkladní a vedlejší konstrukc</t>
  </si>
  <si>
    <t>451315111R00</t>
  </si>
  <si>
    <t>Podkladní vrstva z betonu prostého B 30 do 10 cm</t>
  </si>
  <si>
    <t>1891220897</t>
  </si>
  <si>
    <t>1,6*2,6*0,1</t>
  </si>
  <si>
    <t>451573111R00</t>
  </si>
  <si>
    <t>Lože pod potrubí ze štěrkopísku do 63 mm</t>
  </si>
  <si>
    <t>2138072470</t>
  </si>
  <si>
    <t>"přeložka vody"30*1*0,1</t>
  </si>
  <si>
    <t>"kanalizace"18*1*0,1</t>
  </si>
  <si>
    <t>451575111R00</t>
  </si>
  <si>
    <t>Podkladní vrstva tl. do 25 cm ze štěrkopísku</t>
  </si>
  <si>
    <t>1911595364</t>
  </si>
  <si>
    <t>1,6*2,6*0,2</t>
  </si>
  <si>
    <t>Potrubí z trub litinových</t>
  </si>
  <si>
    <t>857242121R00</t>
  </si>
  <si>
    <t>Montáž tvarovek litin. jednoos.přír. výkop DN 80</t>
  </si>
  <si>
    <t>-1122612716</t>
  </si>
  <si>
    <t>857601101RT1</t>
  </si>
  <si>
    <t>Montáž tvarovek jednoosých, tvárná litina DN 80 hrdlové, pružný spoj, ve výkopu</t>
  </si>
  <si>
    <t>-1035312489</t>
  </si>
  <si>
    <t>857601102RT1</t>
  </si>
  <si>
    <t>Montáž tvarovek jednoosých, tvárná litina DN 100 hrdlové, pružný spoj, ve výkopu</t>
  </si>
  <si>
    <t>1492411106</t>
  </si>
  <si>
    <t>PC1</t>
  </si>
  <si>
    <t>Spojka S PŘÍRUBOU č.7994</t>
  </si>
  <si>
    <t>1997777136</t>
  </si>
  <si>
    <t>42273602</t>
  </si>
  <si>
    <t>Hydrant podzemní PN 16 DN 80 krycí hloubka 1500</t>
  </si>
  <si>
    <t>-301917232</t>
  </si>
  <si>
    <t>42291452</t>
  </si>
  <si>
    <t>Poklop litinový - hydrantový</t>
  </si>
  <si>
    <t>851269618</t>
  </si>
  <si>
    <t>55255720.A</t>
  </si>
  <si>
    <t>Koleno přírubové s patkou N DN 80 mm</t>
  </si>
  <si>
    <t>-756489150</t>
  </si>
  <si>
    <t>Potrubí z trub z plast.hmot</t>
  </si>
  <si>
    <t>850265121R00</t>
  </si>
  <si>
    <t>Výřez nebo výsek na potrubí PE DN 100</t>
  </si>
  <si>
    <t>-827883307</t>
  </si>
  <si>
    <t>871251121R00</t>
  </si>
  <si>
    <t>Montáž trubek polyetylenových ve výkopu 110 mm</t>
  </si>
  <si>
    <t>617779913</t>
  </si>
  <si>
    <t>871313121R00</t>
  </si>
  <si>
    <t>Montáž trub z tvrdého PVC, gumový kroužek,do DN150</t>
  </si>
  <si>
    <t>1825893082</t>
  </si>
  <si>
    <t>PC4</t>
  </si>
  <si>
    <t>Koleno  45° PE100 d110</t>
  </si>
  <si>
    <t>-2069978795</t>
  </si>
  <si>
    <t>PC5</t>
  </si>
  <si>
    <t>T kus 110/90 PE100</t>
  </si>
  <si>
    <t>1093721472</t>
  </si>
  <si>
    <t>28611151.A</t>
  </si>
  <si>
    <t>Trubka PVC kanalizační hladká d 160x3,6</t>
  </si>
  <si>
    <t>119525831</t>
  </si>
  <si>
    <t>28613857</t>
  </si>
  <si>
    <t>Trubka tlaková PE HD (lPE) d 110 x 10,0 x 6000 mm</t>
  </si>
  <si>
    <t>-1323373522</t>
  </si>
  <si>
    <t>Ostatní konstrukce na trub.ved</t>
  </si>
  <si>
    <t>877353121RT4</t>
  </si>
  <si>
    <t>Montáž tvarovek odboč. z PVC gumový kroužek DN 150 včetně dodávky odbočky 150/150 mm</t>
  </si>
  <si>
    <t>1213362998</t>
  </si>
  <si>
    <t>891247111R00</t>
  </si>
  <si>
    <t>Montáž hydrantů podzemních DN 80</t>
  </si>
  <si>
    <t>-1334047797</t>
  </si>
  <si>
    <t>892271111R00</t>
  </si>
  <si>
    <t>Tlaková zkouška vodovodního potrubí DN 125</t>
  </si>
  <si>
    <t>-23194132</t>
  </si>
  <si>
    <t>892273111R00</t>
  </si>
  <si>
    <t>Desinfekce vodovodního potrubí DN 125</t>
  </si>
  <si>
    <t>-2079708093</t>
  </si>
  <si>
    <t>892571111R00</t>
  </si>
  <si>
    <t>Zkouška těsnosti kanalizace DN 150 - 200</t>
  </si>
  <si>
    <t>-2109428449</t>
  </si>
  <si>
    <t>899401113R00</t>
  </si>
  <si>
    <t>Osazení poklopů litinových hydrantových</t>
  </si>
  <si>
    <t>1783238708</t>
  </si>
  <si>
    <t>PC2</t>
  </si>
  <si>
    <t>Šachta kanalizačmní plastová DN400 hl. do 2,50 m</t>
  </si>
  <si>
    <t>1140675413</t>
  </si>
  <si>
    <t>PC4.1</t>
  </si>
  <si>
    <t>Propojení stávajícího potrubí PVC DN150</t>
  </si>
  <si>
    <t>-474058966</t>
  </si>
  <si>
    <t>PC7</t>
  </si>
  <si>
    <t>Výstražná folie+2xsignalizační vodič+mon</t>
  </si>
  <si>
    <t>1483299862</t>
  </si>
  <si>
    <t>Doplňující práce na komunikaci</t>
  </si>
  <si>
    <t>998276101R00</t>
  </si>
  <si>
    <t>Přesun hmot, trubní vedení plastová, otevř. výkop</t>
  </si>
  <si>
    <t>463498040</t>
  </si>
  <si>
    <t>PC3</t>
  </si>
  <si>
    <t>Prefabrikovaná ŽB nádrž 1000x2000 mm + mont.</t>
  </si>
  <si>
    <t>-1819426305</t>
  </si>
  <si>
    <t>2024/HEX/04-01-14-2 - D.1.4.2-Zařízení vzduchotechniky</t>
  </si>
  <si>
    <t>Ing.L.Válka</t>
  </si>
  <si>
    <t xml:space="preserve">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t>
  </si>
  <si>
    <t>D1 - Dodávka a montáž</t>
  </si>
  <si>
    <t xml:space="preserve">    1 - Studovna</t>
  </si>
  <si>
    <t>M - Montážní a těsnící materiál</t>
  </si>
  <si>
    <t>D - Doprava</t>
  </si>
  <si>
    <t>Dodávka a montáž</t>
  </si>
  <si>
    <t>Studovna</t>
  </si>
  <si>
    <t>001</t>
  </si>
  <si>
    <t>Větrací jednotka v nástřešením venkovním provedení, umístění hrdel viz výkres střechy. P-5400m3/h (300Pa), O-5000m3/h (300Pa) deskový rekuperátor s min. účinností 89% ventilátor s EC motorem, cirkulační klapky, klapky na sání vč. pohonu, dvouokruhový chladivový výměník 8+8kW v létě chladí, v zimě přenáší teplo. Napájení U=400V. Tp=22C (zima) Tp=18(léto). Rozměry jednotky (DxŠxV) max. 2560x1605x1230mm, dodávka vč. podstavných nožek. Hmotnost max.598kg, dodávka vč. příslušenství (klapky, servopohony, filtrační kapsy, vyhřívaný vývod kondenzátu - nerezový ...) Jednotka vč. digitálního systému MaR s nástěnným ovladačem s dotykovým diplejem výstupem ModBus TCP a připojením do internetu.</t>
  </si>
  <si>
    <t>-1769001065</t>
  </si>
  <si>
    <t>002</t>
  </si>
  <si>
    <t>Venkovní kondenzační jednotka, invertorový systém, chladivo R32 Qch=8kW, Qt=8kW, chlazení -15°C až -48°C, vytápění -18°C až 18°C. Jmenovitý příkon Pel=3,3kW. Dodávka vč. omezovače výkonu.</t>
  </si>
  <si>
    <t>1726329499</t>
  </si>
  <si>
    <t>003</t>
  </si>
  <si>
    <t>Řídící box, komunikační karta, ovladač</t>
  </si>
  <si>
    <t>-1746884410</t>
  </si>
  <si>
    <t>051</t>
  </si>
  <si>
    <t>Tlumič hluku 1000x1000, délky 1000mm, kulisy tl.200mm 4ks, útlum (250Hz)=min 29dB, tlaková ztráta max 38Pa</t>
  </si>
  <si>
    <t>-911621887</t>
  </si>
  <si>
    <t>Regulační klapka D200, ruční ovládání</t>
  </si>
  <si>
    <t>1182134787</t>
  </si>
  <si>
    <t>Regulační klapka D280, ruční ovládání</t>
  </si>
  <si>
    <t>-1476546128</t>
  </si>
  <si>
    <t>Vyustka 825x225, přívodní, dvouřadá, vč. regulace R1 a nástavkce k osazení na kruhové potrubí D280</t>
  </si>
  <si>
    <t>1296229280</t>
  </si>
  <si>
    <t>Vyustka 825x75, přívodní, dvouřadá, vč. regulace R3 k osazení na kruhové potrubí D200</t>
  </si>
  <si>
    <t>1731466013</t>
  </si>
  <si>
    <t>Vyustka 1025x225, odvodní, jednořadá, vč. regulace R1 k osazení na čtyřhranné potrubí</t>
  </si>
  <si>
    <t>-649052938</t>
  </si>
  <si>
    <t>Zákryt 15st 1000x1000 vč. pletiva proti ptactvu</t>
  </si>
  <si>
    <t>418342447</t>
  </si>
  <si>
    <t>701</t>
  </si>
  <si>
    <t>Potrubí SPIRO do průměru D200, vč tvarovek (třída těsnosti C)</t>
  </si>
  <si>
    <t>bm</t>
  </si>
  <si>
    <t>2064462326</t>
  </si>
  <si>
    <t>702</t>
  </si>
  <si>
    <t>Potrubí SPIRO do průměru D280, vč tvarovek (třída těsnosti C)</t>
  </si>
  <si>
    <t>-64687808</t>
  </si>
  <si>
    <t>801</t>
  </si>
  <si>
    <t>Potrubí čtyřhranné - rovné (třída těsnosti C)</t>
  </si>
  <si>
    <t>1160178965</t>
  </si>
  <si>
    <t>802</t>
  </si>
  <si>
    <t>Potrubí čtyřhranné - tvarovky (třída těsnosti C)</t>
  </si>
  <si>
    <t>-1468323823</t>
  </si>
  <si>
    <t>902</t>
  </si>
  <si>
    <t>Tepelná izolace tl.80mm s oplechováním</t>
  </si>
  <si>
    <t>-972824066</t>
  </si>
  <si>
    <t>903</t>
  </si>
  <si>
    <t>Tepelná parotěsná izolace tl.25mm</t>
  </si>
  <si>
    <t>55711658</t>
  </si>
  <si>
    <t>Montážní a těsnící materiál</t>
  </si>
  <si>
    <t>Montážní materiál</t>
  </si>
  <si>
    <t>2003771993</t>
  </si>
  <si>
    <t>Tešnící materiál</t>
  </si>
  <si>
    <t>-118030767</t>
  </si>
  <si>
    <t>Spojovací materiál</t>
  </si>
  <si>
    <t>-650564954</t>
  </si>
  <si>
    <t>004</t>
  </si>
  <si>
    <t>Autorizované měření hluku venkovních jednotek vč TČ</t>
  </si>
  <si>
    <t>355469276</t>
  </si>
  <si>
    <t>005</t>
  </si>
  <si>
    <t>Zaškolení obsluhy, zaškolení uživatelů vč. provozního řádu</t>
  </si>
  <si>
    <t>-1382151091</t>
  </si>
  <si>
    <t>006</t>
  </si>
  <si>
    <t>Vynášecí profily, pozinkovaný materiál</t>
  </si>
  <si>
    <t>-2099282866</t>
  </si>
  <si>
    <t>007</t>
  </si>
  <si>
    <t>kovový žlab (typ mars) do venkovního prostředí, 125x100, vč. zakrytu, spojovacího materiálu, materiál pozink. plech</t>
  </si>
  <si>
    <t>1244691759</t>
  </si>
  <si>
    <t>008</t>
  </si>
  <si>
    <t>Konzole pro kondenzační jednotku do nosnosti 250kg, osazení na terén</t>
  </si>
  <si>
    <t>824984956</t>
  </si>
  <si>
    <t>009</t>
  </si>
  <si>
    <t>ŽB dlaždice 300x300x20</t>
  </si>
  <si>
    <t>-156967879</t>
  </si>
  <si>
    <t>010</t>
  </si>
  <si>
    <t>Rýhovaná guma tl.3,5mm - podkladní</t>
  </si>
  <si>
    <t>-1661322872</t>
  </si>
  <si>
    <t>011</t>
  </si>
  <si>
    <t>Zaregulování systému</t>
  </si>
  <si>
    <t>-728336887</t>
  </si>
  <si>
    <t>012</t>
  </si>
  <si>
    <t>Technický dusík, tlaková láhev 20l (200 bar)</t>
  </si>
  <si>
    <t>-2125417568</t>
  </si>
  <si>
    <t>013</t>
  </si>
  <si>
    <t>Doplnění chladiva (výměníky VZT jednotky) - R410a</t>
  </si>
  <si>
    <t>-1539714051</t>
  </si>
  <si>
    <t>014</t>
  </si>
  <si>
    <t>Cu potrubí vč. náplně a komunikační kabeláže</t>
  </si>
  <si>
    <t>558919877</t>
  </si>
  <si>
    <t>015</t>
  </si>
  <si>
    <t>Samoregulační topný kabel délka 2m, U=230V</t>
  </si>
  <si>
    <t>-1603440652</t>
  </si>
  <si>
    <t>016</t>
  </si>
  <si>
    <t>Kondenzátní vana pod tepelné čerpadlo, materiál pozink plech tl. min 0,8mm, rozměr dle jednotek s rozměrem min. 1100x490 a hrdlem D40. K vaně bude připojen topný kabel (položka 016)</t>
  </si>
  <si>
    <t>-1416046881</t>
  </si>
  <si>
    <t>017</t>
  </si>
  <si>
    <t>Stavební přípomoce vč.materiálu a přesunu hmot</t>
  </si>
  <si>
    <t>1804546797</t>
  </si>
  <si>
    <t>Doprava</t>
  </si>
  <si>
    <t>001.1</t>
  </si>
  <si>
    <t>Doprava (Olomouc)</t>
  </si>
  <si>
    <t>887738109</t>
  </si>
  <si>
    <t>002.1</t>
  </si>
  <si>
    <t>Montážní plošina (lešení do výšky 5m)</t>
  </si>
  <si>
    <t>-407835975</t>
  </si>
  <si>
    <t>003.1</t>
  </si>
  <si>
    <t>Jeřáb pro osazení venkovní VZT jednotky do hmotnosti m=600kg</t>
  </si>
  <si>
    <t>1137815563</t>
  </si>
  <si>
    <t>004.1</t>
  </si>
  <si>
    <t>Štítky a značení (pro řešený rozsah)</t>
  </si>
  <si>
    <t>-1125457263</t>
  </si>
  <si>
    <t>2024/HEX/04-01-14-3 - D.1.4.3-Ústřední vytápění</t>
  </si>
  <si>
    <t>Ing.L.Boušek</t>
  </si>
  <si>
    <t>713 - Izolace tepelné</t>
  </si>
  <si>
    <t>733 - Rozvod potrubí</t>
  </si>
  <si>
    <t>734 - Armatury</t>
  </si>
  <si>
    <t>735 - Otopná tělesa</t>
  </si>
  <si>
    <t>736 - Podlahove vytapeni</t>
  </si>
  <si>
    <t>283773013R</t>
  </si>
  <si>
    <t>Izolace potrubí 18 x 13 mm šedá</t>
  </si>
  <si>
    <t>-1660000522</t>
  </si>
  <si>
    <t>283773019R</t>
  </si>
  <si>
    <t>Izolace potrubí 20 x 13 mm šedá</t>
  </si>
  <si>
    <t>-681152563</t>
  </si>
  <si>
    <t>713468888R00</t>
  </si>
  <si>
    <t>Montáž izolačních pouzder PE</t>
  </si>
  <si>
    <t>-110022381</t>
  </si>
  <si>
    <t>733</t>
  </si>
  <si>
    <t>Rozvod potrubí</t>
  </si>
  <si>
    <t>733110806R00</t>
  </si>
  <si>
    <t>Demontáž potrubí ocelového závitového do DN 15-32</t>
  </si>
  <si>
    <t>97788397</t>
  </si>
  <si>
    <t>733163103R00</t>
  </si>
  <si>
    <t>Potrubí z měděných trubek vytápění D 18 x 1,0 mm</t>
  </si>
  <si>
    <t>68439899</t>
  </si>
  <si>
    <t>733167002R00</t>
  </si>
  <si>
    <t>Příplatek za zhotovení přípojky Cu 18/1</t>
  </si>
  <si>
    <t>-1068744019</t>
  </si>
  <si>
    <t>7331781RER00</t>
  </si>
  <si>
    <t>Potrubí PE-Xa 17x2 mm, včetně tvarovek mosaz</t>
  </si>
  <si>
    <t>-518963300</t>
  </si>
  <si>
    <t>7331782RER00</t>
  </si>
  <si>
    <t>Potrubí PE-Xa 20x2 mm, včetně tvarovek mosaz</t>
  </si>
  <si>
    <t>-1674994304</t>
  </si>
  <si>
    <t>733190306R00</t>
  </si>
  <si>
    <t>Tlaková zkouška Cu potrubí do D 35</t>
  </si>
  <si>
    <t>-1192133423</t>
  </si>
  <si>
    <t>998733101R00</t>
  </si>
  <si>
    <t>Přesun hmot pro rozvody potrubí, výšky do 6 m</t>
  </si>
  <si>
    <t>1582393707</t>
  </si>
  <si>
    <t>734</t>
  </si>
  <si>
    <t>Armatury</t>
  </si>
  <si>
    <t>55137306.AR</t>
  </si>
  <si>
    <t>Hlavice termostatická standard</t>
  </si>
  <si>
    <t>-976299769</t>
  </si>
  <si>
    <t>734266422R00</t>
  </si>
  <si>
    <t>Šroubení uz.dvoutr.s vyp.přímé, DN15</t>
  </si>
  <si>
    <t>-788755761</t>
  </si>
  <si>
    <t>734266772R00</t>
  </si>
  <si>
    <t>Šroubení svěrné na měď 15x1 mm - EK</t>
  </si>
  <si>
    <t>232252979</t>
  </si>
  <si>
    <t>998734101R00</t>
  </si>
  <si>
    <t>Přesun hmot pro armatury, výšky do 6 m</t>
  </si>
  <si>
    <t>1025235570</t>
  </si>
  <si>
    <t>735</t>
  </si>
  <si>
    <t>Otopná tělesa</t>
  </si>
  <si>
    <t>735142839RT1</t>
  </si>
  <si>
    <t>Otopné těleso, typ 32, šířka 133mm, výška 210mm, délka 1300mm</t>
  </si>
  <si>
    <t>-791039988</t>
  </si>
  <si>
    <t>735151822R00</t>
  </si>
  <si>
    <t>Demontáž otopných těles panelových 2řadých,2820 mm</t>
  </si>
  <si>
    <t>-1395650190</t>
  </si>
  <si>
    <t>735291800R00</t>
  </si>
  <si>
    <t>Demontáž konzol otopných těles do odpadu</t>
  </si>
  <si>
    <t>-572280202</t>
  </si>
  <si>
    <t>735419126R00</t>
  </si>
  <si>
    <t>Montáž konvektorů na konzoly, délky do 2040 mm</t>
  </si>
  <si>
    <t>1710238052</t>
  </si>
  <si>
    <t>735494811R00</t>
  </si>
  <si>
    <t>Vypuštění vody z otopných těles</t>
  </si>
  <si>
    <t>-928363072</t>
  </si>
  <si>
    <t>998735101R00</t>
  </si>
  <si>
    <t>Přesun hmot pro otopná tělesa, výšky do 6 m</t>
  </si>
  <si>
    <t>1478140325</t>
  </si>
  <si>
    <t>736</t>
  </si>
  <si>
    <t>Podlahove vytapeni</t>
  </si>
  <si>
    <t>736110003RT3</t>
  </si>
  <si>
    <t>Podlahové vytápění, na systémovou desku</t>
  </si>
  <si>
    <t>-352891215</t>
  </si>
  <si>
    <t>736323912R00</t>
  </si>
  <si>
    <t>Ochranná trubka PE pro trubku 17 x 2,0 mm</t>
  </si>
  <si>
    <t>939670831</t>
  </si>
  <si>
    <t>736326305R00</t>
  </si>
  <si>
    <t>Sestava rozd./sběrač HKV-D, 6cest.bez skříně</t>
  </si>
  <si>
    <t>-944100767</t>
  </si>
  <si>
    <t>736326864R00</t>
  </si>
  <si>
    <t>Skříň rozdělovače nástěnná š 1005</t>
  </si>
  <si>
    <t>-290753900</t>
  </si>
  <si>
    <t>736326913R00</t>
  </si>
  <si>
    <t>Šroubení svěrné pro PE-Xa S 17x2,0 mm</t>
  </si>
  <si>
    <t>1581240521</t>
  </si>
  <si>
    <t>736326925R00</t>
  </si>
  <si>
    <t>Mísicí sada DN 25</t>
  </si>
  <si>
    <t>-828924977</t>
  </si>
  <si>
    <t>998736101R00</t>
  </si>
  <si>
    <t>Přesun hmot pro podlahové vytápění, výšky do 6 m</t>
  </si>
  <si>
    <t>1697180684</t>
  </si>
  <si>
    <t>2024/HEX/04-01-14-4 - D.1.4.4-Zařízení silnoproudé elektrotechniky</t>
  </si>
  <si>
    <t>Ing.J.Petlach</t>
  </si>
  <si>
    <t>D143.01 - Demontáže</t>
  </si>
  <si>
    <t>D143.02 - Rozváděč RH - doplnění</t>
  </si>
  <si>
    <t>D143.03 - Rozváděč RPO - doplnění</t>
  </si>
  <si>
    <t>D143.04 - Kabely a vodiče</t>
  </si>
  <si>
    <t>D143.05 - Elektroinstalační materiál</t>
  </si>
  <si>
    <t>D143.06 - Svítidla</t>
  </si>
  <si>
    <t>D143.07 - Požární zabezpečení stavby</t>
  </si>
  <si>
    <t>D143.08 - Zednické výpomoci</t>
  </si>
  <si>
    <t>D143.09 - Hodinové zúčtovací sazby</t>
  </si>
  <si>
    <t>D143.01</t>
  </si>
  <si>
    <t>Demontáže</t>
  </si>
  <si>
    <t>D143.0101</t>
  </si>
  <si>
    <t>Spínač univerzální s možností podsvětlení, řazení 6(1)</t>
  </si>
  <si>
    <t>1911035141</t>
  </si>
  <si>
    <t>D143.0102</t>
  </si>
  <si>
    <t>Svítidlo 230V, zapuštěné</t>
  </si>
  <si>
    <t>-1808496771</t>
  </si>
  <si>
    <t>D143.0103</t>
  </si>
  <si>
    <t>kabel do 4x16</t>
  </si>
  <si>
    <t>-903245896</t>
  </si>
  <si>
    <t>D143.0104</t>
  </si>
  <si>
    <t>zásuvka 230V</t>
  </si>
  <si>
    <t>2118988856</t>
  </si>
  <si>
    <t>D143.0105</t>
  </si>
  <si>
    <t>ekologická likvidace</t>
  </si>
  <si>
    <t>-1630061559</t>
  </si>
  <si>
    <t>D143.02</t>
  </si>
  <si>
    <t>Rozváděč RH - doplnění</t>
  </si>
  <si>
    <t>D143.0201</t>
  </si>
  <si>
    <t>viz výkres č. D143-30 Jistič 3 pól. do 16A, char.B, 6 kA</t>
  </si>
  <si>
    <t>-1171782437</t>
  </si>
  <si>
    <t>D143.0202</t>
  </si>
  <si>
    <t>viz výkres č. D143-30 Jistič 1 pól. do 20A, char.C, 6 kA</t>
  </si>
  <si>
    <t>-259244738</t>
  </si>
  <si>
    <t>D143.0203</t>
  </si>
  <si>
    <t>viz výkres č. D143-30 CY 4 mm2-prodrátování</t>
  </si>
  <si>
    <t>-1396227846</t>
  </si>
  <si>
    <t>D143.0204</t>
  </si>
  <si>
    <t>viz výkres č. D143-30 Uprava stavajiciho rozvaděče</t>
  </si>
  <si>
    <t>567889328</t>
  </si>
  <si>
    <t>D143.03</t>
  </si>
  <si>
    <t>Rozváděč RPO - doplnění</t>
  </si>
  <si>
    <t>D143.0301</t>
  </si>
  <si>
    <t>viz výkres č. D143-31 Jistič 1 pól. do 16A, char.C, 6 kA</t>
  </si>
  <si>
    <t>1407312406</t>
  </si>
  <si>
    <t>D143.0302</t>
  </si>
  <si>
    <t>viz výkres č. D143-31 CY 4 mm2-prodrátování</t>
  </si>
  <si>
    <t>1999872119</t>
  </si>
  <si>
    <t>D143.0303</t>
  </si>
  <si>
    <t>viz výkres č. D143-31 Uprava stavajiciho rozvaděče</t>
  </si>
  <si>
    <t>356928191</t>
  </si>
  <si>
    <t>D143.04</t>
  </si>
  <si>
    <t>Kabely a vodiče</t>
  </si>
  <si>
    <t>D143.0401</t>
  </si>
  <si>
    <t>VODIČ JEDNOŽILOVÝ, IZOLACE PVC CY 4 mm2,</t>
  </si>
  <si>
    <t>-1535544957</t>
  </si>
  <si>
    <t>D143.0402</t>
  </si>
  <si>
    <t>KABEL SILOVÝ,IZOLACE PVC CYKY-J 3x1.5 mm2</t>
  </si>
  <si>
    <t>-312199578</t>
  </si>
  <si>
    <t>D143.0403</t>
  </si>
  <si>
    <t>KABEL SILOVÝ,IZOLACE PVC CYKY-J 3x2.5 mm2,</t>
  </si>
  <si>
    <t>182566221</t>
  </si>
  <si>
    <t>D143.0404</t>
  </si>
  <si>
    <t>KABEL SILOVÝ,IZOLACE PVC CYKY-J 3x4 mm2,</t>
  </si>
  <si>
    <t>963859597</t>
  </si>
  <si>
    <t>D143.0405</t>
  </si>
  <si>
    <t>KABEL SILOVÝ,IZOLACE PVC CYKY-J 5x2.5 mm2</t>
  </si>
  <si>
    <t>1746873196</t>
  </si>
  <si>
    <t>D143.0406</t>
  </si>
  <si>
    <t>KABEL SE SNÍŽENOU HOŘLAVOSTÍ, S FUNKČ.SCHOPNOSTÍ PŘI POŽÁRU, 90 MIN. B2aCad0s1, cena vč.požár.uchycení CHKE-V 2x2,5 (nouzové osvětlení)</t>
  </si>
  <si>
    <t>89211378</t>
  </si>
  <si>
    <t>D143.0407</t>
  </si>
  <si>
    <t>KABEL SE SNÍŽENOU HOŘLAVOSTÍ, S FUNKČ.SCHOPNOSTÍ PŘI POŽÁRU, 90 MIN. B2aCad0s1, cena vč.požár.uchycení CHKE-V-J 3x1.5 (dveře)</t>
  </si>
  <si>
    <t>211603638</t>
  </si>
  <si>
    <t>D143.0408</t>
  </si>
  <si>
    <t>UKONČENÍ KABELŮ V ROZVÁDĚČÍCH, SPOTŘEBIČÍCH (NE SVÍTIDLA, ZÁSUVKY, VYPÍNAČE) 5x4 mm2</t>
  </si>
  <si>
    <t>1589686341</t>
  </si>
  <si>
    <t>D143.0409</t>
  </si>
  <si>
    <t>UKONČENÍ VODIČŮ V ROZVADĚČÍCH, KABELOVÁ OKA Do 4 mm2</t>
  </si>
  <si>
    <t>1873080531</t>
  </si>
  <si>
    <t>D143.05</t>
  </si>
  <si>
    <t>Elektroinstalační materiál</t>
  </si>
  <si>
    <t>D143.0501</t>
  </si>
  <si>
    <t>viz výkres č. D143-03 KABELOVÝ ŽLAB vč.závěsů a výložníků po 2,5m, tloušťka 1,5mm, 80kg/m perforovaný plný, bez víka, pro zařízení nn 62/50</t>
  </si>
  <si>
    <t>677476210</t>
  </si>
  <si>
    <t>D143.0502</t>
  </si>
  <si>
    <t>KABELOVÝ ŽLAB-P60-R vč.závěsů a výložníků po 2,5m, tloušťka 1,5mm, 25kg/m perforovaný plný, bez víka, pro zařízení požární 62/50</t>
  </si>
  <si>
    <t>-1561087514</t>
  </si>
  <si>
    <t>D143.0503</t>
  </si>
  <si>
    <t>TRUBKA BEZHALOGENOVÁ, NA POVRCH PLASTOVÁ, VČ.PŘÍCHYTEK D16</t>
  </si>
  <si>
    <t>1776301007</t>
  </si>
  <si>
    <t>D143.0504</t>
  </si>
  <si>
    <t>VYPÍNAČE POD OMÍTKU, PŘÍSTROJ, KOLÉBKA, BÍLÝ,IP20 10A, 250V spínač sériový; řazení 5,</t>
  </si>
  <si>
    <t>1016267482</t>
  </si>
  <si>
    <t>D143.0505</t>
  </si>
  <si>
    <t>ČIDLO POHYBU S ČAS.DOBĚHEM 8m, 360°, 10A, 230V, IP20, stropní</t>
  </si>
  <si>
    <t>-1629119607</t>
  </si>
  <si>
    <t>D143.0506</t>
  </si>
  <si>
    <t>PODLAHOVÁ KRABICE 2x ZÁSUVKA 230V/16A</t>
  </si>
  <si>
    <t>1933806897</t>
  </si>
  <si>
    <t>D143.0507</t>
  </si>
  <si>
    <t>ZÁSUVKA NN KOMPLETNÍ, IP20, 16A, 230V, BÍLÁ dvojnásobná, s ochranným kolíkem,</t>
  </si>
  <si>
    <t>-2075947873</t>
  </si>
  <si>
    <t>D143.0508</t>
  </si>
  <si>
    <t>ELEKTROINSTALAČNÍ KRABICE KRABICE PŘÍSTROJOVÁ KU68</t>
  </si>
  <si>
    <t>-560185340</t>
  </si>
  <si>
    <t>D143.0509</t>
  </si>
  <si>
    <t>ELEKTROINSTALAČNÍ KRABICE KRABICE ODBOČNÁ VČ. SVOREK do 4mm2</t>
  </si>
  <si>
    <t>-754251381</t>
  </si>
  <si>
    <t>D143.0510</t>
  </si>
  <si>
    <t>SVORKA PRO VYROVNÁNÍ POTENCIÁLŮ Svorka pro pospojování, 10x6mm2</t>
  </si>
  <si>
    <t>-629823641</t>
  </si>
  <si>
    <t>D143.06</t>
  </si>
  <si>
    <t>Svítidla</t>
  </si>
  <si>
    <t>D143.0601</t>
  </si>
  <si>
    <t>Svítidlo R sv. závěsné LED 36W/3000K, 4446lm, těleso sv. Al, barva černá RAL 9005, satine mikropyramidový kryt, l=1170mm, 230V</t>
  </si>
  <si>
    <t>1492606286</t>
  </si>
  <si>
    <t>D143.0602</t>
  </si>
  <si>
    <t>Svítidlo R1 sv. závěsné LED 71W/3000K, těleso sv. Al, barva černá RAL 9005, satine mikropyramidový kryt, l=2310mm, 230V</t>
  </si>
  <si>
    <t>828975568</t>
  </si>
  <si>
    <t>D143.0603</t>
  </si>
  <si>
    <t>Svítidlo R2 sv. závěsné LED 142W/3000K, těleso sv. Al, barva černá RAL 9005, satine mikropyramidový kryt, l=4620mm, 230V</t>
  </si>
  <si>
    <t>-29772498</t>
  </si>
  <si>
    <t>D143.0604</t>
  </si>
  <si>
    <t>Svítidlo N1sv. LED nouzové, značící směr úniku, adresné, včetně piktogramu, připojeno na CBS, včetně rámečku pro vestavění</t>
  </si>
  <si>
    <t>-1338691532</t>
  </si>
  <si>
    <t>D143.0605</t>
  </si>
  <si>
    <t xml:space="preserve">Svítidlo N4_x000D_
sv. LED přisazené nouzové protipanické, adresné, optika area, připojeno na CBS_x000D_
</t>
  </si>
  <si>
    <t>-2044522499</t>
  </si>
  <si>
    <t>D143.07</t>
  </si>
  <si>
    <t>Požární zabezpečení stavby</t>
  </si>
  <si>
    <t>D143.0701</t>
  </si>
  <si>
    <t>Protipožární přepážky - odolnost 60min Protip.průchod stěnou t 30cm</t>
  </si>
  <si>
    <t>-1422239123</t>
  </si>
  <si>
    <t>D143.08</t>
  </si>
  <si>
    <t>Zednické výpomoci</t>
  </si>
  <si>
    <t>D143.0801</t>
  </si>
  <si>
    <t>VYBOURANI OTVORU VE STENE BETONOVE DO PRUMERU 60mm Stena do 800mm</t>
  </si>
  <si>
    <t>1338483585</t>
  </si>
  <si>
    <t>D143.0802</t>
  </si>
  <si>
    <t>VYSEKANI KAPES VE ZDIVU BETONOVEM PRO KRABICE 50x50x50 mm</t>
  </si>
  <si>
    <t>-104030671</t>
  </si>
  <si>
    <t>D143.0803</t>
  </si>
  <si>
    <t>VYSEKANI RYH VE ZDECH - HLOUBKA 30mm Sire 30 mm</t>
  </si>
  <si>
    <t>1525277868</t>
  </si>
  <si>
    <t>D143.0804</t>
  </si>
  <si>
    <t>HRUBA VYPLN RYH MALTOU Jakekoliv sire</t>
  </si>
  <si>
    <t>352988096</t>
  </si>
  <si>
    <t>D143.0805</t>
  </si>
  <si>
    <t>Odvoz suti ekologická likvidace sut</t>
  </si>
  <si>
    <t>-631173025</t>
  </si>
  <si>
    <t>D143.0806</t>
  </si>
  <si>
    <t>Úprava podhledu Rozebrání a složení podhledu</t>
  </si>
  <si>
    <t>-1414817890</t>
  </si>
  <si>
    <t>D143.09</t>
  </si>
  <si>
    <t>Hodinové zúčtovací sazby</t>
  </si>
  <si>
    <t>D143.0901</t>
  </si>
  <si>
    <t>KOORDINACE POSTUPU PRACI S ostatnimi profesemi</t>
  </si>
  <si>
    <t>-1415713712</t>
  </si>
  <si>
    <t>D143.0902</t>
  </si>
  <si>
    <t>PROVEDENI REVIZNICH ZKOUSEK Revizni technik</t>
  </si>
  <si>
    <t>-710591168</t>
  </si>
  <si>
    <t>D143.0903</t>
  </si>
  <si>
    <t>Podružný materiál</t>
  </si>
  <si>
    <t>389583097</t>
  </si>
  <si>
    <t>2024/HEX/04-01-14-51 - D.1.4.5.1-Strukturovaná kabeláž (SK)</t>
  </si>
  <si>
    <t>Ing.Lobraisová</t>
  </si>
  <si>
    <t>D1 - Instalační materiál</t>
  </si>
  <si>
    <t>D2 - Kabely</t>
  </si>
  <si>
    <t>11 - Rozvaděče, zásuvky, ukončovací hw</t>
  </si>
  <si>
    <t>D3 - Demolice, demontáže</t>
  </si>
  <si>
    <t>D4 - Ostatní</t>
  </si>
  <si>
    <t>Instalační materiál</t>
  </si>
  <si>
    <t>1.</t>
  </si>
  <si>
    <t>Trubka 1423, 320N, pod omítku</t>
  </si>
  <si>
    <t>-1071148543</t>
  </si>
  <si>
    <t>Trubka 1436, 320N,v podhledu vč. příchytky</t>
  </si>
  <si>
    <t>1046101545</t>
  </si>
  <si>
    <t>Lišta hranatá 20x20</t>
  </si>
  <si>
    <t>-1928115262</t>
  </si>
  <si>
    <t>Lišta hranatá 40x40</t>
  </si>
  <si>
    <t>1133155062</t>
  </si>
  <si>
    <t>Krabice instalační univerzální, pod omítku</t>
  </si>
  <si>
    <t>749837287</t>
  </si>
  <si>
    <t>Požární ucpávky materiál, včetně označení dle ČSN, prostup do 100/50</t>
  </si>
  <si>
    <t>1541166250</t>
  </si>
  <si>
    <t>Pomocný stavební a instalační materiál</t>
  </si>
  <si>
    <t>1696513613</t>
  </si>
  <si>
    <t>Kabely</t>
  </si>
  <si>
    <t>Kabel UTP cat.6, drát AWG23, LSOH</t>
  </si>
  <si>
    <t>-1187618390</t>
  </si>
  <si>
    <t>Patch kabel UTP CAT6, 1,5m</t>
  </si>
  <si>
    <t>-999203976</t>
  </si>
  <si>
    <t>Patch kabel UTP CAT6, 3m</t>
  </si>
  <si>
    <t>-100928777</t>
  </si>
  <si>
    <t>Rozvaděče, zásuvky, ukončovací hw</t>
  </si>
  <si>
    <t>Zásuvka datová neosázená, kryt s popisovým polem , pro dvě komunikační zásuvky keystone, bílá (stejný design jako zásuvky 230V)</t>
  </si>
  <si>
    <t>-1270616516</t>
  </si>
  <si>
    <t>13.</t>
  </si>
  <si>
    <t>Modul zařezávací keystone CAT6 UTP</t>
  </si>
  <si>
    <t>-853160234</t>
  </si>
  <si>
    <t>14.</t>
  </si>
  <si>
    <t>Konektor RJ45 CAT6 UTP</t>
  </si>
  <si>
    <t>-43604675</t>
  </si>
  <si>
    <t>15.</t>
  </si>
  <si>
    <t>Patch panel 24 RJ45 modulární (neosazený)</t>
  </si>
  <si>
    <t>1897018211</t>
  </si>
  <si>
    <t>16.</t>
  </si>
  <si>
    <t>1934451618</t>
  </si>
  <si>
    <t>17.</t>
  </si>
  <si>
    <t>Vyvazovací panel 19" 2U</t>
  </si>
  <si>
    <t>-1899051166</t>
  </si>
  <si>
    <t>18.</t>
  </si>
  <si>
    <t>Drobný montážní materiál</t>
  </si>
  <si>
    <t>1807041885</t>
  </si>
  <si>
    <t>Demolice, demontáže</t>
  </si>
  <si>
    <t>19.</t>
  </si>
  <si>
    <t>Demontáž stávajících instalací a zařízení</t>
  </si>
  <si>
    <t>894205281</t>
  </si>
  <si>
    <t>20.</t>
  </si>
  <si>
    <t>Likvidace odpadu vč.odvozu a poplatku za likvidaci na skládce</t>
  </si>
  <si>
    <t>-985715554</t>
  </si>
  <si>
    <t>D4</t>
  </si>
  <si>
    <t>Ostatní</t>
  </si>
  <si>
    <t>21.</t>
  </si>
  <si>
    <t>Stavební příprava</t>
  </si>
  <si>
    <t>120978498</t>
  </si>
  <si>
    <t>22.</t>
  </si>
  <si>
    <t>Pomocné montážní práce</t>
  </si>
  <si>
    <t>638942415</t>
  </si>
  <si>
    <t>23.</t>
  </si>
  <si>
    <t>Zednické přípomoce ( sekání, zapravení drážek )</t>
  </si>
  <si>
    <t>1734804399</t>
  </si>
  <si>
    <t>24.</t>
  </si>
  <si>
    <t>Průrazy zdivem 150/150 do tl. Zdiva 400, vč. zapravení</t>
  </si>
  <si>
    <t>20875258</t>
  </si>
  <si>
    <t>25.</t>
  </si>
  <si>
    <t>Montážní práce ve stávajících kabelových trasách</t>
  </si>
  <si>
    <t>1870169111</t>
  </si>
  <si>
    <t>26.</t>
  </si>
  <si>
    <t>Montážní práce ve stávajících rozvaděčích</t>
  </si>
  <si>
    <t>-815959165</t>
  </si>
  <si>
    <t>27.</t>
  </si>
  <si>
    <t>Měření metalické kabeláže, vč. měřícího protokolu</t>
  </si>
  <si>
    <t>1819519896</t>
  </si>
  <si>
    <t>28.</t>
  </si>
  <si>
    <t>Součinnost se správcem sítě</t>
  </si>
  <si>
    <t>1554143423</t>
  </si>
  <si>
    <t>29.</t>
  </si>
  <si>
    <t>Ostatní koordinace, úklid, zakrývání ploch</t>
  </si>
  <si>
    <t>-1536628556</t>
  </si>
  <si>
    <t>30.</t>
  </si>
  <si>
    <t>Doprava materiálu a pracovníků</t>
  </si>
  <si>
    <t>415187457</t>
  </si>
  <si>
    <t>2024/HEX/04-01-14-52 - D.1.4.5.2-Poplachový zabezpečovací a tísňový systém (PZTS)</t>
  </si>
  <si>
    <t>6 - Kabely</t>
  </si>
  <si>
    <t>D2 - Detektory, moduly</t>
  </si>
  <si>
    <t>-523811697</t>
  </si>
  <si>
    <t>-281596036</t>
  </si>
  <si>
    <t>379747616</t>
  </si>
  <si>
    <t>Plastová nízká propojovací krabice pro povrchovou montáž, šroubovací svorky, počet svorek 8 + 2, ochranný kontakt NC</t>
  </si>
  <si>
    <t>1419551775</t>
  </si>
  <si>
    <t>set</t>
  </si>
  <si>
    <t>1407560440</t>
  </si>
  <si>
    <t>FTP Cat.5e LSZH, 4pár, drát, 24 AWG (doplnění dle potřeby systému)</t>
  </si>
  <si>
    <t>53773042</t>
  </si>
  <si>
    <t>Kabel 2x1 (doplnění dle potřeby systému)</t>
  </si>
  <si>
    <t>-1418440394</t>
  </si>
  <si>
    <t>Kabel pro napojení koncových prvků, stíněný 3x2x0,5</t>
  </si>
  <si>
    <t>825438850</t>
  </si>
  <si>
    <t>Detektory, moduly</t>
  </si>
  <si>
    <t>Linkový koncentrátor 8 smyček (doplnění dle potřeby systému)</t>
  </si>
  <si>
    <t>360175775</t>
  </si>
  <si>
    <t>PIR st. 2 s antimaskingem</t>
  </si>
  <si>
    <t>1344554506</t>
  </si>
  <si>
    <t>-1896956564</t>
  </si>
  <si>
    <t>-795766567</t>
  </si>
  <si>
    <t>-1572119156</t>
  </si>
  <si>
    <t>2043106198</t>
  </si>
  <si>
    <t>-668345431</t>
  </si>
  <si>
    <t>363931560</t>
  </si>
  <si>
    <t>Koordinace s ostatními profesemi</t>
  </si>
  <si>
    <t>213208787</t>
  </si>
  <si>
    <t>Součinnost se správcem systému</t>
  </si>
  <si>
    <t>-499369582</t>
  </si>
  <si>
    <t>Práce technika v nastavení systému</t>
  </si>
  <si>
    <t>-176701310</t>
  </si>
  <si>
    <t>Nespecifikované práce technika nutné ke zprovoznění stávající instalace</t>
  </si>
  <si>
    <t>986579312</t>
  </si>
  <si>
    <t>Ostatní koordinace, úklid a zakrývání</t>
  </si>
  <si>
    <t>-218339321</t>
  </si>
  <si>
    <t>-1124891519</t>
  </si>
  <si>
    <t>2024/HEX/04-01-14-53 - D.1.4.5.3-Místní rozhlas (MR)</t>
  </si>
  <si>
    <t>D1 - Kabelové trasy, instalační materiál</t>
  </si>
  <si>
    <t xml:space="preserve">D2 - Kabely </t>
  </si>
  <si>
    <t xml:space="preserve">6 - Reproduktory a příslušenství </t>
  </si>
  <si>
    <t>Kabelové trasy, instalační materiál</t>
  </si>
  <si>
    <t>1646642556</t>
  </si>
  <si>
    <t>634565003</t>
  </si>
  <si>
    <t>Instalační krabice propojovací s víčkem, pod om.</t>
  </si>
  <si>
    <t>-1506223490</t>
  </si>
  <si>
    <t>-80961198</t>
  </si>
  <si>
    <t xml:space="preserve">Kabely </t>
  </si>
  <si>
    <t>Kabel 2x1,5</t>
  </si>
  <si>
    <t>371606258</t>
  </si>
  <si>
    <t xml:space="preserve">Reproduktory a příslušenství </t>
  </si>
  <si>
    <t>6W nástěnný reproduktor, 100V, 6/3/1,5W, MDF, IP54</t>
  </si>
  <si>
    <t>773118491</t>
  </si>
  <si>
    <t>1675971900</t>
  </si>
  <si>
    <t>1586213323</t>
  </si>
  <si>
    <t>-285311944</t>
  </si>
  <si>
    <t>351587725</t>
  </si>
  <si>
    <t>1253626004</t>
  </si>
  <si>
    <t>769708951</t>
  </si>
  <si>
    <t>-426391092</t>
  </si>
  <si>
    <t>1126661712</t>
  </si>
  <si>
    <t>-2141011172</t>
  </si>
  <si>
    <t>1805313095</t>
  </si>
  <si>
    <t>1553751553</t>
  </si>
  <si>
    <t>1724793897</t>
  </si>
  <si>
    <t>2024/HEX/04-01-15 - D.1.5-Přeložka NN areálová</t>
  </si>
  <si>
    <t>D15-01 - Demontáže</t>
  </si>
  <si>
    <t>D15-02 - Kabely a vodiče</t>
  </si>
  <si>
    <t>D15-03 - Hodinové zúčtovací sazby</t>
  </si>
  <si>
    <t>D15-04 - Zemní práce</t>
  </si>
  <si>
    <t>D15-01</t>
  </si>
  <si>
    <t>D15-0101</t>
  </si>
  <si>
    <t>kabel do 4x240</t>
  </si>
  <si>
    <t>1206149254</t>
  </si>
  <si>
    <t>D15-0102</t>
  </si>
  <si>
    <t>-395372066</t>
  </si>
  <si>
    <t>D15-02</t>
  </si>
  <si>
    <t>D15-0201</t>
  </si>
  <si>
    <t>KABEL SILOVÝ,IZOLACE PVC,1kV AYKY-J 3x240+120 ,</t>
  </si>
  <si>
    <t>1888491585</t>
  </si>
  <si>
    <t>D15-0202</t>
  </si>
  <si>
    <t>SPOJKA 1kV PRO KABELY S PLASTOVOU IZOLACÍ SMOE81515, 150-240mm2</t>
  </si>
  <si>
    <t>1074310915</t>
  </si>
  <si>
    <t>D15-0203</t>
  </si>
  <si>
    <t>UKONČENÍ KABELŮ SMRŠŤOVACÍ ZÁKLOPKOU DO 4x240 mm2</t>
  </si>
  <si>
    <t>1011346174</t>
  </si>
  <si>
    <t>D15-0204</t>
  </si>
  <si>
    <t>UKONČENÍ VODIČŮ Do 240 mm2</t>
  </si>
  <si>
    <t>1111790795</t>
  </si>
  <si>
    <t>D15-03</t>
  </si>
  <si>
    <t>D15-0301</t>
  </si>
  <si>
    <t>1088404489</t>
  </si>
  <si>
    <t>D15-0302</t>
  </si>
  <si>
    <t>743222288</t>
  </si>
  <si>
    <t>D15-04</t>
  </si>
  <si>
    <t>D15-0401</t>
  </si>
  <si>
    <t>VYTÝČENÍ TRATI Venkovní vedení nn v přehledném terénu</t>
  </si>
  <si>
    <t>1908081768</t>
  </si>
  <si>
    <t>D15-0402</t>
  </si>
  <si>
    <t>VYTRHÁNÍ DLAŽBY Kostky velké,spáry nezalité</t>
  </si>
  <si>
    <t>-510780310</t>
  </si>
  <si>
    <t>D15-0403</t>
  </si>
  <si>
    <t>BOURANÍ ŽIVIČNÝCH POVRCHŮ Síla vrstvy 3-5cm</t>
  </si>
  <si>
    <t>-1727268941</t>
  </si>
  <si>
    <t>D15-0404</t>
  </si>
  <si>
    <t>HLOUBENÍ KABELOVÉ RÝHY Zemina třídy 3, šíře 400mm,hloubka 800mm</t>
  </si>
  <si>
    <t>-1195404214</t>
  </si>
  <si>
    <t>D15-0405</t>
  </si>
  <si>
    <t>RÝHA PRO SPOJKU KAB.DO 10kV V zemine třídy 3</t>
  </si>
  <si>
    <t>195483847</t>
  </si>
  <si>
    <t>D15-0406</t>
  </si>
  <si>
    <t>ZŘÍZENÍ KABELOVÉHO LOŽE Z kopaného písku vrstvy 10cm se zakrytím kabelu cihlami-napříč kabelu</t>
  </si>
  <si>
    <t>1007048596</t>
  </si>
  <si>
    <t>D15-0407</t>
  </si>
  <si>
    <t>KŘIŽOVATKA SE SILOVÝM KABELEM Položení bet.žlabu vč.zakrytí</t>
  </si>
  <si>
    <t>-760200749</t>
  </si>
  <si>
    <t>D15-0408</t>
  </si>
  <si>
    <t>FOLIE VÝSTRAŽNÁ Z PVC Do šířky 20cm</t>
  </si>
  <si>
    <t>-1860880548</t>
  </si>
  <si>
    <t>D15-0409</t>
  </si>
  <si>
    <t>VYPODLOŽENÍ, ODDĚLENÍ A KRYTÍ SPOJKY NEBO ODBOČNICE Pro kabel do 6 kV</t>
  </si>
  <si>
    <t>-1061235507</t>
  </si>
  <si>
    <t>D15-0410</t>
  </si>
  <si>
    <t>ZÁHOZ KABELOVÉ RÝHY Zemina třídy 3, šíře 400mm,hloubka 800mm</t>
  </si>
  <si>
    <t>-1047484225</t>
  </si>
  <si>
    <t>D15-0411</t>
  </si>
  <si>
    <t>ÚPRAVA POVRCHU Provizorní úprava terénu v zemina třídy 3</t>
  </si>
  <si>
    <t>967109484</t>
  </si>
  <si>
    <t>2024/HEX/04-01-16 - D.1.6-Přeložka CETIN</t>
  </si>
  <si>
    <t xml:space="preserve">    8 - Trubní vedení</t>
  </si>
  <si>
    <t xml:space="preserve">      88 - Vedení elektro</t>
  </si>
  <si>
    <t>Trubní vedení</t>
  </si>
  <si>
    <t>Vedení elektro</t>
  </si>
  <si>
    <t>D.1.6</t>
  </si>
  <si>
    <t>D.1.6-Celkové náklady na přeložku CETIN v dl.62m vč.zemních prací, obsypu, chrániček-NEJSOU součástí výkazu výměr -DODÁVÁ investor</t>
  </si>
  <si>
    <t>541734885</t>
  </si>
  <si>
    <t>2024/HEX/04-01-VON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</si>
  <si>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</si>
  <si>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</si>
  <si>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</si>
  <si>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</si>
  <si>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</si>
  <si>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</si>
  <si>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</si>
  <si>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</si>
  <si>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</si>
  <si>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</si>
  <si>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</si>
  <si>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011434000</t>
  </si>
  <si>
    <t>Měření (monitoring) hlukové hladiny</t>
  </si>
  <si>
    <t>1024</t>
  </si>
  <si>
    <t>-491081828</t>
  </si>
  <si>
    <t>https://podminky.urs.cz/item/CS_URS_2023_01/011434000</t>
  </si>
  <si>
    <t>011503000</t>
  </si>
  <si>
    <t>Stavební průzkum bez rozlišení</t>
  </si>
  <si>
    <t>-1809861179</t>
  </si>
  <si>
    <t>https://podminky.urs.cz/item/CS_URS_2023_01/011503000</t>
  </si>
  <si>
    <t>012002000</t>
  </si>
  <si>
    <t>Geodetické práce</t>
  </si>
  <si>
    <t>-407513716</t>
  </si>
  <si>
    <t>https://podminky.urs.cz/item/CS_URS_2023_01/012002000</t>
  </si>
  <si>
    <t>Poznámka k položce:_x000D_
Zahrnuje vytyčení hranic pozemků, výšková měření, určení průběhu nadzemního nebo podzemního stávajícího i plánovaného vedení, zaměření stávajícího objektu, měření profilů,jednání se správci apod.vč.zaměření skutečného stavu po výstavbě (protokol)</t>
  </si>
  <si>
    <t>0132440-01</t>
  </si>
  <si>
    <t>Dokumentace pro provádění stavby (dílenská dokumentace)</t>
  </si>
  <si>
    <t>-1340055027</t>
  </si>
  <si>
    <t>Poznámka k položce:_x000D_
Zpracování dílenských dokumentací (výkresy výztuže, interiér,ocelové k-ce,zámečnické a truhlářské výrobky apod.)-dle smlouvy o dílo.</t>
  </si>
  <si>
    <t>013254000</t>
  </si>
  <si>
    <t>Dokumentace skutečného provedení stavby</t>
  </si>
  <si>
    <t>-1355270698</t>
  </si>
  <si>
    <t>https://podminky.urs.cz/item/CS_URS_2023_01/013254000</t>
  </si>
  <si>
    <t>Poznámka k položce:_x000D_
Dokumentace skutečného provedení bude provedena podle následujících zásad:_x000D__x000D__x000D_
Do projektové dokumentace pro provedení stavby všech stavebních objektů a provozních souborů budou zřetelně vyznačeny všechny změny, k nimž došlo v průběhu zhotovení díla._x000D__x000D__x000D_
Ty části projektové dokumentace pro provedení stavby, u kterých nedošlo k žádným změnám, budou označeny nápisem """"beze změn""""._x000D__x000D__x000D_
Každý výkres dokumentace skutečného provedení stavby bude opatřen jménem a příjmením osoby, která změny zakreslila, jejím podpisem a razítkem zhotovitele._x000D__x000D__x000D_
U výkresů obsahujících změnu proti projektu pro provedení stavby bude přiložen i doklad, ze kterého bude vyplývat projednání změny s odpovědnou osobou objednatele a její souhlasné stanovisko._x000D__x000D__x000D_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Word)._x000D__x000D__x000D_
_x000D__x000D__x000D_
DLE SMLOUVY O DÍLO  (vč.profesí)</t>
  </si>
  <si>
    <t>VRN3</t>
  </si>
  <si>
    <t>Zařízení staveniště</t>
  </si>
  <si>
    <t>030001000</t>
  </si>
  <si>
    <t>-914562244</t>
  </si>
  <si>
    <t>https://podminky.urs.cz/item/CS_URS_2023_01/030001000</t>
  </si>
  <si>
    <t>Poznámka k položce:_x000D_
Zařízení staveniště obsahuje náklady na:_x000D__x000D__x000D_
-předání a převzetí staveniště_x000D__x000D__x000D_
-terénní úpravy zařízení staveniště (jsou to např.náklady na hlavní terénní úpravy: přípravu základové roviny pro uložení mobilních buněk, terénní úpravy pro zřízení provizorních komunikací apod.)_x000D__x000D__x000D_
-náklady na stavení buňky (náklady na zřízení, demontáž a opotřebení nebo pronájem stavebních buněk, na kanceláře, stavební sklady, mobilní WC, umývárny, sprchy, apod. Náleží sem i případy, kdy jsou pro tyto účely přizpůsobeny stávající objekty.)_x000D__x000D__x000D_
-provizorní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staveniště.)_x000D__x000D_
-mechanizace staveniště_x000D__x000D__x000D_
-skládky na staveništi (náklady související se zřízením skládek na staveništi a jejich zrušením)_x000D__x000D__x000D_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okolí.)_x000D__x000D__x000D_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energie.)_x000D__x000D__x000D_
-oplocení staveniště_x000D__x000D__x000D_
-opatření na ochranu pozemků sousedících se staveništěm (náklady na případná opatření na ochranu sousedních pozemků proti poškození a znečištění.)_x000D__x000D_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díla.)_x000D__x000D__x000D_
-osvětlení staveniště (náklady na osvětlení jsou řešeny podle rozsahu a charakteru staveniště -vč.rozvodných skříní.)_x000D__x000D__x000D_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tabulkami.)_x000D__x000D__x000D_
-alarm, strážní služba staveniště (zabezpečení staveniště -např.technické opatření,strážní služba,zabezpečení přístupů ke skladům, apod.)_x000D__x000D_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úhrady)_x000D__x000D__x000D_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stavu)_x000D__x000D__x000D_
-úprava terénu po zrušení zařízení staveniště (jedná se o náklady za práce, jejichž smyslem je uvedení místa zařízení staveniště do původního stavu. Uvedení všech povrchů dotčených stavbou do původního stavu-komunikace,chodníky,zeleň,…)._x000D__x000D__x000D_
Rozsah je dán požadavky investora (viz.smlouva o dílo)._x000D_</t>
  </si>
  <si>
    <t>VRN4</t>
  </si>
  <si>
    <t>Inženýrská činnost</t>
  </si>
  <si>
    <t>0425030-01</t>
  </si>
  <si>
    <t>BOZP na staveništi vč.koordinátora</t>
  </si>
  <si>
    <t>-910143151</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</si>
  <si>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plochách._x000D__x000D__x000D_
Účelem BOZP je zajistit bezpečnost práce a ochranu zdraví na staveništi, eliminovat rizika ohrožení zdraví a majetku, zajistit ochranu životního prostředí a předejít vzniku mimořádných událostí. _x000D__x000D__x000D_
Předpokládá se jmenování koordinátora BOZP na staveništi, určeného zadavatelem stavby k provádění stanovených činností při realizaci stavby._x000D__x000D__x000D_
Budou stanoveny provozní předpisy, podmínky pro dopravu._x000D__x000D__x000D_
Bude stanoveno vymezení činnosti, rozsah prací a stanovení odpovědnosti v BOZP, rizika provádění stavby._x000D__x000D_
_x000D__x000D_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výškách)._x000D__x000D_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atd._x000D__x000D__x000D_
plný popis viz.SoD</t>
  </si>
  <si>
    <t>045002000</t>
  </si>
  <si>
    <t>Kompletační a koordinační činnost</t>
  </si>
  <si>
    <t>1999306880</t>
  </si>
  <si>
    <t>https://podminky.urs.cz/item/CS_URS_2023_01/045002000</t>
  </si>
  <si>
    <t>Poznámka k položce:_x000D_
Jedná se o zajišťování:_x000D__x000D__x000D_
* činností souvisejících se zakázkou-tj.účastí všech zainteresovaných osob ve všech fázích přípravy,realizace i dokončení zakázky,komplexního vyzkoušení a měření, odstranění vad díla podléhajících záruční lhůtě._x000D__x000D__x000D_
* poradenství (technická pomoc,aj.)_x000D__x000D__x000D_
* zpracování technologických postupů prováděných prací*podkladů (výkresů,rozpočtů,posudků,zkoušek,protokolů apod.)včetně zakreslování změn do výkresů, ke kterým došlo v průběhu výstavby._x000D__x000D__x000D_
* účasti zástupců zainteresovaných stran na jednáních,zkouškách,odevzdávání a přebírání konstrukcí,objektů a celků._x000D__x000D__x000D_
* kontroly činností na staveništi,výše uvedených činností i souvisejících správních činností._x000D__x000D__x000D_
*vypracování provozních řádů, návodů na provoz a údržbu,uživatelská dokumentace (návod k použití)_x000D__x000D_
*zpracování podrobné fotodokumentace v průběhu provádění stavby (zejména před zakrytím instalovaných konstrukcí a prvků instalací)_x000D__x000D_
*předložení výsledku hygienického rozboru vody dle požadavků KHS_x000D__x000D__x000D_
Předání záručních listů, popř. návodů k obsluze v českém jazyce._x000D__x000D__x000D_
Zajištění a předání atestů a dokladů o požadovaných vlastnostech výrobků k předání předmětu veřejné zakázky ( vč.případných prohlášení o shodě dle zákona č. 22/1997 Sb. O technických požadavcích na výrobky)._x000D__x000D__x000D_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podloží,apod.)._x000D__x000D__x000D_
Oznámení zahájení stavebních prací správcům sítí před zahájením prací v souladu s projektovou dokumentací, platnými rozhodnutími a vyjádřeními._x000D__x000D__x000D_
Předložení dokladů o nezávadném zneškodňování odpadu._x000D__x000D__x000D_
_x000D__x000D__x000D_
ROZSAH JE DÁN SMLUVNÍMI PODMÍNKAMI._x000D_</t>
  </si>
  <si>
    <t>VRN5</t>
  </si>
  <si>
    <t>Finanční náklady</t>
  </si>
  <si>
    <t>051002000</t>
  </si>
  <si>
    <t>Pojistné</t>
  </si>
  <si>
    <t>278620254</t>
  </si>
  <si>
    <t>https://podminky.urs.cz/item/CS_URS_2023_01/051002000</t>
  </si>
  <si>
    <t>Poznámka k položce:_x000D_
Náklady spojené s povinným pojištěním dodavatele nebo stavebního díla či jeho části, v rozsahu obchodních podmínek.</t>
  </si>
  <si>
    <t>056002000</t>
  </si>
  <si>
    <t>Bankovní záruka</t>
  </si>
  <si>
    <t>1520156030</t>
  </si>
  <si>
    <t>https://podminky.urs.cz/item/CS_URS_2023_01/056002000</t>
  </si>
  <si>
    <t>Poznámka k položce:_x000D_
Bankovní záruka za řádné plnění záručních, smluvních a zákonných podmínek. Finanční záruka bude krýt finanční nároky objednatele za zhotovitelem, které mu vzniknou z důvodu porušení jeho povinností ze smlouvy o dílo nebo ze zákona v průběhu části záruční doby, které zhotovitel nesplní ani po předchozí písemné výzvě objednatele._x000D_
K zajištění splnění závazků zhotovitele vyplývajících z poskytnuté záruky za jakost._x000D_
Výše bankovní záruky dle obchodních podmínek.</t>
  </si>
  <si>
    <t>VRN7</t>
  </si>
  <si>
    <t>Provozní vlivy</t>
  </si>
  <si>
    <t>071002000</t>
  </si>
  <si>
    <t>Provoz investora, třetích osob</t>
  </si>
  <si>
    <t>-36495212</t>
  </si>
  <si>
    <t>https://podminky.urs.cz/item/CS_URS_2023_01/071002000</t>
  </si>
  <si>
    <t>Poznámka k položce:_x000D_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a stěhování zařízení v průběhu výstavby.</t>
  </si>
  <si>
    <t>VRN9</t>
  </si>
  <si>
    <t>Ostatní náklady</t>
  </si>
  <si>
    <t>0910030-01</t>
  </si>
  <si>
    <t>Nakládání s odpady</t>
  </si>
  <si>
    <t>455349166</t>
  </si>
  <si>
    <t>Poznámka k položce:_x000D_
Likvidace, odvoz a uložení odpadů ze stavby (obaly materiálů, ztratné-prořez) na skládku v souladu s ustanoveními zákona č. 185/2001 Sb., o odpadech, protokol o uložení.</t>
  </si>
  <si>
    <t>091504000</t>
  </si>
  <si>
    <t>Náklady související s publikační činností</t>
  </si>
  <si>
    <t>1960367426</t>
  </si>
  <si>
    <t>https://podminky.urs.cz/item/CS_URS_2023_01/091504000</t>
  </si>
  <si>
    <t>Poznámka k položce:_x000D_
Zahrnuje zejména náklady na informační tabuli dle SOD a tabuli formátu A3._x000D_
Povinnost konzultovat grafický název velkoplošného reklamního panelu a stálé vysvětlující tabule dle oficiálního názvu projektu (upřesněno zadavatelem).</t>
  </si>
  <si>
    <t>2024/HEX/04-02 - UPOL FTK-Rekonstrukce tělocvičny</t>
  </si>
  <si>
    <t>2024/HEX/04-02-11 - D.1.1-Architektonické a stavebně technické řešení (vč.statiky a PBŘ)</t>
  </si>
  <si>
    <t>2024/HEX/04-02-11-1 - D.1.1.1-DEMOLICE stávajícího objektu</t>
  </si>
  <si>
    <t>Nedílnou součástí výkazu výměr je projektová dokumentace zpracovaná firmou Hexaplan International spol.s r.o. v únoru 2024.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</si>
  <si>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 xml:space="preserve">    95 - Různé dokončovací konstrukce a práce pozemních staveb</t>
  </si>
  <si>
    <t>CS ÚRS 2024 01</t>
  </si>
  <si>
    <t>https://podminky.urs.cz/item/CS_URS_2024_01/119003131</t>
  </si>
  <si>
    <t>https://podminky.urs.cz/item/CS_URS_2024_01/119003132</t>
  </si>
  <si>
    <t>https://podminky.urs.cz/item/CS_URS_2024_01/119003223</t>
  </si>
  <si>
    <t>20+15+15+10</t>
  </si>
  <si>
    <t>https://podminky.urs.cz/item/CS_URS_2024_01/119003224</t>
  </si>
  <si>
    <t>Lešení řadové trubkové lehké pracovní s podlahami s provozním zatížením tř. 3 do 200 kg/m2 šířky tř. W06 od 0,6 do 0,9 m výšky do 10 m montáž</t>
  </si>
  <si>
    <t>https://podminky.urs.cz/item/CS_URS_2024_01/941111111</t>
  </si>
  <si>
    <t>"pro demolici stáv.objektu"3,6*(3,6+3,5+8,25+9,3+10,5+11+5+0,9*8)</t>
  </si>
  <si>
    <t>Lešení řadové trubkové lehké pracovní s podlahami s provozním zatížením tř. 3 do 200 kg/m2 šířky tř. W06 od 0,6 do 0,9 m výšky do 10 m příplatek k ceně za každý den použití</t>
  </si>
  <si>
    <t>https://podminky.urs.cz/item/CS_URS_2024_01/941111211</t>
  </si>
  <si>
    <t>Poznámka k položce:_x000D_
Poznámka k položce: uchazeč ve své cenové nabídce vyhodnotí celkovou dobu použití a konečnou cenu zapracuje ve své nabídce</t>
  </si>
  <si>
    <t>Lešení řadové trubkové lehké pracovní s podlahami s provozním zatížením tř. 3 do 200 kg/m2 šířky tř. W06 od 0,6 do 0,9 m výšky do 10 m demontáž</t>
  </si>
  <si>
    <t>https://podminky.urs.cz/item/CS_URS_2024_01/941111811</t>
  </si>
  <si>
    <t>"dtto lešení"210,06</t>
  </si>
  <si>
    <t>Zábradlí ochranné trubkové vnitřní na lešeňových konstrukcích dvoutyčové montáž</t>
  </si>
  <si>
    <t>https://podminky.urs.cz/item/CS_URS_2024_01/944111122</t>
  </si>
  <si>
    <t>"pro demolici stáv.objektu"2*(3,6+3,5+8,25+9,3+10,5+11+5+0,9*8)</t>
  </si>
  <si>
    <t>Zábradlí ochranné trubkové vnitřní na lešeňových konstrukcích dvoutyčové příplatek k ceně za každý den použití</t>
  </si>
  <si>
    <t>https://podminky.urs.cz/item/CS_URS_2024_01/944111222</t>
  </si>
  <si>
    <t>Zábradlí ochranné trubkové vnitřní na lešeňových konstrukcích dvoutyčové demontáž</t>
  </si>
  <si>
    <t>https://podminky.urs.cz/item/CS_URS_2024_01/944111822</t>
  </si>
  <si>
    <t>"dtto zábradlí"116,7</t>
  </si>
  <si>
    <t>944611111</t>
  </si>
  <si>
    <t>Plachta ochranná zavěšená na konstrukci lešení z textilie z umělých vláken montáž</t>
  </si>
  <si>
    <t>https://podminky.urs.cz/item/CS_URS_2024_01/944611111</t>
  </si>
  <si>
    <t>944611211</t>
  </si>
  <si>
    <t>Plachta ochranná zavěšená na konstrukci lešení z textilie z umělých vláken příplatek k ceně za každý den použití</t>
  </si>
  <si>
    <t>https://podminky.urs.cz/item/CS_URS_2024_01/944611211</t>
  </si>
  <si>
    <t>944611811</t>
  </si>
  <si>
    <t>Plachta ochranná zavěšená na konstrukci lešení z textilie z umělých vláken demontáž</t>
  </si>
  <si>
    <t>https://podminky.urs.cz/item/CS_URS_2024_01/944611811</t>
  </si>
  <si>
    <t>Použití autojeřábu pro naložení objemného materiálu (suti) vč.obsluhy a dopravy</t>
  </si>
  <si>
    <t>Poznámka k položce:_x000D_
Poznámka k položce: uchazeč ve své cenové nabídce vyhodnotí dobu použití pro veškeré práce a konečnou cenu zapracuje ve své nabídce</t>
  </si>
  <si>
    <t>https://podminky.urs.cz/item/CS_URS_2024_01/949101111</t>
  </si>
  <si>
    <t>981011413</t>
  </si>
  <si>
    <t>Demolice budov postupným rozebíráním z cihel, kamene, tvárnic na maltu cementovou nebo z betonu prostého s podílem konstrukcí přes 15 do 20 %</t>
  </si>
  <si>
    <t>https://podminky.urs.cz/item/CS_URS_2024_01/981011413</t>
  </si>
  <si>
    <t>"stáv.stavební objekty:tělocvična mimo základů"942,2</t>
  </si>
  <si>
    <t>Odpojení objektu od stávajících inženýrských sítí (elektro)</t>
  </si>
  <si>
    <t>Úprava stavebního odpadu třídění strojové</t>
  </si>
  <si>
    <t>https://podminky.urs.cz/item/CS_URS_2024_01/997006002</t>
  </si>
  <si>
    <t>https://podminky.urs.cz/item/CS_URS_2024_01/997006551</t>
  </si>
  <si>
    <t>997013151</t>
  </si>
  <si>
    <t>Vnitrostaveništní doprava suti a vybouraných hmot vodorovně do 50 m s naložením s omezením mechanizace pro budovy a haly výšky do 6 m</t>
  </si>
  <si>
    <t>https://podminky.urs.cz/item/CS_URS_2024_01/997013151</t>
  </si>
  <si>
    <t>https://podminky.urs.cz/item/CS_URS_2024_01/997013501</t>
  </si>
  <si>
    <t>Odvoz suti a vybouraných hmot na skládku nebo meziskládku se složením, na vzdálenost Příplatek k ceně za každý další započatý 1 km přes 1 km</t>
  </si>
  <si>
    <t>https://podminky.urs.cz/item/CS_URS_2024_01/997013509</t>
  </si>
  <si>
    <t>Poznámka k položce:_x000D_
Poznámka k položce: uchazeč ve své cenové nabídce vyhodnotí vzdálenost skládky a konečnou cenu zapracuje ve své nabídce</t>
  </si>
  <si>
    <t>348,614*14 "Přepočtené koeficientem množství</t>
  </si>
  <si>
    <t>https://podminky.urs.cz/item/CS_URS_2024_01/997013871</t>
  </si>
  <si>
    <t>https://podminky.urs.cz/item/CS_URS_2024_01/998001123</t>
  </si>
  <si>
    <t>ker.soklík v-100mm ker.dlažba 750/750mm</t>
  </si>
  <si>
    <t>S1</t>
  </si>
  <si>
    <t>KZS XPS tl.150mm</t>
  </si>
  <si>
    <t>21,513</t>
  </si>
  <si>
    <t>S2</t>
  </si>
  <si>
    <t>KZS EPS tl.150mm</t>
  </si>
  <si>
    <t>249,806</t>
  </si>
  <si>
    <t>A1</t>
  </si>
  <si>
    <t>PVC víceúčelová homogenní</t>
  </si>
  <si>
    <t>219,745</t>
  </si>
  <si>
    <t>A3</t>
  </si>
  <si>
    <t>ker.dlažba 750/750mm bez podl.vyt. 1.np</t>
  </si>
  <si>
    <t>11,78</t>
  </si>
  <si>
    <t>A5</t>
  </si>
  <si>
    <t>ker.dlažba 750/750mm bez podl.vyt. 2.np</t>
  </si>
  <si>
    <t>19,86</t>
  </si>
  <si>
    <t>A2</t>
  </si>
  <si>
    <t>PVC protiskluz.homogenní</t>
  </si>
  <si>
    <t>13,98</t>
  </si>
  <si>
    <t>A4</t>
  </si>
  <si>
    <t>ker.dlažba 600/600mm s podl.vyt. 1.np</t>
  </si>
  <si>
    <t>15,5</t>
  </si>
  <si>
    <t>NIV</t>
  </si>
  <si>
    <t>nátěrová hydroizolace vodorovná</t>
  </si>
  <si>
    <t>47,14</t>
  </si>
  <si>
    <t>NIS</t>
  </si>
  <si>
    <t>nátěrová hydroizolace svislá</t>
  </si>
  <si>
    <t>44,531</t>
  </si>
  <si>
    <t>OL</t>
  </si>
  <si>
    <t>obvodová lišta pro PVC vinyl</t>
  </si>
  <si>
    <t>93,855</t>
  </si>
  <si>
    <t>2024/HEX/04-02-11-2 - D.1.1.1-Přístavba tělocvičny</t>
  </si>
  <si>
    <t>ker.obklad 300x600mm</t>
  </si>
  <si>
    <t>70,555</t>
  </si>
  <si>
    <t xml:space="preserve">    721 - Zdravotechnika - vnitřní kanalizace</t>
  </si>
  <si>
    <t xml:space="preserve">    725 - Zdravotechnika - zařizovací předměty</t>
  </si>
  <si>
    <t>131213701</t>
  </si>
  <si>
    <t>Hloubení nezapažených jam ručně s urovnáním dna do předepsaného profilu a spádu v hornině třídy těžitelnosti I skupiny 3 soudržných</t>
  </si>
  <si>
    <t>941143925</t>
  </si>
  <si>
    <t>https://podminky.urs.cz/item/CS_URS_2024_01/131213701</t>
  </si>
  <si>
    <t>"pro podsyp cca 60% objemu (v místě stáv.základů)"65,672*0,6</t>
  </si>
  <si>
    <t>131251202</t>
  </si>
  <si>
    <t>Hloubení zapažených jam a zářezů strojně s urovnáním dna do předepsaného profilu a spádu v hornině třídy těžitelnosti I skupiny 3 přes 20 do 50 m3</t>
  </si>
  <si>
    <t>267965297</t>
  </si>
  <si>
    <t>https://podminky.urs.cz/item/CS_URS_2024_01/131251202</t>
  </si>
  <si>
    <t>"pro podsyp cca 40% objemu (v nové)"65,672*0,4</t>
  </si>
  <si>
    <t>"přípočet v místě nových základů"0,3*0,8*55,6</t>
  </si>
  <si>
    <t>132212331</t>
  </si>
  <si>
    <t>Hloubení nezapažených rýh šířky přes 800 do 2 000 mm ručně s urovnáním dna do předepsaného profilu a spádu v hornině třídy těžitelnosti I skupiny 3 soudržných</t>
  </si>
  <si>
    <t>-369873098</t>
  </si>
  <si>
    <t>https://podminky.urs.cz/item/CS_URS_2024_01/132212331</t>
  </si>
  <si>
    <t>"od spodní úrovně podsypu"</t>
  </si>
  <si>
    <t>"ŽB pasy ve stáv.části"</t>
  </si>
  <si>
    <t>"ŽB ve stáv.části (ruční výkop)"(1,1-0,3)*(0,8+0,55*2)*(1,925+6,6+0,66)</t>
  </si>
  <si>
    <t>"ruční dočištění spodní části výkopu (dtto podkladní mazanina tl.50mm)"</t>
  </si>
  <si>
    <t>0,05*1,9*55,6</t>
  </si>
  <si>
    <t>132251253</t>
  </si>
  <si>
    <t>Hloubení nezapažených rýh šířky přes 800 do 2 000 mm strojně s urovnáním dna do předepsaného profilu a spádu v hornině třídy těžitelnosti I skupiny 3 přes 50 do 100 m3</t>
  </si>
  <si>
    <t>-243774279</t>
  </si>
  <si>
    <t>https://podminky.urs.cz/item/CS_URS_2024_01/132251253</t>
  </si>
  <si>
    <t>"pro ŽB pasy (vč.rozšíření pro bednění)"</t>
  </si>
  <si>
    <t>(1,1-0,3)*(0,8+0,55*2)*55,6</t>
  </si>
  <si>
    <t>"odpočet ŽB pasu ve stáv.části (ruční výkop)"-(1,1-0,3)*(0,8+0,55*2)*(1,925+6,6+0,66)</t>
  </si>
  <si>
    <t>162211311</t>
  </si>
  <si>
    <t>Vodorovné přemístění výkopku nebo sypaniny stavebním kolečkem s vyprázdněním kolečka na hromady nebo do dopravního prostředku na vzdálenost do 10 m z horniny třídy těžitelnosti I, skupiny 1 až 3</t>
  </si>
  <si>
    <t>1019588916</t>
  </si>
  <si>
    <t>https://podminky.urs.cz/item/CS_URS_2024_01/162211311</t>
  </si>
  <si>
    <t>"zemina z ručního výkopu na meziskládku"39,403</t>
  </si>
  <si>
    <t>"zpět z meziskládky pro ruční zásyp"8,083</t>
  </si>
  <si>
    <t>162211319</t>
  </si>
  <si>
    <t>Vodorovné přemístění výkopku nebo sypaniny stavebním kolečkem s vyprázdněním kolečka na hromady nebo do dopravního prostředku na vzdálenost do 10 m Příplatek za každých dalších 10 m k ceně -1311</t>
  </si>
  <si>
    <t>-1522159838</t>
  </si>
  <si>
    <t>https://podminky.urs.cz/item/CS_URS_2024_01/162211319</t>
  </si>
  <si>
    <t>47,486*3 'Přepočtené koeficientem množství</t>
  </si>
  <si>
    <t>-1315263857</t>
  </si>
  <si>
    <t>https://podminky.urs.cz/item/CS_URS_2024_01/162251102</t>
  </si>
  <si>
    <t>"zemina ze strojního výkopu na meziskládku"39,613</t>
  </si>
  <si>
    <t>"z meziskládky pro zpětný zásyp"40,845</t>
  </si>
  <si>
    <t>1611898441</t>
  </si>
  <si>
    <t>https://podminky.urs.cz/item/CS_URS_2024_01/162751117</t>
  </si>
  <si>
    <t>"výkopy celkem"39,403+39,613</t>
  </si>
  <si>
    <t>"odpočet zásypů"-(8,083+40,845)</t>
  </si>
  <si>
    <t>-1892582205</t>
  </si>
  <si>
    <t>https://podminky.urs.cz/item/CS_URS_2024_01/162751119</t>
  </si>
  <si>
    <t>Poznámka k položce:_x000D_
uchazeč ve své cenové nabídce vyhodnotí vzdálenost skládky a konečnou cenu zapracuje ve své nabídce</t>
  </si>
  <si>
    <t>30,088*5 'Přepočtené koeficientem množství</t>
  </si>
  <si>
    <t>167111101</t>
  </si>
  <si>
    <t>Nakládání, skládání a překládání neulehlého výkopku nebo sypaniny ručně nakládání, z hornin třídy těžitelnosti I, skupiny 1 až 3</t>
  </si>
  <si>
    <t>1118807348</t>
  </si>
  <si>
    <t>https://podminky.urs.cz/item/CS_URS_2024_01/167111101</t>
  </si>
  <si>
    <t>"z meziskládky pro ruční zásyp"8,083</t>
  </si>
  <si>
    <t>Nakládání, skládání a překládání neulehlého výkopku nebo sypaniny strojně nakládání, množství do 100 m3, z horniny třídy těžitelnosti I, skupiny 1 až 3</t>
  </si>
  <si>
    <t>2063142545</t>
  </si>
  <si>
    <t>https://podminky.urs.cz/item/CS_URS_2024_01/167151101</t>
  </si>
  <si>
    <t>"pro zpětný zásyp strojní"40,845</t>
  </si>
  <si>
    <t>"na dopravní prostředek (přebytečná na odvoz)"30,088</t>
  </si>
  <si>
    <t>Zhutnění podloží pod násypy z rostlé horniny třídy těžitelnosti I a II, skupiny 1 až 4 z hornin soudružných a nesoudržných</t>
  </si>
  <si>
    <t>-1123683644</t>
  </si>
  <si>
    <t>https://podminky.urs.cz/item/CS_URS_2024_01/171152501</t>
  </si>
  <si>
    <t>"přístavba tělocvičny"315</t>
  </si>
  <si>
    <t>-557556184</t>
  </si>
  <si>
    <t>https://podminky.urs.cz/item/CS_URS_2024_01/171201231</t>
  </si>
  <si>
    <t>"zemina na odvoz vč.přepočtu na tuny"30,088*1,8</t>
  </si>
  <si>
    <t>-1068962893</t>
  </si>
  <si>
    <t>https://podminky.urs.cz/item/CS_URS_2024_01/171251201</t>
  </si>
  <si>
    <t>"zemina z výkopů"39,403+39,613</t>
  </si>
  <si>
    <t>174111101</t>
  </si>
  <si>
    <t>Zásyp sypaninou z jakékoliv horniny ručně s uložením výkopku ve vrstvách se zhutněním jam, šachet, rýh nebo kolem objektů v těchto vykopávkách</t>
  </si>
  <si>
    <t>-844659360</t>
  </si>
  <si>
    <t>https://podminky.urs.cz/item/CS_URS_2024_01/174111101</t>
  </si>
  <si>
    <t>"odpočet zasahujícího ŽB pasu"-(1,1-0,3)*0,8*(1,925+6,6+0,66)</t>
  </si>
  <si>
    <t>-637223085</t>
  </si>
  <si>
    <t>https://podminky.urs.cz/item/CS_URS_2024_01/174151101</t>
  </si>
  <si>
    <t>"výkop pro ŽB pasy (vč.rozšíření pro bednění)"</t>
  </si>
  <si>
    <t>(1,1-0,3)*(0,8+0,55*2)*(55,6-(1,925+6,6+0,66))</t>
  </si>
  <si>
    <t>"odpočet zasahujícího ŽB pasu"-(1,1-0,3)*0,8*(55,6-(1,925+6,6+0,66))</t>
  </si>
  <si>
    <t>271532212</t>
  </si>
  <si>
    <t>Podsyp pod základové konstrukce se zhutněním a urovnáním povrchu z kameniva hrubého, frakce 16 - 32 mm</t>
  </si>
  <si>
    <t>-1397546040</t>
  </si>
  <si>
    <t>https://podminky.urs.cz/item/CS_URS_2024_01/271532212</t>
  </si>
  <si>
    <t>"viz.podlahy tl.300mm"0,3*(2,65*3,45+28,6+9,025*8+1,52*2,725+5,0+28,5+11,1+11,6+9,5+15,0+13,7)</t>
  </si>
  <si>
    <t>62,545*0,05</t>
  </si>
  <si>
    <t>273321511</t>
  </si>
  <si>
    <t>Základy z betonu železového (bez výztuže) desky z betonu bez zvláštních nároků na prostředí tř. C 25/30</t>
  </si>
  <si>
    <t>-399799427</t>
  </si>
  <si>
    <t>https://podminky.urs.cz/item/CS_URS_2024_01/273321511</t>
  </si>
  <si>
    <t>"zákl.deska (podkladní mazanina) tl.150mm"0,15*315</t>
  </si>
  <si>
    <t>172777084</t>
  </si>
  <si>
    <t>https://podminky.urs.cz/item/CS_URS_2024_01/273351121</t>
  </si>
  <si>
    <t>"zákl.deska (podkladní mazanina) tl.150mm"0,15*75</t>
  </si>
  <si>
    <t>-190846106</t>
  </si>
  <si>
    <t>https://podminky.urs.cz/item/CS_URS_2024_01/273351122</t>
  </si>
  <si>
    <t>"dtto zřízení"13,25</t>
  </si>
  <si>
    <t>-503290307</t>
  </si>
  <si>
    <t>https://podminky.urs.cz/item/CS_URS_2024_01/273362021</t>
  </si>
  <si>
    <t>"výztuž desky (podkl.mazaniny) Kari síť prům.6mm oka 100/100mm vč.25% překrytí"((312*4,44)*1,25)/1000</t>
  </si>
  <si>
    <t>"dist.prvky"1,732*0,1</t>
  </si>
  <si>
    <t>274321511</t>
  </si>
  <si>
    <t>Základy z betonu železového (bez výztuže) pasy z betonu bez zvláštních nároků na prostředí tř. C 25/30</t>
  </si>
  <si>
    <t>-2115585969</t>
  </si>
  <si>
    <t>https://podminky.urs.cz/item/CS_URS_2024_01/274321511</t>
  </si>
  <si>
    <t>"viz.statika základy"</t>
  </si>
  <si>
    <t>1,1*0,8*55,6</t>
  </si>
  <si>
    <t>1958659934</t>
  </si>
  <si>
    <t>https://podminky.urs.cz/item/CS_URS_2024_01/274351121</t>
  </si>
  <si>
    <t>1,1*2*55,6</t>
  </si>
  <si>
    <t>1280660868</t>
  </si>
  <si>
    <t>https://podminky.urs.cz/item/CS_URS_2024_01/274351122</t>
  </si>
  <si>
    <t>"dtto zřízení"122,32</t>
  </si>
  <si>
    <t>444630449</t>
  </si>
  <si>
    <t>https://podminky.urs.cz/item/CS_URS_2024_01/274361821</t>
  </si>
  <si>
    <t>"viz.tabulka výztuže statika"1461/1000</t>
  </si>
  <si>
    <t>"dist.prvky"1,461*0,1</t>
  </si>
  <si>
    <t>310201111</t>
  </si>
  <si>
    <t>Příplatek za zaoblení zděného zdiva o vnitřním poloměru půdorysu do 5 m</t>
  </si>
  <si>
    <t>1433623158</t>
  </si>
  <si>
    <t>https://podminky.urs.cz/item/CS_URS_2024_01/310201111</t>
  </si>
  <si>
    <t>"zdivo tl.300mm"1,0*(4,0*2)*0,3</t>
  </si>
  <si>
    <t>311113152</t>
  </si>
  <si>
    <t>Nadzákladové zdi z betonových tvárnic ztraceného bednění hladkých, včetně výplně z betonu třídy C 25/30, tloušťky zdiva přes 150 do 200 mm</t>
  </si>
  <si>
    <t>1590274549</t>
  </si>
  <si>
    <t>https://podminky.urs.cz/item/CS_URS_2024_01/311113152</t>
  </si>
  <si>
    <t>"bednící tvárnice tl.200mm (atika)"</t>
  </si>
  <si>
    <t>"nižší střecha"0,5*(3,85+13,295+0,755+2,81)</t>
  </si>
  <si>
    <t>"vyšší střecha"0,5*71</t>
  </si>
  <si>
    <t>311235151</t>
  </si>
  <si>
    <t>Zdivo jednovrstvé z cihel děrovaných broušených na celoplošnou tenkovrstvou maltu, pevnost cihel do P10, tl. zdiva 300 mm</t>
  </si>
  <si>
    <t>1416106281</t>
  </si>
  <si>
    <t>https://podminky.urs.cz/item/CS_URS_2024_01/311235151</t>
  </si>
  <si>
    <t>"zdivo tl.300mm"</t>
  </si>
  <si>
    <t>"1.np"</t>
  </si>
  <si>
    <t>"po věnec (pod stropem 1.np)"3,0*(3,55+3,1+13,295+1,055+2,75+0,75)</t>
  </si>
  <si>
    <t>"zazdívka"0,6*2,22</t>
  </si>
  <si>
    <t>"obvod-101"</t>
  </si>
  <si>
    <t>"řez B-B (po věnec)"2,5*(8,7+3,55)</t>
  </si>
  <si>
    <t>"řez A-A, alt.D-D"1,0*(11,75+4,0+6,0+4,0+0,6)</t>
  </si>
  <si>
    <t>"2.np"</t>
  </si>
  <si>
    <t>2,75*(13,65+3,35+2,3+9,15+3,05+0,45)</t>
  </si>
  <si>
    <t>311236321</t>
  </si>
  <si>
    <t>Zdivo jednovrstvé zvukově izolační z cihel děrovaných z broušených cihel na tenkovrstvou maltu, pevnost cihel do P15, tl. zdiva 250 mm</t>
  </si>
  <si>
    <t>-1719168972</t>
  </si>
  <si>
    <t>https://podminky.urs.cz/item/CS_URS_2024_01/311236321</t>
  </si>
  <si>
    <t>"zdivo tl.250mm AKU"</t>
  </si>
  <si>
    <t>"1.np (po věnec)"3,0*(2,81+6,53)-(0,8*2,0)</t>
  </si>
  <si>
    <t>"2.np"2,2*6,53</t>
  </si>
  <si>
    <t>311237141</t>
  </si>
  <si>
    <t>Zdivo jednovrstvé tepelně izolační z cihel děrovaných broušených na tenkovrstvou maltu, součinitel prostupu tepla U přes 0,18 do 0,22, tl. zdiva 440 mm</t>
  </si>
  <si>
    <t>-975572252</t>
  </si>
  <si>
    <t>https://podminky.urs.cz/item/CS_URS_2024_01/311237141</t>
  </si>
  <si>
    <t>"zdivo tl.450mm"</t>
  </si>
  <si>
    <t>"1.np (po věnec)"3,0*(13,2+3,33+2,0)-(1,1*2,1+5,195*2,8)</t>
  </si>
  <si>
    <t>315361821</t>
  </si>
  <si>
    <t>Výztuž nadzákladových zdí půdních, štítových, poprsních svislých nebo odkloněných od svislice, rovných nebo oblých z betonářské oceli 10 505 (R) nebo BSt 500</t>
  </si>
  <si>
    <t>1689884583</t>
  </si>
  <si>
    <t>https://podminky.urs.cz/item/CS_URS_2024_01/315361821</t>
  </si>
  <si>
    <t>"výztuž atiky z bednících tvárnic 70kg/m3"</t>
  </si>
  <si>
    <t>"bednící tvárnice tl.200mm (atika)"45,855*0,2*0,07</t>
  </si>
  <si>
    <t>317142422</t>
  </si>
  <si>
    <t>Překlady nenosné z pórobetonu osazené do tenkého maltového lože, výšky do 250 mm, šířky překladu 100 mm, délky překladu přes 1000 do 1250 mm</t>
  </si>
  <si>
    <t>-805369502</t>
  </si>
  <si>
    <t>https://podminky.urs.cz/item/CS_URS_2024_01/317142422</t>
  </si>
  <si>
    <t>"nad dveřmi v příčkách z porobetonu tl.100mm"1</t>
  </si>
  <si>
    <t>317142442</t>
  </si>
  <si>
    <t>Překlady nenosné z pórobetonu osazené do tenkého maltového lože, výšky do 250 mm, šířky překladu 150 mm, délky překladu přes 1000 do 1250 mm</t>
  </si>
  <si>
    <t>-716790292</t>
  </si>
  <si>
    <t>https://podminky.urs.cz/item/CS_URS_2024_01/317142442</t>
  </si>
  <si>
    <t>"nad dveřmi v příčkách z porobetonu tl.150mm"3</t>
  </si>
  <si>
    <t>317168052</t>
  </si>
  <si>
    <t>Překlady keramické vysoké osazené do maltového lože, šířky překladu 70 mm výšky 238 mm, délky 1250 mm</t>
  </si>
  <si>
    <t>1926862343</t>
  </si>
  <si>
    <t>https://podminky.urs.cz/item/CS_URS_2024_01/317168052</t>
  </si>
  <si>
    <t>"viz.výpis překladů"</t>
  </si>
  <si>
    <t>"PŘ3"3</t>
  </si>
  <si>
    <t>317168053</t>
  </si>
  <si>
    <t>Překlady keramické vysoké osazené do maltového lože, šířky překladu 70 mm výšky 238 mm, délky 1500 mm</t>
  </si>
  <si>
    <t>1576808589</t>
  </si>
  <si>
    <t>https://podminky.urs.cz/item/CS_URS_2024_01/317168053</t>
  </si>
  <si>
    <t>"PŘ2"4</t>
  </si>
  <si>
    <t>317168056</t>
  </si>
  <si>
    <t>Překlady keramické vysoké osazené do maltového lože, šířky překladu 70 mm výšky 238 mm, délky 2250 mm</t>
  </si>
  <si>
    <t>1517938810</t>
  </si>
  <si>
    <t>https://podminky.urs.cz/item/CS_URS_2024_01/317168056</t>
  </si>
  <si>
    <t>"PŘ1"3</t>
  </si>
  <si>
    <t>317998114</t>
  </si>
  <si>
    <t>Izolace tepelná mezi překlady z pěnového polystyrenu výšky 24 cm, tloušťky 90 mm</t>
  </si>
  <si>
    <t>-1388403221</t>
  </si>
  <si>
    <t>https://podminky.urs.cz/item/CS_URS_2024_01/317998114</t>
  </si>
  <si>
    <t>"pro PŘ1"2,25</t>
  </si>
  <si>
    <t>342272225</t>
  </si>
  <si>
    <t>Příčky z pórobetonových tvárnic hladkých na tenké maltové lože objemová hmotnost do 500 kg/m3, tloušťka příčky 100 mm</t>
  </si>
  <si>
    <t>-1812192010</t>
  </si>
  <si>
    <t>https://podminky.urs.cz/item/CS_URS_2024_01/342272225</t>
  </si>
  <si>
    <t>"příčky porobeton tl.100mm"</t>
  </si>
  <si>
    <t>"1.np"3,2*(2,5+2,0+0,9)-(0,8*1,97)</t>
  </si>
  <si>
    <t>342272245</t>
  </si>
  <si>
    <t>Příčky z pórobetonových tvárnic hladkých na tenké maltové lože objemová hmotnost do 500 kg/m3, tloušťka příčky 150 mm</t>
  </si>
  <si>
    <t>1662502032</t>
  </si>
  <si>
    <t>https://podminky.urs.cz/item/CS_URS_2024_01/342272245</t>
  </si>
  <si>
    <t>"příčky porobeton tl.150mm"</t>
  </si>
  <si>
    <t>"1.np"3,2*(3,1*2+2,5)+2,3*1,1-(0,8*1,97*3)</t>
  </si>
  <si>
    <t>"2.np"2,9*(0,65+2,2)-(1,9*2,75)</t>
  </si>
  <si>
    <t>187838057</t>
  </si>
  <si>
    <t>https://podminky.urs.cz/item/CS_URS_2024_01/342291111</t>
  </si>
  <si>
    <t>"pod stropem"</t>
  </si>
  <si>
    <t>"1.np"(2,5+2,0+0,9)</t>
  </si>
  <si>
    <t>342291112</t>
  </si>
  <si>
    <t>Ukotvení příček polyuretanovou pěnou, tl. příčky přes 100 mm</t>
  </si>
  <si>
    <t>715174328</t>
  </si>
  <si>
    <t>https://podminky.urs.cz/item/CS_URS_2024_01/342291112</t>
  </si>
  <si>
    <t>"1.np"(3,1*2+2,5)+1,1</t>
  </si>
  <si>
    <t>"2.np"(0,65+2,2)</t>
  </si>
  <si>
    <t>-868080642</t>
  </si>
  <si>
    <t>https://podminky.urs.cz/item/CS_URS_2024_01/342291121</t>
  </si>
  <si>
    <t>"příčky ke stěnám"</t>
  </si>
  <si>
    <t>"porobet.tl.100mm"3,2*4</t>
  </si>
  <si>
    <t>"porobet.tl.150mm"3,2*6+2,3*2+2,9*2</t>
  </si>
  <si>
    <t>346971121</t>
  </si>
  <si>
    <t>Izolace proti šíření zvuku prováděná současně při zdění z lepenky asfaltové hadrové pod příčky jednoduchá, složená z 10 mm tl. vrstvy malty MC 5, lepenky nepískované a 10 mm vrstvy téže malty, v pruzích š. do 100 mm</t>
  </si>
  <si>
    <t>1307643527</t>
  </si>
  <si>
    <t>https://podminky.urs.cz/item/CS_URS_2024_01/346971121</t>
  </si>
  <si>
    <t>346971122</t>
  </si>
  <si>
    <t>Izolace proti šíření zvuku prováděná současně při zdění z lepenky asfaltové hadrové pod příčky jednoduchá, složená z 10 mm tl. vrstvy malty MC 5, lepenky nepískované a 10 mm vrstvy téže malty, v pruzích š. přes 100 do 200 mm</t>
  </si>
  <si>
    <t>1517382664</t>
  </si>
  <si>
    <t>https://podminky.urs.cz/item/CS_URS_2024_01/346971122</t>
  </si>
  <si>
    <t>411321414</t>
  </si>
  <si>
    <t>Stropy z betonu železového (bez výztuže) stropů deskových, plochých střech, desek balkonových, desek hřibových stropů včetně hlavic hřibových sloupů tř. C 25/30</t>
  </si>
  <si>
    <t>-1746188916</t>
  </si>
  <si>
    <t>https://podminky.urs.cz/item/CS_URS_2024_01/411321414</t>
  </si>
  <si>
    <t>"viz.statika (výkres tvaru a výztuže ŽB desek a ŽB věnců)"</t>
  </si>
  <si>
    <t>"strop nad 1.np (na kotě +3,0m)"0,15*95-(0,15*0,7*1,3)</t>
  </si>
  <si>
    <t>"strop dobet.na trapéz.plechu (nad vlnou 50mm, prům.celk.tl.120mm vč.vln)"0,12*250</t>
  </si>
  <si>
    <t>-346494871</t>
  </si>
  <si>
    <t>https://podminky.urs.cz/item/CS_URS_2024_01/411351011</t>
  </si>
  <si>
    <t>"strop nad 1.np (na kotě +3,0m)"0,15*65+0,15*(0,7*2+1,2*2)</t>
  </si>
  <si>
    <t>"strop dobet.na trapéz.plechu (nad vlnou 50mm, prům.celk.tl.100mm vč.vln)"0,12*72,5</t>
  </si>
  <si>
    <t>"strop nad 1.np (na kotě +3,0m)"3,95*3,1+62</t>
  </si>
  <si>
    <t>961723523</t>
  </si>
  <si>
    <t>https://podminky.urs.cz/item/CS_URS_2024_01/411351012</t>
  </si>
  <si>
    <t>"dtto zřízení"95,265</t>
  </si>
  <si>
    <t>4113542-01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</si>
  <si>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TR 106/250 tl. plechu 1,00 mm-D+M (plný popis viz.statika)</t>
  </si>
  <si>
    <t>1387621146</t>
  </si>
  <si>
    <t>"trapéz strop "250</t>
  </si>
  <si>
    <t>"přesahy"250*0,25</t>
  </si>
  <si>
    <t>411354271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</si>
  <si>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</si>
  <si>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-1776143759</t>
  </si>
  <si>
    <t>https://podminky.urs.cz/item/CS_URS_2024_01/411354271</t>
  </si>
  <si>
    <t>"trapéz strop (v ceně započítáno překrytí 25%)"250</t>
  </si>
  <si>
    <t>-346513548</t>
  </si>
  <si>
    <t>https://podminky.urs.cz/item/CS_URS_2024_01/411361821</t>
  </si>
  <si>
    <t>"viz.statika (výkres tvaru a výztuže ŽB desek a věnců)"</t>
  </si>
  <si>
    <t>"výztuž stropů (vč.věnců a průvlaků a výztuže v dolní vlně trapézu, mimo Kari sítě trapézu)"(3393-846,63)/1000</t>
  </si>
  <si>
    <t>"dist.prvky"2,546*0,05</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</si>
  <si>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</si>
  <si>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</si>
  <si>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-262103589</t>
  </si>
  <si>
    <t>https://podminky.urs.cz/item/CS_URS_2024_01/411362021</t>
  </si>
  <si>
    <t>"výztuž Kari sítí prům.6mm oka 150/150mm vč.přesahů 15% (pol.46 a tabulka výztuže plechů)"846,63/1000</t>
  </si>
  <si>
    <t>"dist.prvky"0,847*0,05</t>
  </si>
  <si>
    <t>413232231</t>
  </si>
  <si>
    <t>Zazdívka zhlaví stropních trámů nebo válcovaných nosníků pálenými cihlami válcovaných nosníků, výšky přes 300 mm</t>
  </si>
  <si>
    <t>736351252</t>
  </si>
  <si>
    <t>https://podminky.urs.cz/item/CS_URS_2024_01/413232231</t>
  </si>
  <si>
    <t>"zazdívka HEA nosníků:T1-T7 (počet viz statika)"(5+1*6)*2</t>
  </si>
  <si>
    <t>413321414</t>
  </si>
  <si>
    <t>Nosníky z betonu železového (bez výztuže) včetně stěnových i jeřábových drah, volných trámů, průvlaků, rámových příčlí, ztužidel, konzol, vodorovných táhel apod., tyčových konstrukcí tř. C 25/30</t>
  </si>
  <si>
    <t>-1795738716</t>
  </si>
  <si>
    <t>https://podminky.urs.cz/item/CS_URS_2024_01/413321414</t>
  </si>
  <si>
    <t>"P1"0,4*0,45*6,195</t>
  </si>
  <si>
    <t>2031902842</t>
  </si>
  <si>
    <t>https://podminky.urs.cz/item/CS_URS_2024_01/413351121</t>
  </si>
  <si>
    <t>"P1"0,45*5,195</t>
  </si>
  <si>
    <t>"P1"0,4*2*6,195</t>
  </si>
  <si>
    <t>855960943</t>
  </si>
  <si>
    <t>https://podminky.urs.cz/item/CS_URS_2024_01/413351122</t>
  </si>
  <si>
    <t>"dtto zřízení"7,294</t>
  </si>
  <si>
    <t>-2146596281</t>
  </si>
  <si>
    <t>https://podminky.urs.cz/item/CS_URS_2024_01/413352115</t>
  </si>
  <si>
    <t>1394079514</t>
  </si>
  <si>
    <t>https://podminky.urs.cz/item/CS_URS_2024_01/413352116</t>
  </si>
  <si>
    <t>"dtto zřízení"2,338</t>
  </si>
  <si>
    <t>-1941811309</t>
  </si>
  <si>
    <t>https://podminky.urs.cz/item/CS_URS_2024_01/413361821</t>
  </si>
  <si>
    <t>"započítáno ve výztuži stropu (viz.výkaz výztuže)"0</t>
  </si>
  <si>
    <t>417321515</t>
  </si>
  <si>
    <t>Ztužující pásy a věnce z betonu železového (bez výztuže) tř. C 25/30</t>
  </si>
  <si>
    <t>-917086017</t>
  </si>
  <si>
    <t>https://podminky.urs.cz/item/CS_URS_2024_01/417321515</t>
  </si>
  <si>
    <t>"V1"0,2*0,2*(3,85+13,295+0,755+2,81)</t>
  </si>
  <si>
    <t>"V21"0,25*0,3*17,2</t>
  </si>
  <si>
    <t>"V22"0,25*0,3*14</t>
  </si>
  <si>
    <t>"V23"0,25*0,25*5,8</t>
  </si>
  <si>
    <t>"V31"0,25*0,2*71</t>
  </si>
  <si>
    <t>"k-ční věnce (rozsah viz.stavební část půdorysy+řezy)"</t>
  </si>
  <si>
    <t>"viz řez B-B horní kota +2,5m (parapetní)"0,2*0,3*(8,4+3,25)</t>
  </si>
  <si>
    <t>"pod stropem 1.np"</t>
  </si>
  <si>
    <t>0,2*0,3*(3,1*2+12,995+1,055+2,75)</t>
  </si>
  <si>
    <t>0,2*0,25*(2,51+6,53)</t>
  </si>
  <si>
    <t>"mimo průvlak P1"0,2*0,45*(2,0+3,55+3,74+4,55)</t>
  </si>
  <si>
    <t>-107917204</t>
  </si>
  <si>
    <t>https://podminky.urs.cz/item/CS_URS_2024_01/417351115</t>
  </si>
  <si>
    <t>"V1"0,2*2*(3,85+13,295+0,755+2,81)</t>
  </si>
  <si>
    <t>"V21"0,25*2*17,2</t>
  </si>
  <si>
    <t>"V22"0,25*2*14</t>
  </si>
  <si>
    <t>"V23"0,25*2*5,8</t>
  </si>
  <si>
    <t>"V31"0,25*2*71</t>
  </si>
  <si>
    <t>"viz řez B-B horní kota +2,5m (parapetní)"0,2*2*(8,4+3,25)</t>
  </si>
  <si>
    <t>0,2*2*(3,1*2+12,995+1,055+2,75)</t>
  </si>
  <si>
    <t>0,2*2*(2,51+6,53)</t>
  </si>
  <si>
    <t>"mimo průvlak P1"0,2*2*(2,0+3,55+3,74+4,55)</t>
  </si>
  <si>
    <t>1932452959</t>
  </si>
  <si>
    <t>https://podminky.urs.cz/item/CS_URS_2024_01/417351116</t>
  </si>
  <si>
    <t>"dtto zřízení"85,296</t>
  </si>
  <si>
    <t>Výztuž ztužujících pásů a věnců z betonářské oceli 10 505 (R) nebo BSt 500</t>
  </si>
  <si>
    <t>1371024365</t>
  </si>
  <si>
    <t>https://podminky.urs.cz/item/CS_URS_2024_01/417361821</t>
  </si>
  <si>
    <t>"pro k-ční věnce výztuž 70kg/m3"3,777*0,07</t>
  </si>
  <si>
    <t>2096499673</t>
  </si>
  <si>
    <t>https://podminky.urs.cz/item/CS_URS_2024_01/611131101</t>
  </si>
  <si>
    <t>"dtto om.stropů"38,858</t>
  </si>
  <si>
    <t>-1338681603</t>
  </si>
  <si>
    <t>https://podminky.urs.cz/item/CS_URS_2024_01/611131121</t>
  </si>
  <si>
    <t>"pro bezesparý podhled (systémová povrchová úprava)"SOD1</t>
  </si>
  <si>
    <t>Pletivo vnitřních ploch v ploše nebo pruzích, na plném podkladu sklovláknité vtlačené do tmelu včetně tmelu stropů</t>
  </si>
  <si>
    <t>-420458773</t>
  </si>
  <si>
    <t>https://podminky.urs.cz/item/CS_URS_2024_01/611142001</t>
  </si>
  <si>
    <t>"omítka stropů (mimo podhledy)"</t>
  </si>
  <si>
    <t>"horní špalety"0,3*(1,7+1,1)+0,45*5,195</t>
  </si>
  <si>
    <t>"přetažení"3,178*0,25</t>
  </si>
  <si>
    <t>-1279057859</t>
  </si>
  <si>
    <t>https://podminky.urs.cz/item/CS_URS_2024_01/611321141</t>
  </si>
  <si>
    <t>"101-pod mezistropem"2,0*2,02</t>
  </si>
  <si>
    <t>"108"11,78</t>
  </si>
  <si>
    <t>"201"19,86</t>
  </si>
  <si>
    <t>6113411-01</t>
  </si>
  <si>
    <t>Akustická omítka stříkaná vč.ručního přehlazení a přebroušení po vytvrdnutí (pro bezesparý akust.podhled)-D+M</t>
  </si>
  <si>
    <t>317210531</t>
  </si>
  <si>
    <t xml:space="preserve">Poznámka k položce:_x000D_
Akustická omítka nanášená strojně, následně ručním hladítkem srovnána. Po vytvrdnutí omítky bude zbroušena pro finální srovnání nerovností. </t>
  </si>
  <si>
    <t>-237826289</t>
  </si>
  <si>
    <t>https://podminky.urs.cz/item/CS_URS_2024_01/612131101</t>
  </si>
  <si>
    <t>"dtto om.hrubá zatř."30,124</t>
  </si>
  <si>
    <t>"dtto om.štuková"404,343</t>
  </si>
  <si>
    <t>-174884758</t>
  </si>
  <si>
    <t>https://podminky.urs.cz/item/CS_URS_2024_01/612131121</t>
  </si>
  <si>
    <t>"dtto štuk"57,268</t>
  </si>
  <si>
    <t>Pletivo vnitřních ploch v ploše nebo pruzích, na plném podkladu sklovláknité vtlačené do tmelu včetně tmelu stěn</t>
  </si>
  <si>
    <t>-1367245131</t>
  </si>
  <si>
    <t>https://podminky.urs.cz/item/CS_URS_2024_01/612142001</t>
  </si>
  <si>
    <t>"příčky z porobetonu"</t>
  </si>
  <si>
    <t>"příčky porobeton tl.100mm"15,704*2</t>
  </si>
  <si>
    <t>"příčky porobeton tl.150mm"28,682*2</t>
  </si>
  <si>
    <t>"boční špalety"0,3*(2,55*2+2,1*2+3,5+5,2)+0,45*2,8*2</t>
  </si>
  <si>
    <t>"styky materiálů"0,3*(3,2*36+6,65*2+2,9*6)</t>
  </si>
  <si>
    <t>"přetažení"140,462*0,25</t>
  </si>
  <si>
    <t>-594837720</t>
  </si>
  <si>
    <t>https://podminky.urs.cz/item/CS_URS_2024_01/612321111</t>
  </si>
  <si>
    <t>"na ker.zdivu pod obkladem"</t>
  </si>
  <si>
    <t>"102"2,8*(0,9+1,425)-(0,8*2,0)</t>
  </si>
  <si>
    <t>"104"2,8*(1,955+1,5+0,25)</t>
  </si>
  <si>
    <t>"106"2,8*(2,65*2)</t>
  </si>
  <si>
    <t>612321131</t>
  </si>
  <si>
    <t>Vápenocementový štuk vnitřních ploch tloušťky do 3 mm svislých konstrukcí stěn</t>
  </si>
  <si>
    <t>1364790498</t>
  </si>
  <si>
    <t>https://podminky.urs.cz/item/CS_URS_2024_01/612321131</t>
  </si>
  <si>
    <t>"na porobet.příčkách (mimo ker.obklad, po podhled)"</t>
  </si>
  <si>
    <t>"101"3,2*2,75-(0,8*1,97)+2,3*1,1-(0,8*1,97)</t>
  </si>
  <si>
    <t>"102-ker.obklad"0</t>
  </si>
  <si>
    <t>"103"2,8*(2,5*2)-(0,8*1,97*2)</t>
  </si>
  <si>
    <t>"104-ker.obklad"0</t>
  </si>
  <si>
    <t>"105"2,8*3,1-(0,8*1,97)+2,3*1,1-(0,8*1,97)</t>
  </si>
  <si>
    <t>"106-ker.obklad"0</t>
  </si>
  <si>
    <t>"107"3,0*3,1</t>
  </si>
  <si>
    <t>"108-na vnitřním KZS"3,2*3,1</t>
  </si>
  <si>
    <t>"201"2,9*(2,17+0,65)-(1,8*2,75)</t>
  </si>
  <si>
    <t>"z vnější strany (z tělocvičny)"3,05*(2,02+0,5)-(1,8*2,75)</t>
  </si>
  <si>
    <t>-1981437271</t>
  </si>
  <si>
    <t>https://podminky.urs.cz/item/CS_URS_2024_01/612321141</t>
  </si>
  <si>
    <t>"om.štuková stěn na ker,stěnách (po podhledy, mimo ker.obkladů a porobet.příček)"</t>
  </si>
  <si>
    <t>"101"</t>
  </si>
  <si>
    <t>"řez B-B"2,7*(8,4+3,25)</t>
  </si>
  <si>
    <t>"řez A-A"1,0*(11,72+3,8+6,6+3,87+0,35)+6,25*(13,185+3,33+2,43+6,53)-(0,8*2,0+2,02*3,0+5,195*2,8)</t>
  </si>
  <si>
    <t>"pod mezistropem"3,0*(2,02+2)-(1,1*2,1)</t>
  </si>
  <si>
    <t>"103"2,8*(2,8*2)</t>
  </si>
  <si>
    <t>"105"2,8*(2,51+0,805+3,54+1,35)+0,3*2,1*2-(1,1*2,1)</t>
  </si>
  <si>
    <t>"107"3,0*(5,795*2+3,1)+0,45*(3,0*2)-(5,195*2,8)</t>
  </si>
  <si>
    <t>"108"3,2*(3,8*2+3,1)+0,3*(2,55*2)-(1,7*2,55)</t>
  </si>
  <si>
    <t>"boční špalety"0,3*(3,5+5,2)</t>
  </si>
  <si>
    <t>"201"2,9*(8,55*2+2,5*2)-2,9*(2,17+0,65)</t>
  </si>
  <si>
    <t>Zakrytí vnitřních ploch před znečištěním fólií včetně pozdějšího odkrytí podlah</t>
  </si>
  <si>
    <t>-996421829</t>
  </si>
  <si>
    <t>https://podminky.urs.cz/item/CS_URS_2024_01/619991001</t>
  </si>
  <si>
    <t>"1.np:101-108"261,01</t>
  </si>
  <si>
    <t>"2.np:201"19,86</t>
  </si>
  <si>
    <t>619991005</t>
  </si>
  <si>
    <t>Zakrytí vnitřních ploch před znečištěním fólií včetně pozdějšího odkrytí stěn nebo svislých ploch</t>
  </si>
  <si>
    <t>157623188</t>
  </si>
  <si>
    <t>https://podminky.urs.cz/item/CS_URS_2024_01/619991005</t>
  </si>
  <si>
    <t>"obvodové výplně"0,9*5,4*5+1,7*2,55</t>
  </si>
  <si>
    <t>"vnitřní"0,8*1,97*2*5+0,9*1,97</t>
  </si>
  <si>
    <t>"ostatní potřebné plochy"30</t>
  </si>
  <si>
    <t>1725612922</t>
  </si>
  <si>
    <t>https://podminky.urs.cz/item/CS_URS_2024_01/619995001</t>
  </si>
  <si>
    <t>"pro ker.soklíky"KS</t>
  </si>
  <si>
    <t>-1610892628</t>
  </si>
  <si>
    <t>https://podminky.urs.cz/item/CS_URS_2024_01/619996117</t>
  </si>
  <si>
    <t>"exponované plochy"20</t>
  </si>
  <si>
    <t>"na střeše (podklad pro lešení)"1,0*(13,5+3,5+1,8)</t>
  </si>
  <si>
    <t>"na stáv.střeše pro lešení fasády"1,0*9,45</t>
  </si>
  <si>
    <t>861653616</t>
  </si>
  <si>
    <t>https://podminky.urs.cz/item/CS_URS_2024_01/619996145</t>
  </si>
  <si>
    <t>"dtto OSB"48,25</t>
  </si>
  <si>
    <t>621151031</t>
  </si>
  <si>
    <t>Penetrační nátěr vnějších pastovitých tenkovrstvých omítek silikonový podhledů</t>
  </si>
  <si>
    <t>1809463300</t>
  </si>
  <si>
    <t>https://podminky.urs.cz/item/CS_URS_2024_01/621151031</t>
  </si>
  <si>
    <t>"ostění výplní otvorů"</t>
  </si>
  <si>
    <t>"horní"1,7*0,2</t>
  </si>
  <si>
    <t>6215310-01</t>
  </si>
  <si>
    <t>Souvrství omítek tenkovrstvých silikonových vnějších ploch probarvená bez penetrace zatíraná (točená), tl.1,5mm+1mm podhledů vč.tenkovrstvé lazury-D+M(plný popis viz.skladba S1 a S2)</t>
  </si>
  <si>
    <t>-1318793294</t>
  </si>
  <si>
    <t>Poznámka k položce:_x000D_
plný popis viz.souvrství S1 a S1:_x000D_
-1x tenkovrstvá lazura 0,1l/m2_x000D_
-1x silikonová roztíraná omítka tl.1mm_x000D_
(Tenkovrstvá pastovitá silikonová omítka, tloušťka vrstvy 1 mm, Vyztužená 3 druhy vláken, propustnost vodních par v třídě V1, rychlost pronikání vody v kapalné fázi W3, Vysoká ochrana proti biotickému napadení (řasy, plísně), Fotokatalytický efekt - obsah TiO/2, ZNO, Regulovaná rychlost vyzrávání za okrajových podmínek, Spotřeba 1,80 kg/m2/)_x000D_
-1x silikonová roztíraná omítka tl.1,5mm_x000D_
(Tenkovrstvá pastovitá silikonová omítka, tloušťka vrstvy 1,5 mm, Vyztužená 3 druhy vláken, propustnost vodních par v třídě V1, rychlost pronikání vody v kapalné fázi W3, Vysoká ochrana proti biotickému napadení (řasy, plísně), Fotokatalytický efekt - obsah TiO/2, ZNO, Regulovaná rychlost vyzrávání za okrajových podmínek, Spotřeba 2,10 kg/m2/)</t>
  </si>
  <si>
    <t>1033679221</t>
  </si>
  <si>
    <t>https://podminky.urs.cz/item/CS_URS_2024_01/622143003</t>
  </si>
  <si>
    <t>"rohy (vnitřní omítky)"2,02+3,2+6,2*2+2,9*2+3,2*3</t>
  </si>
  <si>
    <t>"výplně otvorů"1,7+2,55*2+1,1+2,1*2+5,195*2+2,8*2</t>
  </si>
  <si>
    <t>673894969</t>
  </si>
  <si>
    <t>61,11*1,05 'Přepočtené koeficientem množství</t>
  </si>
  <si>
    <t>-1981105815</t>
  </si>
  <si>
    <t>https://podminky.urs.cz/item/CS_URS_2024_01/622143005</t>
  </si>
  <si>
    <t>"pro vnitřní omítky"</t>
  </si>
  <si>
    <t>"dtto om.hrubá zatř."30,124/2</t>
  </si>
  <si>
    <t>"dtto om.štuková"404,343/2</t>
  </si>
  <si>
    <t>omítník PVC pro omítky tl 10mm</t>
  </si>
  <si>
    <t>-364613319</t>
  </si>
  <si>
    <t>217,234*1,05 'Přepočtené koeficientem množství</t>
  </si>
  <si>
    <t>-2141147635</t>
  </si>
  <si>
    <t>https://podminky.urs.cz/item/CS_URS_2024_01/622151031</t>
  </si>
  <si>
    <t>"dtto KZS tl.150mm (EPS+XPS) s omítkou"S1+S2</t>
  </si>
  <si>
    <t>"boční"(2,55*2)*0,2</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</si>
  <si>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</si>
  <si>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-780722301</t>
  </si>
  <si>
    <t>https://podminky.urs.cz/item/CS_URS_2024_01/622211031</t>
  </si>
  <si>
    <t>"viz.fasáda a souvrství stěn S1 a S2"</t>
  </si>
  <si>
    <t>"S1:XPS tl.150mm (sokl)"</t>
  </si>
  <si>
    <t>0,3*(2,96+0,905+13,135+12,995+15,505+4,155+6,6+4,22+3,485)-0,3*1,7</t>
  </si>
  <si>
    <t>"nad střechou stáv.objektu (řez D-D)"0,3*9,45</t>
  </si>
  <si>
    <t>"S2:EPS tl.150mm"</t>
  </si>
  <si>
    <t>"zadní fasáda (přilehlá ke stáv.objektu)"</t>
  </si>
  <si>
    <t>"po nižší atiku řez A-A (+4,05m)"4,4*(16,105+0,905)</t>
  </si>
  <si>
    <t>"po vyšší atiku (nad nižší střechou) řez A-A"3,5*(13,45+3,55+1,91)</t>
  </si>
  <si>
    <t>"nad střechou stáv.objektu (řez D-D)"3,1*9,45</t>
  </si>
  <si>
    <t>"severovýchod"</t>
  </si>
  <si>
    <t>"po nižší atiku řez C-C (+4,05m)"4,1*3,55-(1,7*2,55)</t>
  </si>
  <si>
    <t>"řez B-B"2,7*9,35</t>
  </si>
  <si>
    <t>"severozápad"</t>
  </si>
  <si>
    <t>"výška dtto řez B-B"2,7*3,3</t>
  </si>
  <si>
    <t>"řez A-A,D-D,C-C"1,1*(12,2+4,2+6,6+4,2+2,4)</t>
  </si>
  <si>
    <t>"jihozápad (mimo světloprop.fasádu)-po atiku +7,49m"7,55*1,2</t>
  </si>
  <si>
    <t>"odpočet soklové části"-S1</t>
  </si>
  <si>
    <t>"EPS tl.150mm"</t>
  </si>
  <si>
    <t>"dopočet KZS v atikové části za světlopropust.fas.sytémem (bez omítky)"</t>
  </si>
  <si>
    <t>"severovýchod-řez B-B"1,3*9,35</t>
  </si>
  <si>
    <t>"severozápad-řez A-A,D-D,C-C"1,3*(17,65+11,1+4,6)</t>
  </si>
  <si>
    <t>"dopočet KZS za světlopropust.fas.sytémem (bez omítky)-řez C-C,výška mimo atiky"</t>
  </si>
  <si>
    <t>"jihozápad"(6,55-1,3)*2,0</t>
  </si>
  <si>
    <t>"vnitřní KZS"</t>
  </si>
  <si>
    <t>"108"3,0*3,1</t>
  </si>
  <si>
    <t>28375935</t>
  </si>
  <si>
    <t>deska EPS 70 fasádní λ=0,039 tl 150mm</t>
  </si>
  <si>
    <t>847130847</t>
  </si>
  <si>
    <t>"KZS EPS tl.150mm"</t>
  </si>
  <si>
    <t>"s omítkou silikon"S2</t>
  </si>
  <si>
    <t>"vnitřní"9,3</t>
  </si>
  <si>
    <t>"KZS za světlopropust.fasádou (bez silik.omítky)"76,01</t>
  </si>
  <si>
    <t>335,116*1,05 'Přepočtené koeficientem množství</t>
  </si>
  <si>
    <t>28376426</t>
  </si>
  <si>
    <t>deska XPS hrana polodrážková a hladký povrch 300kPA λ=0,035 tl 150mm</t>
  </si>
  <si>
    <t>-1055250777</t>
  </si>
  <si>
    <t>"KZS XPS tl.150mm"S1</t>
  </si>
  <si>
    <t>21,513*1,05 'Přepočtené koeficientem množství</t>
  </si>
  <si>
    <t>622212001</t>
  </si>
  <si>
    <t>Montáž kontaktního zateplení vnějšího ostění, nadpraží nebo parapetu lepením z polystyrenových desek (dodávka ve specifikaci) hloubky špalet do 200 mm, tloušťky desek do 40 mm</t>
  </si>
  <si>
    <t>705814166</t>
  </si>
  <si>
    <t>https://podminky.urs.cz/item/CS_URS_2024_01/622212001</t>
  </si>
  <si>
    <t>"EPS tl.30mm"</t>
  </si>
  <si>
    <t>"horní"1,7</t>
  </si>
  <si>
    <t>"boční"2,55*2-0,3*2</t>
  </si>
  <si>
    <t>"XPS tl.30mm (v soklu)"</t>
  </si>
  <si>
    <t>"boční"2*0,3</t>
  </si>
  <si>
    <t>28375931</t>
  </si>
  <si>
    <t>deska EPS 70 fasádní λ=0,039 tl 30mm</t>
  </si>
  <si>
    <t>1858668248</t>
  </si>
  <si>
    <t>"EPS tl.30mm"6,2*0,2</t>
  </si>
  <si>
    <t>1,24*1,1 'Přepočtené koeficientem množství</t>
  </si>
  <si>
    <t>28376415</t>
  </si>
  <si>
    <t>deska XPS hrana polodrážková a hladký povrch 300kPA λ=0,035 tl 30mm</t>
  </si>
  <si>
    <t>2099669995</t>
  </si>
  <si>
    <t>"XPS tl.30mm (v soklu)"0,6*0,2</t>
  </si>
  <si>
    <t>0,12*1,1 'Přepočtené koeficientem množství</t>
  </si>
  <si>
    <t>Montáž kontaktního zateplení lepením a mechanickým kotvením Příplatek k cenám za zápustnou montáž kotev s použitím tepelněizolačních zátek na vnější stěny z polystyrenu</t>
  </si>
  <si>
    <t>-188322934</t>
  </si>
  <si>
    <t>https://podminky.urs.cz/item/CS_URS_2024_01/622251101</t>
  </si>
  <si>
    <t>"dtto KZS tl.150mm (EPS+XPS)"356,629</t>
  </si>
  <si>
    <t>-1945626824</t>
  </si>
  <si>
    <t>https://podminky.urs.cz/item/CS_URS_2024_01/622252001</t>
  </si>
  <si>
    <t>(2,96+0,905+13,135+12,995+15,505+4,155+6,6+4,22+3,485)-1,7</t>
  </si>
  <si>
    <t>"nad střechou stáv.objektu (řez D-D)"9,45</t>
  </si>
  <si>
    <t>59051668</t>
  </si>
  <si>
    <t>profil zakládací Al tl 0,7mm pro ETICS pro izolant tl 150mm</t>
  </si>
  <si>
    <t>-1078831279</t>
  </si>
  <si>
    <t>71,71*1,05 'Přepočtené koeficientem množství</t>
  </si>
  <si>
    <t>989039809</t>
  </si>
  <si>
    <t>https://podminky.urs.cz/item/CS_URS_2024_01/622252002</t>
  </si>
  <si>
    <t>"rohový profil (mimo ostění-započítáno v ostění)"</t>
  </si>
  <si>
    <t>4,4*2+3,5*2+2,7+7,6</t>
  </si>
  <si>
    <t>"dilatační (v návaznosti na vstup)"5,5+4,7</t>
  </si>
  <si>
    <t>650162380</t>
  </si>
  <si>
    <t>26,1*1,05 'Přepočtené koeficientem množství</t>
  </si>
  <si>
    <t>-629043555</t>
  </si>
  <si>
    <t>10,2*1,05 'Přepočtené koeficientem množství</t>
  </si>
  <si>
    <t>6225310-01</t>
  </si>
  <si>
    <t>Souvrství omítek tenkovrstvých silikonových vnějších ploch probarvená bez penetrace zatíraná (točená), tl.1,5mm+1mm stěn vč.tenkovrstvé lazury-D+M(plný popis viz.skladba S1 a S2)</t>
  </si>
  <si>
    <t>1027546001</t>
  </si>
  <si>
    <t>131769469</t>
  </si>
  <si>
    <t>https://podminky.urs.cz/item/CS_URS_2024_01/629991001</t>
  </si>
  <si>
    <t>"okolo objektu"</t>
  </si>
  <si>
    <t>1,5*(2,96+0,755+12,995+12,995+17,815+11,14+5,775+0,9*11)</t>
  </si>
  <si>
    <t>1200993619</t>
  </si>
  <si>
    <t>https://podminky.urs.cz/item/CS_URS_2024_01/629991011</t>
  </si>
  <si>
    <t>631311113</t>
  </si>
  <si>
    <t>Mazanina z betonu prostého bez zvýšených nároků na prostředí tl. přes 50 do 80 mm tř. C 12/15</t>
  </si>
  <si>
    <t>-1798204450</t>
  </si>
  <si>
    <t>https://podminky.urs.cz/item/CS_URS_2024_01/631311113</t>
  </si>
  <si>
    <t>"podklad pro ŽB zákl.pasy (v případě mokrého podkladu-upřesnit dle skutečnosti)"</t>
  </si>
  <si>
    <t>"přípočet pro betonáž do výkopu"5,282*0,05</t>
  </si>
  <si>
    <t>Příplatek k cenám mazanin za úpravu povrchu mazaniny přehlazením, mazanina tl. přes 50 do 80 mm</t>
  </si>
  <si>
    <t>-2010343450</t>
  </si>
  <si>
    <t>https://podminky.urs.cz/item/CS_URS_2024_01/631319011</t>
  </si>
  <si>
    <t>"dtto mazanina"5,546</t>
  </si>
  <si>
    <t>Příplatek k cenám mazanin za malou plochu do 5 m2 jednotlivě mazanina tl. přes 50 do 80 mm</t>
  </si>
  <si>
    <t>762978131</t>
  </si>
  <si>
    <t>https://podminky.urs.cz/item/CS_URS_2024_01/631319195</t>
  </si>
  <si>
    <t>-218592522</t>
  </si>
  <si>
    <t>https://podminky.urs.cz/item/CS_URS_2024_01/631362021</t>
  </si>
  <si>
    <t>"Kari síť prům.prům.4mm oka 150/150mm vč.25% překrytí"</t>
  </si>
  <si>
    <t>"viz.podlahy A1"(((A1+A3+A5)*1,35)*1,25)/1000</t>
  </si>
  <si>
    <t>"dist.prvky"0,424*0,1</t>
  </si>
  <si>
    <t>632441114</t>
  </si>
  <si>
    <t>Potěr anhydritový samonivelační ze suchých směsí tlouštky přes 40 do 50 mm</t>
  </si>
  <si>
    <t>691593701</t>
  </si>
  <si>
    <t>https://podminky.urs.cz/item/CS_URS_2024_01/632441114</t>
  </si>
  <si>
    <t>"viz.podlahy anhydrit"A2+A4</t>
  </si>
  <si>
    <t>632451253</t>
  </si>
  <si>
    <t>Potěr cementový samonivelační litý tř. C 30, tl. přes 40 do 45 mm</t>
  </si>
  <si>
    <t>-2126944063</t>
  </si>
  <si>
    <t>https://podminky.urs.cz/item/CS_URS_2024_01/632451253</t>
  </si>
  <si>
    <t>"tl.do 45mm"A5</t>
  </si>
  <si>
    <t>179767216</t>
  </si>
  <si>
    <t>https://podminky.urs.cz/item/CS_URS_2024_01/632451254</t>
  </si>
  <si>
    <t>"tl.do 50mm"A1</t>
  </si>
  <si>
    <t>"tl.do 55mm"A3</t>
  </si>
  <si>
    <t>-1807420019</t>
  </si>
  <si>
    <t>https://podminky.urs.cz/item/CS_URS_2024_01/632451293</t>
  </si>
  <si>
    <t>"viz.podlahy-dopočet do požadované tl.přes 50mm"</t>
  </si>
  <si>
    <t>Separační vrstva k oddělení podlahových vrstev z polyetylénové fólie</t>
  </si>
  <si>
    <t>292920895</t>
  </si>
  <si>
    <t>https://podminky.urs.cz/item/CS_URS_2024_01/632481213</t>
  </si>
  <si>
    <t>"viz.podlahy"A1+A3+A5</t>
  </si>
  <si>
    <t>Povrchová úprava betonových podlah nástřik proti odpařování vody</t>
  </si>
  <si>
    <t>399881534</t>
  </si>
  <si>
    <t>https://podminky.urs.cz/item/CS_URS_2024_01/633991111</t>
  </si>
  <si>
    <t>"viz.podlahy"A1+A2+A3+A4+A5</t>
  </si>
  <si>
    <t>"zákl.deska (podkladní mazanina) tl.150mm"315</t>
  </si>
  <si>
    <t>"strop nad 1.np (na kotě +3,0m)"95</t>
  </si>
  <si>
    <t>"strop dobet.na trapéz.plechu (nad vlnou 50mm, prům.celk.tl.100mm vč.vln)"250</t>
  </si>
  <si>
    <t>Obvodová dilatace mezi stěnou a mazaninou nebo potěrem podlahovým páskem z pěnového PE s fólií tl. do 10 mm, výšky 80 mm</t>
  </si>
  <si>
    <t>330072192</t>
  </si>
  <si>
    <t>https://podminky.urs.cz/item/CS_URS_2024_01/634112123</t>
  </si>
  <si>
    <t>"pro podlahy"</t>
  </si>
  <si>
    <t>"101,107"77</t>
  </si>
  <si>
    <t>"102"1,425*2+0,9*2</t>
  </si>
  <si>
    <t>"103"2,8*2+2,5*2</t>
  </si>
  <si>
    <t>"104"12,6</t>
  </si>
  <si>
    <t>"105"2,51+3,905+3,54+1,4+0,3*2</t>
  </si>
  <si>
    <t>"106"2,65*2+3,1*2</t>
  </si>
  <si>
    <t>"108"3,8*2+3,1*2</t>
  </si>
  <si>
    <t>"201"8,55*2+2,5*2</t>
  </si>
  <si>
    <t>-638985711</t>
  </si>
  <si>
    <t>https://podminky.urs.cz/item/CS_URS_2024_01/634661111</t>
  </si>
  <si>
    <t>"dilatace (upřesnit dle dodavatele potěrů)"</t>
  </si>
  <si>
    <t>"1.np"8,4*3+13,5+9,1*2+8+2,0+2,8+5,195+3,55</t>
  </si>
  <si>
    <t>"2.np"2,5+1,85</t>
  </si>
  <si>
    <t>Řezání dilatačních nebo smršťovacích spár v čerstvé betonové mazanině nebo potěru šířky do 5 mm, hloubky přes 50 do 80 mm</t>
  </si>
  <si>
    <t>980371382</t>
  </si>
  <si>
    <t>https://podminky.urs.cz/item/CS_URS_2024_01/634911114</t>
  </si>
  <si>
    <t>"dtto dilatace"82,795</t>
  </si>
  <si>
    <t>-1929601622</t>
  </si>
  <si>
    <t>"pro fasádu"</t>
  </si>
  <si>
    <t>7,2*(2,96+0,755+12,995+12,995+17,815+11,14+5,775+0,9*11)</t>
  </si>
  <si>
    <t>-1826885960</t>
  </si>
  <si>
    <t>Poznámka k položce:_x000D_
uchazeč ve své cenové nabídce vyhodnotí celkovou dobu použití a konečnou cenu zapracuje ve své nabídce</t>
  </si>
  <si>
    <t>"dtto lešení"535,212</t>
  </si>
  <si>
    <t>535,212*90 'Přepočtené koeficientem množství</t>
  </si>
  <si>
    <t>-1589265125</t>
  </si>
  <si>
    <t>-145787058</t>
  </si>
  <si>
    <t>4*(2,96+0,755+12,995+12,995+17,815+11,14+5,775+0,9*11)</t>
  </si>
  <si>
    <t>-878918910</t>
  </si>
  <si>
    <t>"dtto zábradlí"297,34</t>
  </si>
  <si>
    <t>297,34*90 'Přepočtené koeficientem množství</t>
  </si>
  <si>
    <t>1103856164</t>
  </si>
  <si>
    <t>-1304821338</t>
  </si>
  <si>
    <t>-1263876892</t>
  </si>
  <si>
    <t>-1861505487</t>
  </si>
  <si>
    <t>2144863065</t>
  </si>
  <si>
    <t>-349689352</t>
  </si>
  <si>
    <t>https://podminky.urs.cz/item/CS_URS_2024_01/945231111</t>
  </si>
  <si>
    <t>946111114</t>
  </si>
  <si>
    <t>Věže pojízdné trubkové nebo dílcové s maximálním zatížením podlahy do 200 kg/m2 šířky od 0,6 do 0,9 m, délky do 3,2 m výšky přes 3,5 m do 4,5 m montáž</t>
  </si>
  <si>
    <t>-1538626551</t>
  </si>
  <si>
    <t>https://podminky.urs.cz/item/CS_URS_2024_01/946111114</t>
  </si>
  <si>
    <t>"pro tělocvičnu"2</t>
  </si>
  <si>
    <t>946111214</t>
  </si>
  <si>
    <t>Věže pojízdné trubkové nebo dílcové s maximálním zatížením podlahy do 200 kg/m2 šířky od 0,6 do 0,9 m, délky do 3,2 m výšky přes 3,5 m do 4,5 m příplatek k ceně za každý den použití</t>
  </si>
  <si>
    <t>-324014652</t>
  </si>
  <si>
    <t>https://podminky.urs.cz/item/CS_URS_2024_01/946111214</t>
  </si>
  <si>
    <t>2*45 'Přepočtené koeficientem množství</t>
  </si>
  <si>
    <t>946111814</t>
  </si>
  <si>
    <t>Věže pojízdné trubkové nebo dílcové s maximálním zatížením podlahy do 200 kg/m2 šířky od 0,6 do 0,9 m, délky do 3,2 m výšky přes 3,5 m do 4,5 m demontáž</t>
  </si>
  <si>
    <t>-1383637120</t>
  </si>
  <si>
    <t>https://podminky.urs.cz/item/CS_URS_2024_01/946111814</t>
  </si>
  <si>
    <t>-1134772999</t>
  </si>
  <si>
    <t>"101 (pod mezistropem)"2*2,02</t>
  </si>
  <si>
    <t>"102-108"1,15+7+6,53+6,98+7,82+20,3+11,78</t>
  </si>
  <si>
    <t>"na stáv.střeše (pro fasádu"1,0*9,45</t>
  </si>
  <si>
    <t>949101112</t>
  </si>
  <si>
    <t>Lešení pomocné pracovní pro objekty pozemních staveb pro zatížení do 150 kg/m2, o výšce lešeňové podlahy přes 1,9 do 3,5 m</t>
  </si>
  <si>
    <t>2117881926</t>
  </si>
  <si>
    <t>https://podminky.urs.cz/item/CS_URS_2024_01/949101112</t>
  </si>
  <si>
    <t>"1.np:101 (mimo plochy mezistropem)"199,45-(2,0*2,02)</t>
  </si>
  <si>
    <t>Zednická výpomoc vč.jejich zpětného zapravení,odvozu,likvidace a poplatku za suť</t>
  </si>
  <si>
    <t>1671318305</t>
  </si>
  <si>
    <t>Náklady na úpravu stáv.střechy nad vstupem v místě napojení s novou fasádou vč.oplechování (dl.9,45m)</t>
  </si>
  <si>
    <t>2047558650</t>
  </si>
  <si>
    <t>1268586005</t>
  </si>
  <si>
    <t>https://podminky.urs.cz/item/CS_URS_2024_01/952901111</t>
  </si>
  <si>
    <t>"1.np"305</t>
  </si>
  <si>
    <t>"odpočet 101"-195,41</t>
  </si>
  <si>
    <t>"2.np"29</t>
  </si>
  <si>
    <t>"střechy"305/3</t>
  </si>
  <si>
    <t>952901114</t>
  </si>
  <si>
    <t>Vyčištění budov nebo objektů před předáním do užívání budov bytové nebo občanské výstavby, světlé výšky podlaží přes 4 m</t>
  </si>
  <si>
    <t>-139212534</t>
  </si>
  <si>
    <t>https://podminky.urs.cz/item/CS_URS_2024_01/952901114</t>
  </si>
  <si>
    <t>9539432-01</t>
  </si>
  <si>
    <t>Osazování drobných kovových předmětů kotvených do stěny skříně pro OOPP</t>
  </si>
  <si>
    <t>2003771367</t>
  </si>
  <si>
    <t>"pro záchytný systém"1</t>
  </si>
  <si>
    <t>314522-02</t>
  </si>
  <si>
    <t>skříňka pro uložení OOPP vč.setu pro údržbu</t>
  </si>
  <si>
    <t>-453586126</t>
  </si>
  <si>
    <t>Poznámka k položce:_x000D_
set pro údržbu obsahuje:_x000D_
-zachycovací postroj, spojovací lano 5m a vak</t>
  </si>
  <si>
    <t>204385150</t>
  </si>
  <si>
    <t>https://podminky.urs.cz/item/CS_URS_2024_01/953943211</t>
  </si>
  <si>
    <t>Poznámka k položce:_x000D_
Hasicí přístroje v požárním úseku se umísťují na trvale přístupném a dobře viditelném místě, podle pokynů výrobce a v přiměřené výšce v závislosti od hmotnosti hasicího přístroje (rukojeť max. 1,5 m nad podlahou)._x000D_
Umístění hasících přístrojů nesmí bránit evakuaci z objektu ohroženého požárem nebo ji jinak ztěžovat. Taktéž není vhodné umísťovat hasící přístroje v tmavých a úzkých prostorech._x000D_
Hasící přístroje se nesmí vystavit sálavému teplu ani přímému slunečnímu záření, které by mohlo způsobit zvýšení tepla nad povolenou teplotu uvedenou výrobcem.</t>
  </si>
  <si>
    <t>"viz.TZ PBŘ"</t>
  </si>
  <si>
    <t>"práškový 34A/183B/C"2</t>
  </si>
  <si>
    <t>-117247606</t>
  </si>
  <si>
    <t>2144092698</t>
  </si>
  <si>
    <t>https://podminky.urs.cz/item/CS_URS_2024_01/953943212</t>
  </si>
  <si>
    <t>"pro PHP"2</t>
  </si>
  <si>
    <t>-1441359193</t>
  </si>
  <si>
    <t>953993311</t>
  </si>
  <si>
    <t>Osazení bezpečnostní, orientační nebo informační tabulky samolepicí</t>
  </si>
  <si>
    <t>-469954244</t>
  </si>
  <si>
    <t>https://podminky.urs.cz/item/CS_URS_2024_01/953993311</t>
  </si>
  <si>
    <t>"upřesnit dle PBŘ (informační bezp.systém:označení směru úniku, PHP, hydrantu, apod.)"20</t>
  </si>
  <si>
    <t>73534561</t>
  </si>
  <si>
    <t>tabulka bezpečnostní fotoluminiscenční 148x148mm samolepící</t>
  </si>
  <si>
    <t>-1619895398</t>
  </si>
  <si>
    <t>971052361</t>
  </si>
  <si>
    <t>Vybourání a prorážení otvorů v železobetonových příčkách a zdech základových nebo nadzákladových, plochy do 0,09 m2, tl. do 600 mm</t>
  </si>
  <si>
    <t>-1536194825</t>
  </si>
  <si>
    <t>https://podminky.urs.cz/item/CS_URS_2024_01/971052361</t>
  </si>
  <si>
    <t>"přes stáv.základ pro kanalizaci"1</t>
  </si>
  <si>
    <t>974032167</t>
  </si>
  <si>
    <t>Vysekání rýh ve stěnách nebo příčkách z dutých cihel, tvárnic, desek z dutých cihel nebo tvárnic do hl. 150 mm a šířky do 300 mm</t>
  </si>
  <si>
    <t>-952231878</t>
  </si>
  <si>
    <t>https://podminky.urs.cz/item/CS_URS_2024_01/974032167</t>
  </si>
  <si>
    <t>"pro svislý svod (v obvod zdivu-viz.det.)"7,85*2</t>
  </si>
  <si>
    <t>975022241</t>
  </si>
  <si>
    <t>Podchycení nadzákladového zdiva dřevěnou výztuhou v. podchycení do 3 m, při tl. zdiva do 450 mm a délce podchycení do 3 m</t>
  </si>
  <si>
    <t>-1880099913</t>
  </si>
  <si>
    <t>https://podminky.urs.cz/item/CS_URS_2024_01/975022241</t>
  </si>
  <si>
    <t>"stáv.stěna tl.300mm mezi tělocvičnou a vstupem (oboustranně)"9,3*2</t>
  </si>
  <si>
    <t>975121421</t>
  </si>
  <si>
    <t>Jednořadé podchycení konstrukcí systémovými prvky stojkami včetně nosníků výšky podepření přes 4 do 5 m, zatížení přes 750 do 1 000 kg/m zřízení</t>
  </si>
  <si>
    <t>1524248286</t>
  </si>
  <si>
    <t>https://podminky.urs.cz/item/CS_URS_2024_01/975121421</t>
  </si>
  <si>
    <t>"stáv.stropní (střešní k-ce) vstupu pro lešení pro novou fasádu tělocvičny (řez D-D)"9,45*2</t>
  </si>
  <si>
    <t>975121422</t>
  </si>
  <si>
    <t>Jednořadé podchycení konstrukcí systémovými prvky stojkami včetně nosníků výšky podepření přes 4 do 5 m, zatížení přes 750 do 1 000 kg/m příplatek za první a každý další den použití</t>
  </si>
  <si>
    <t>1503981454</t>
  </si>
  <si>
    <t>https://podminky.urs.cz/item/CS_URS_2024_01/975121422</t>
  </si>
  <si>
    <t>18,9*30 'Přepočtené koeficientem množství</t>
  </si>
  <si>
    <t>975121423</t>
  </si>
  <si>
    <t>Jednořadé podchycení konstrukcí systémovými prvky stojkami včetně nosníků výšky podepření přes 4 do 5 m, zatížení přes 750 do 1 000 kg/m odstranění</t>
  </si>
  <si>
    <t>-1400475955</t>
  </si>
  <si>
    <t>https://podminky.urs.cz/item/CS_URS_2024_01/975121423</t>
  </si>
  <si>
    <t>Otlučení vápenných nebo vápenocementových omítek vnitřních ploch stěn s vyškrabáním spar, s očištěním zdiva, v rozsahu přes 50 do 100 %</t>
  </si>
  <si>
    <t>276172194</t>
  </si>
  <si>
    <t>https://podminky.urs.cz/item/CS_URS_2024_01/978013191</t>
  </si>
  <si>
    <t>"stáv.stěna mezi vstupem a tělocvičnou řez D-D"3,2*9,3-(1,55-2,1)</t>
  </si>
  <si>
    <t>985331215</t>
  </si>
  <si>
    <t>Dodatečné vlepování betonářské výztuže včetně vyvrtání a vyčištění otvoru chemickou maltou průměr výztuže 16 mm</t>
  </si>
  <si>
    <t>374648155</t>
  </si>
  <si>
    <t>https://podminky.urs.cz/item/CS_URS_2024_01/985331215</t>
  </si>
  <si>
    <t>"viz.statika základy (výztuž započítána ve výpisu statiky-č.55)"(0,45*8)*6</t>
  </si>
  <si>
    <t>997013112</t>
  </si>
  <si>
    <t>Vnitrostaveništní doprava suti a vybouraných hmot vodorovně do 50 m s naložením základní pro budovy a haly výšky přes 6 do 9 m</t>
  </si>
  <si>
    <t>-1195549765</t>
  </si>
  <si>
    <t>https://podminky.urs.cz/item/CS_URS_2024_01/997013112</t>
  </si>
  <si>
    <t>-2086660444</t>
  </si>
  <si>
    <t>730144669</t>
  </si>
  <si>
    <t>4,029*14 'Přepočtené koeficientem množství</t>
  </si>
  <si>
    <t>1208136386</t>
  </si>
  <si>
    <t>998011002</t>
  </si>
  <si>
    <t>Přesun hmot pro budovy občanské výstavby, bydlení, výrobu a služby s nosnou svislou konstrukcí zděnou z cihel, tvárnic nebo kamene vodorovná dopravní vzdálenost do 100 m základní pro budovy výšky přes 6 do 12 m</t>
  </si>
  <si>
    <t>-1579636876</t>
  </si>
  <si>
    <t>https://podminky.urs.cz/item/CS_URS_2024_01/998011002</t>
  </si>
  <si>
    <t>711111001</t>
  </si>
  <si>
    <t>Provedení izolace proti zemní vlhkosti natěradly a tmely za studena na ploše vodorovné V nátěrem penetračním</t>
  </si>
  <si>
    <t>-1841276304</t>
  </si>
  <si>
    <t>https://podminky.urs.cz/item/CS_URS_2024_01/711111001</t>
  </si>
  <si>
    <t>"viz.souvrství podlah-izolace vodorovná asf.modif.pás"315</t>
  </si>
  <si>
    <t>2016629445</t>
  </si>
  <si>
    <t>Poznámka k položce:_x000D_
Spotřeba 0,3-0,4kg/m2</t>
  </si>
  <si>
    <t>315*0,0003 'Přepočtené koeficientem množství</t>
  </si>
  <si>
    <t>711112001</t>
  </si>
  <si>
    <t>Provedení izolace proti zemní vlhkosti natěradly a tmely za studena na ploše svislé S nátěrem penetračním</t>
  </si>
  <si>
    <t>-616920262</t>
  </si>
  <si>
    <t>https://podminky.urs.cz/item/CS_URS_2024_01/711112001</t>
  </si>
  <si>
    <t>"viz.souvrství obvod.stěn-izolace vodorovná asf.modif.pás"0,5*72,5</t>
  </si>
  <si>
    <t>"penetrace pro tekutou hydroizolaci soklu"S1*2</t>
  </si>
  <si>
    <t>-300328403</t>
  </si>
  <si>
    <t>79,276*0,00034 'Přepočtené koeficientem množství</t>
  </si>
  <si>
    <t>711112051</t>
  </si>
  <si>
    <t>Provedení izolace proti zemní vlhkosti natěradly a tmely za studena na ploše svislé S dvojnásobným nátěrem tekutou elastickou hydroizolací</t>
  </si>
  <si>
    <t>-1408736683</t>
  </si>
  <si>
    <t>https://podminky.urs.cz/item/CS_URS_2024_01/711112051</t>
  </si>
  <si>
    <t>"viz.souvrství S1:2x"S1*2</t>
  </si>
  <si>
    <t>11163001</t>
  </si>
  <si>
    <t>stěrka hydroizolační asfaltová dvousložková do spodní stavby</t>
  </si>
  <si>
    <t>708481797</t>
  </si>
  <si>
    <t>43,026*3 'Přepočtené koeficientem množství</t>
  </si>
  <si>
    <t>711141559</t>
  </si>
  <si>
    <t>Provedení izolace proti zemní vlhkosti pásy přitavením NAIP na ploše vodorovné V</t>
  </si>
  <si>
    <t>-1160635291</t>
  </si>
  <si>
    <t>https://podminky.urs.cz/item/CS_URS_2024_01/711141559</t>
  </si>
  <si>
    <t>"viz.souvrství podlah-izolace vodorovná 2x asf.modif.pás"2*315</t>
  </si>
  <si>
    <t>62853004</t>
  </si>
  <si>
    <t>pás asfaltový natavitelný modifikovaný SBS s vložkou ze skleněné tkaniny a spalitelnou PE fólií nebo jemnozrnným minerálním posypem na horním povrchu tl 4,0mm</t>
  </si>
  <si>
    <t>1160037563</t>
  </si>
  <si>
    <t>315*1,1655 'Přepočtené koeficientem množství</t>
  </si>
  <si>
    <t>pás asfaltový natavitelný modifikovaný SBS s vložkou z polyesterové rohože a spalitelnou PE fólií nebo jemnozrnným minerálním posypem na horním povrchu tl 4,0mm</t>
  </si>
  <si>
    <t>-1510082556</t>
  </si>
  <si>
    <t>711142559</t>
  </si>
  <si>
    <t>Provedení izolace proti zemní vlhkosti pásy přitavením NAIP na ploše svislé S</t>
  </si>
  <si>
    <t>-749231765</t>
  </si>
  <si>
    <t>https://podminky.urs.cz/item/CS_URS_2024_01/711142559</t>
  </si>
  <si>
    <t>"viz.souvrství obvod.stěn-izolace vodorovná 2x asf.modif.pás"2*0,5*72,5</t>
  </si>
  <si>
    <t>208298851</t>
  </si>
  <si>
    <t>36,25*1,221 'Přepočtené koeficientem množství</t>
  </si>
  <si>
    <t>-1165203659</t>
  </si>
  <si>
    <t>711161273</t>
  </si>
  <si>
    <t>Provedení izolace proti zemní vlhkosti nopovou fólií na ploše svislé S z nopové fólie</t>
  </si>
  <si>
    <t>1412004529</t>
  </si>
  <si>
    <t>https://podminky.urs.cz/item/CS_URS_2024_01/711161273</t>
  </si>
  <si>
    <t>"nop.folie-ochrana XPS tl.150mm-zateplení základů pod terénem"1,2*(2,96+0,905+13,2+12,9+15,5+4,5+6,6+4,5+3,2)</t>
  </si>
  <si>
    <t>28323005</t>
  </si>
  <si>
    <t>fólie profilovaná (nopová) drenážní HDPE s výškou nopů 8mm</t>
  </si>
  <si>
    <t>-1306715536</t>
  </si>
  <si>
    <t>77,118*1,221 'Přepočtené koeficientem množství</t>
  </si>
  <si>
    <t>1093284873</t>
  </si>
  <si>
    <t>https://podminky.urs.cz/item/CS_URS_2024_01/711411001</t>
  </si>
  <si>
    <t>"penetrace nátěr.hydroizol.vodorovné"NIV</t>
  </si>
  <si>
    <t>1302357184</t>
  </si>
  <si>
    <t>47,14*0,00033 'Přepočtené koeficientem množství</t>
  </si>
  <si>
    <t>-157545471</t>
  </si>
  <si>
    <t>https://podminky.urs.cz/item/CS_URS_2024_01/711412001</t>
  </si>
  <si>
    <t>"penetrace nátěr.hydroizol.svislé"NIS</t>
  </si>
  <si>
    <t>-111918612</t>
  </si>
  <si>
    <t>44,531*0,00034 'Přepočtené koeficientem množství</t>
  </si>
  <si>
    <t>711491176</t>
  </si>
  <si>
    <t>Provedení doplňků izolace proti vodě textilií připevnění izolace ukončovací lištou</t>
  </si>
  <si>
    <t>788373931</t>
  </si>
  <si>
    <t>https://podminky.urs.cz/item/CS_URS_2024_01/711491176</t>
  </si>
  <si>
    <t>"ukončení nop.folie-ochrana XPS tl.150mm-zateplení základů pod terénem"(2,96+0,905+13,2+12,9+15,5+4,5+6,6+4,5+3,2)</t>
  </si>
  <si>
    <t>28323009</t>
  </si>
  <si>
    <t>lišta ukončovací pro drenážní fólie profilované tl 8mm</t>
  </si>
  <si>
    <t>774077491</t>
  </si>
  <si>
    <t>64,265*1,05 'Přepočtené koeficientem množství</t>
  </si>
  <si>
    <t>-743207108</t>
  </si>
  <si>
    <t>https://podminky.urs.cz/item/CS_URS_2024_01/711747067</t>
  </si>
  <si>
    <t>"dle ZTI"12*2</t>
  </si>
  <si>
    <t>-1401675155</t>
  </si>
  <si>
    <t>"dle ZTI"12</t>
  </si>
  <si>
    <t>12*0,735 'Přepočtené koeficientem množství</t>
  </si>
  <si>
    <t>564461432</t>
  </si>
  <si>
    <t>2067018409</t>
  </si>
  <si>
    <t>https://podminky.urs.cz/item/CS_URS_2024_01/711748088</t>
  </si>
  <si>
    <t>"kotevní prostupy (upřesnit dle statiky)"50*2</t>
  </si>
  <si>
    <t>224972651</t>
  </si>
  <si>
    <t>"kotevní prostupy (upřesnit dle statiky)"50</t>
  </si>
  <si>
    <t>50*0,126 'Přepočtené koeficientem množství</t>
  </si>
  <si>
    <t>107944012</t>
  </si>
  <si>
    <t>998711102</t>
  </si>
  <si>
    <t>Přesun hmot pro izolace proti vodě, vlhkosti a plynům stanovený z hmotnosti přesunovaného materiálu vodorovná dopravní vzdálenost do 50 m základní v objektech výšky přes 6 do 12 m</t>
  </si>
  <si>
    <t>-145230156</t>
  </si>
  <si>
    <t>https://podminky.urs.cz/item/CS_URS_2024_01/998711102</t>
  </si>
  <si>
    <t>Příplatek za mechanické kotvení povlakových krytin (vč.tepelné izolace)</t>
  </si>
  <si>
    <t>-1953528439</t>
  </si>
  <si>
    <t>"dtto vytažení"68,25</t>
  </si>
  <si>
    <t>Provedení povlakové krytiny střech plochých do 10° fólií termoplastickou mPVC (měkčené PVC) rozvinutí a natažení fólie v ploše</t>
  </si>
  <si>
    <t>-82692740</t>
  </si>
  <si>
    <t>https://podminky.urs.cz/item/CS_URS_2024_01/712363001</t>
  </si>
  <si>
    <t>"viz.střecha SP1 (plocha bez atik)"</t>
  </si>
  <si>
    <t>"nižší střecha"46</t>
  </si>
  <si>
    <t>"vyšší střecha"215</t>
  </si>
  <si>
    <t>704390404</t>
  </si>
  <si>
    <t>261*1,1655 'Přepočtené koeficientem množství</t>
  </si>
  <si>
    <t>1067434182</t>
  </si>
  <si>
    <t>https://podminky.urs.cz/item/CS_URS_2024_01/712363004</t>
  </si>
  <si>
    <t>"na atikách-viz.střecha"</t>
  </si>
  <si>
    <t>"nižší střecha"0,6*20,0</t>
  </si>
  <si>
    <t>"vyšší střecha"0,65*72,8</t>
  </si>
  <si>
    <t>-1854364492</t>
  </si>
  <si>
    <t>59,32*1,1655 'Přepočtené koeficientem množství</t>
  </si>
  <si>
    <t>Povlakové krytiny střech plochých do 10° z tvarovaných poplastovaných lišt pro mPVC vnitřní koutová lišta rš 130 mm-D+M</t>
  </si>
  <si>
    <t>-2142303451</t>
  </si>
  <si>
    <t>"viz.výpis klempíř KL2"68,1+19,6</t>
  </si>
  <si>
    <t>712363353</t>
  </si>
  <si>
    <t>Povlakové krytiny střech plochých do 10° z tvarovaných poplastovaných lišt pro mPVC vnější koutová lišta rš 100 mm</t>
  </si>
  <si>
    <t>-1798600831</t>
  </si>
  <si>
    <t>https://podminky.urs.cz/item/CS_URS_2024_01/712363353</t>
  </si>
  <si>
    <t>"viz.výpis klempíř KL3"68,1+19,6</t>
  </si>
  <si>
    <t>712363358</t>
  </si>
  <si>
    <t>Povlakové krytiny střech plochých do 10° z tvarovaných poplastovaných lišt pro mPVC závětrná lišta rš 250 mm</t>
  </si>
  <si>
    <t>1151462405</t>
  </si>
  <si>
    <t>https://podminky.urs.cz/item/CS_URS_2024_01/712363358</t>
  </si>
  <si>
    <t>"viz.výpis klempíř KL1"72,8+20</t>
  </si>
  <si>
    <t>712363369</t>
  </si>
  <si>
    <t>Povlakové krytiny střech plochých do 10° z tvarovaných poplastovaných lišt pro mPVC příklopná lišta rš 100 mm</t>
  </si>
  <si>
    <t>1873557408</t>
  </si>
  <si>
    <t>https://podminky.urs.cz/item/CS_URS_2024_01/712363369</t>
  </si>
  <si>
    <t>"ukončení folie na stěně (z níšší střecha na obvod.stěnu-řez A-A)"13,45+3,54+1,8</t>
  </si>
  <si>
    <t>712771001</t>
  </si>
  <si>
    <t>Provedení separační nebo kluzné vrstvy vegetační střechy z fólií kladených volně s přesahem, sklon střechy do 5°</t>
  </si>
  <si>
    <t>322741041</t>
  </si>
  <si>
    <t>https://podminky.urs.cz/item/CS_URS_2024_01/712771001</t>
  </si>
  <si>
    <t>"textilie 300g/m2"</t>
  </si>
  <si>
    <t>"textilie 500g/m2"</t>
  </si>
  <si>
    <t>69334002</t>
  </si>
  <si>
    <t>textilie ochranná vegetačních střech 300g/m2</t>
  </si>
  <si>
    <t>1188294063</t>
  </si>
  <si>
    <t>69334301</t>
  </si>
  <si>
    <t>textilie ochranná vegetačních střech 500g/m2</t>
  </si>
  <si>
    <t>-1579121539</t>
  </si>
  <si>
    <t>712771101</t>
  </si>
  <si>
    <t>Provedení ochranné vrstvy vegetační střechy proti prorůstání kořenů, proti mechanickému poškození hydroizolace z textilií nebo rohoží volně kladených s přesahem, sklon střechy do 5°</t>
  </si>
  <si>
    <t>1102029993</t>
  </si>
  <si>
    <t>https://podminky.urs.cz/item/CS_URS_2024_01/712771101</t>
  </si>
  <si>
    <t>1244195821</t>
  </si>
  <si>
    <t>-1047345738</t>
  </si>
  <si>
    <t>https://podminky.urs.cz/item/CS_URS_2024_01/712771221</t>
  </si>
  <si>
    <t>69334152</t>
  </si>
  <si>
    <t>fólie profilovaná (nopová) perforovaná HDPE s hydroakumulační a drenážní funkcí do vegetačních střech s výškou nopů 20mm</t>
  </si>
  <si>
    <t>157440786</t>
  </si>
  <si>
    <t>261*1,1025 'Přepočtené koeficientem množství</t>
  </si>
  <si>
    <t>712771601</t>
  </si>
  <si>
    <t>Provedení ochranných pásů vegetační střechy po obvodu střechy, v místech střešních prostupům napojení na zeď apod. z praného říčního kameniva, tloušťky do 100 mm, šířky do 500 mm</t>
  </si>
  <si>
    <t>1082975404</t>
  </si>
  <si>
    <t>https://podminky.urs.cz/item/CS_URS_2024_01/712771601</t>
  </si>
  <si>
    <t>"pás z kačírku-viz.střechy"</t>
  </si>
  <si>
    <t>"nižší střecha"46-27,5</t>
  </si>
  <si>
    <t>"vyšší střecha"215-180,5</t>
  </si>
  <si>
    <t>58337403</t>
  </si>
  <si>
    <t>kamenivo dekorační (kačírek) frakce 16/32</t>
  </si>
  <si>
    <t>702056351</t>
  </si>
  <si>
    <t>53*1,6524 'Přepočtené koeficientem množství</t>
  </si>
  <si>
    <t>716673563</t>
  </si>
  <si>
    <t>https://podminky.urs.cz/item/CS_URS_2024_01/712771613</t>
  </si>
  <si>
    <t>"pás z kačírku-viz.střechy (výpis klempíř KL7)"</t>
  </si>
  <si>
    <t>"nižší střecha"36</t>
  </si>
  <si>
    <t>"vyšší střecha"66</t>
  </si>
  <si>
    <t>69334020</t>
  </si>
  <si>
    <t>lišta kačírková Al výška 40-50mm</t>
  </si>
  <si>
    <t>-1853789551</t>
  </si>
  <si>
    <t>102*1,05 'Přepočtené koeficientem množství</t>
  </si>
  <si>
    <t>1183773277</t>
  </si>
  <si>
    <t>https://podminky.urs.cz/item/CS_URS_2024_01/712831101</t>
  </si>
  <si>
    <t>"vytažení na atiky (alt.stěny)"</t>
  </si>
  <si>
    <t>"textilie 500g/m2:2x"</t>
  </si>
  <si>
    <t>"nižší střecha"0,3*37*2</t>
  </si>
  <si>
    <t>"vyšší střecha"0,3*68*2</t>
  </si>
  <si>
    <t>"nižší střecha"0,65*37</t>
  </si>
  <si>
    <t>"vyšší střecha"0,65*68</t>
  </si>
  <si>
    <t>"nopová"</t>
  </si>
  <si>
    <t>"nižší střecha"0,3*37</t>
  </si>
  <si>
    <t>"vyšší střecha"0,3*68</t>
  </si>
  <si>
    <t>-581967807</t>
  </si>
  <si>
    <t>63*1,2 'Přepočtené koeficientem množství</t>
  </si>
  <si>
    <t>1250597369</t>
  </si>
  <si>
    <t>31,5*1,2 'Přepočtené koeficientem množství</t>
  </si>
  <si>
    <t>87768750</t>
  </si>
  <si>
    <t>68,25*1,2 'Přepočtené koeficientem množství</t>
  </si>
  <si>
    <t>-1374628202</t>
  </si>
  <si>
    <t>https://podminky.urs.cz/item/CS_URS_2024_01/712861702</t>
  </si>
  <si>
    <t>-2092720995</t>
  </si>
  <si>
    <t>1292806113</t>
  </si>
  <si>
    <t>https://podminky.urs.cz/item/CS_URS_2024_01/712998202</t>
  </si>
  <si>
    <t>"viz.výpis ost.výrobků OV2"2</t>
  </si>
  <si>
    <t>-523354094</t>
  </si>
  <si>
    <t>998712102</t>
  </si>
  <si>
    <t>Přesun hmot pro povlakové krytiny stanovený z hmotnosti přesunovaného materiálu vodorovná dopravní vzdálenost do 50 m základní v objektech výšky přes 6 do 12 m</t>
  </si>
  <si>
    <t>-209818930</t>
  </si>
  <si>
    <t>https://podminky.urs.cz/item/CS_URS_2024_01/998712102</t>
  </si>
  <si>
    <t>713121111</t>
  </si>
  <si>
    <t>Montáž tepelné izolace podlah rohožemi, pásy, deskami, dílci, bloky (izolační materiál ve specifikaci) kladenými volně jednovrstvá</t>
  </si>
  <si>
    <t>-1654012227</t>
  </si>
  <si>
    <t>https://podminky.urs.cz/item/CS_URS_2024_01/713121111</t>
  </si>
  <si>
    <t>"EPS 150S tl.100mm"A2+A4</t>
  </si>
  <si>
    <t>"kroč.EPS tl.40mm"A5</t>
  </si>
  <si>
    <t>"pro podl.vyt.-viz.ÚT"0</t>
  </si>
  <si>
    <t>28375914</t>
  </si>
  <si>
    <t>deska EPS 150 pro konstrukce s vysokým zatížením λ=0,035 tl 100mm</t>
  </si>
  <si>
    <t>1075910104</t>
  </si>
  <si>
    <t>29,48*1,05 'Přepočtené koeficientem množství</t>
  </si>
  <si>
    <t>28376554</t>
  </si>
  <si>
    <t>deska polystyrénová pro snížení kročejového hluku (max. zatížení 4 kN/m2) tl 40mm</t>
  </si>
  <si>
    <t>933153497</t>
  </si>
  <si>
    <t>19,86*1,05 'Přepočtené koeficientem množství</t>
  </si>
  <si>
    <t>28616308</t>
  </si>
  <si>
    <t>deska systémová pro podlahové topení v 20-24mm bez tepelné izolace</t>
  </si>
  <si>
    <t>185107634</t>
  </si>
  <si>
    <t>0*1,05 'Přepočtené koeficientem množství</t>
  </si>
  <si>
    <t>-1737975418</t>
  </si>
  <si>
    <t>https://podminky.urs.cz/item/CS_URS_2024_01/713121121</t>
  </si>
  <si>
    <t>"EPS 150S 2x60=120mm"A1+A3</t>
  </si>
  <si>
    <t>28375910</t>
  </si>
  <si>
    <t>deska EPS 150 pro konstrukce s vysokým zatížením λ=0,035 tl 60mm</t>
  </si>
  <si>
    <t>-908100684</t>
  </si>
  <si>
    <t>231,525*2,1 'Přepočtené koeficientem množství</t>
  </si>
  <si>
    <t>713121131</t>
  </si>
  <si>
    <t>Montáž tepelné izolace podlah parotěsnými reflexními pásy, tloušťka izolace do 5 mm</t>
  </si>
  <si>
    <t>-2111423578</t>
  </si>
  <si>
    <t>https://podminky.urs.cz/item/CS_URS_2024_01/713121131</t>
  </si>
  <si>
    <t>"pro podl.vyt."A2+A4</t>
  </si>
  <si>
    <t>28355304</t>
  </si>
  <si>
    <t>pás podlahový parotěsný tepelně izolační s reflexní Al vrstvou tl 3mm</t>
  </si>
  <si>
    <t>-890505767</t>
  </si>
  <si>
    <t>Montáž tepelné izolace stěn rohožemi, pásy, deskami, dílci, bloky (izolační materiál ve specifikaci) lepením celoplošně bez mechanického kotvení</t>
  </si>
  <si>
    <t>-1712638995</t>
  </si>
  <si>
    <t>https://podminky.urs.cz/item/CS_URS_2024_01/713131141</t>
  </si>
  <si>
    <t>"z boku na atiku tl.150mm"</t>
  </si>
  <si>
    <t>"nižší střecha"0,9*37</t>
  </si>
  <si>
    <t>"vyšší střecha"0,9*68</t>
  </si>
  <si>
    <t>28375033</t>
  </si>
  <si>
    <t>deska EPS 150 pro konstrukce s vysokým zatížením λ=0,035 tl 150mm</t>
  </si>
  <si>
    <t>653125855</t>
  </si>
  <si>
    <t>94,5*1,05 'Přepočtené koeficientem množství</t>
  </si>
  <si>
    <t>Montáž tepelné izolace stěn rohožemi, pásy, deskami, dílci, bloky (izolační materiál ve specifikaci) lepením bodově bez mechanického kotvení</t>
  </si>
  <si>
    <t>-1732812719</t>
  </si>
  <si>
    <t>https://podminky.urs.cz/item/CS_URS_2024_01/713131145</t>
  </si>
  <si>
    <t>"XPS tl.150mm-zateplení základů pod terénem"0,75*(2,96+0,905+13,2+12,9+15,5+4,5+6,6+4,5+3,2)</t>
  </si>
  <si>
    <t>-1452467631</t>
  </si>
  <si>
    <t>48,199*1,05 'Přepočtené koeficientem množství</t>
  </si>
  <si>
    <t>713131151</t>
  </si>
  <si>
    <t>Montáž tepelné izolace stěn rohožemi, pásy, deskami, dílci, bloky (izolační materiál ve specifikaci) vložením jednovrstvě</t>
  </si>
  <si>
    <t>-726124735</t>
  </si>
  <si>
    <t>https://podminky.urs.cz/item/CS_URS_2024_01/713131151</t>
  </si>
  <si>
    <t>"izolace PIR v nice (potrubí)"(0,16*2+0,21)*7,85*2</t>
  </si>
  <si>
    <t>28376804</t>
  </si>
  <si>
    <t>deska fenolická tepelně izolační fasádní λ=0,020 tl 60mm</t>
  </si>
  <si>
    <t>-1095000240</t>
  </si>
  <si>
    <t>8,321*1,1 'Přepočtené koeficientem množství</t>
  </si>
  <si>
    <t>713141131</t>
  </si>
  <si>
    <t>Montáž tepelné izolace střech plochých rohožemi, pásy, deskami, dílci, bloky (izolační materiál ve specifikaci) přilepenými za studena jednovrstvá zplna</t>
  </si>
  <si>
    <t>-912062084</t>
  </si>
  <si>
    <t>https://podminky.urs.cz/item/CS_URS_2024_01/713141131</t>
  </si>
  <si>
    <t>"na atikách EPS 150S tl.100m"0,65*92,8</t>
  </si>
  <si>
    <t>-746623317</t>
  </si>
  <si>
    <t>60,32*1,05 'Přepočtené koeficientem množství</t>
  </si>
  <si>
    <t>713141135</t>
  </si>
  <si>
    <t>Montáž tepelné izolace střech plochých rohožemi, pásy, deskami, dílci, bloky (izolační materiál ve specifikaci) přilepenými za studena jednovrstvá bodově</t>
  </si>
  <si>
    <t>507216348</t>
  </si>
  <si>
    <t>https://podminky.urs.cz/item/CS_URS_2024_01/713141135</t>
  </si>
  <si>
    <t>28375993</t>
  </si>
  <si>
    <t>deska EPS 150 pro konstrukce s vysokým zatížením λ=0,035 tl 200mm</t>
  </si>
  <si>
    <t>1059685311</t>
  </si>
  <si>
    <t>261*1,05 'Přepočtené koeficientem množství</t>
  </si>
  <si>
    <t>1751035734</t>
  </si>
  <si>
    <t>https://podminky.urs.cz/item/CS_URS_2024_01/713141335</t>
  </si>
  <si>
    <t>"viz.střecha SP1 (plocha bez atik)min.tl.30mm, prům.200mm"</t>
  </si>
  <si>
    <t>klín izolační spád do 5% EPS 150</t>
  </si>
  <si>
    <t>928727475</t>
  </si>
  <si>
    <t>Poznámka k položce:_x000D_
vč.zpracování dílenské dokumentace (viz.VON)-kladečský plán</t>
  </si>
  <si>
    <t>"nižší střecha"46*0,2</t>
  </si>
  <si>
    <t>"vyšší střecha"215*0,2</t>
  </si>
  <si>
    <t>52,2*1,1 'Přepočtené koeficientem množství</t>
  </si>
  <si>
    <t>-1572927812</t>
  </si>
  <si>
    <t>https://podminky.urs.cz/item/CS_URS_2024_01/713291122</t>
  </si>
  <si>
    <t>"parozábrana"</t>
  </si>
  <si>
    <t>610788366</t>
  </si>
  <si>
    <t>414,82*1,1655 'Přepočtené koeficientem množství</t>
  </si>
  <si>
    <t>-1935756791</t>
  </si>
  <si>
    <t>https://podminky.urs.cz/item/CS_URS_2024_01/713291142</t>
  </si>
  <si>
    <t>"dtto parozábrana asf.pásem"414,82</t>
  </si>
  <si>
    <t>-894758359</t>
  </si>
  <si>
    <t>414,82*0,00039 'Přepočtené koeficientem množství</t>
  </si>
  <si>
    <t>998713102</t>
  </si>
  <si>
    <t>Přesun hmot pro izolace tepelné stanovený z hmotnosti přesunovaného materiálu vodorovná dopravní vzdálenost do 50 m s užitím mechanizace v objektech výšky přes 6 m do 12 m</t>
  </si>
  <si>
    <t>334694080</t>
  </si>
  <si>
    <t>https://podminky.urs.cz/item/CS_URS_2024_01/998713102</t>
  </si>
  <si>
    <t>714121011</t>
  </si>
  <si>
    <t>Montáž akustických minerálních panelů podstropních s rozšířenou pohltivostí zvuku zavěšených na rošt viditelný</t>
  </si>
  <si>
    <t>-48228366</t>
  </si>
  <si>
    <t>https://podminky.urs.cz/item/CS_URS_2024_01/714121011</t>
  </si>
  <si>
    <t>"viz.podhledy 2"</t>
  </si>
  <si>
    <t>"1.np:102-107"1,15+7+6,53+6,98+7,82+20,3</t>
  </si>
  <si>
    <t>SOD2</t>
  </si>
  <si>
    <t>63126363</t>
  </si>
  <si>
    <t>panel akustický hygienický povrch skelná tkanina odolná proti mikroorganismům hrana zatřená rovná αw=0,80 viditelný rastr š 24mm bílý tl 20mm</t>
  </si>
  <si>
    <t>1163788453</t>
  </si>
  <si>
    <t>Poznámka k položce:_x000D_
A2-s1,d0</t>
  </si>
  <si>
    <t>49,78*1,05 'Přepočtené koeficientem množství</t>
  </si>
  <si>
    <t>714121041</t>
  </si>
  <si>
    <t>Montáž akustických minerálních panelů napojení na stěnu lištou obvodovou</t>
  </si>
  <si>
    <t>-46222169</t>
  </si>
  <si>
    <t>https://podminky.urs.cz/item/CS_URS_2024_01/714121041</t>
  </si>
  <si>
    <t>"107"5,795*2+3,1*2</t>
  </si>
  <si>
    <t>59036253</t>
  </si>
  <si>
    <t>lišta obvodová rastru nosného pro kazetové minerální podhledy Pz lakovaná v 22mm dl 3m</t>
  </si>
  <si>
    <t>-1620133068</t>
  </si>
  <si>
    <t>69,095*1,05 'Přepočtené koeficientem množství</t>
  </si>
  <si>
    <t>998714102</t>
  </si>
  <si>
    <t>Přesun hmot pro akustická a protiotřesová opatření stanovený z hmotnosti přesunovaného materiálu vodorovná dopravní vzdálenost do 50 m základní v objektech výšky přes 6 do 12 m</t>
  </si>
  <si>
    <t>-1603189273</t>
  </si>
  <si>
    <t>https://podminky.urs.cz/item/CS_URS_2024_01/998714102</t>
  </si>
  <si>
    <t>721</t>
  </si>
  <si>
    <t>Zdravotechnika - vnitřní kanalizace</t>
  </si>
  <si>
    <t>721239114</t>
  </si>
  <si>
    <t>Střešní vtoky (vpusti) montáž střešních vtoků ostatních typů se svislým odtokem do DN 160</t>
  </si>
  <si>
    <t>-1233954790</t>
  </si>
  <si>
    <t>https://podminky.urs.cz/item/CS_URS_2024_01/721239114</t>
  </si>
  <si>
    <t>"viz.výpis ost.výrobků OV1"4</t>
  </si>
  <si>
    <t>56231112</t>
  </si>
  <si>
    <t>vtok střešní svislý pro PVC-P hydroizolaci plochých střech s vyhříváním DN 75, DN 110, DN 125, DN 160</t>
  </si>
  <si>
    <t>335386911</t>
  </si>
  <si>
    <t>28656004</t>
  </si>
  <si>
    <t>nástavec střešní vpusti s integrovanou PVC manžetou pro výšku TI do 300mm</t>
  </si>
  <si>
    <t>-1986130141</t>
  </si>
  <si>
    <t>28349103</t>
  </si>
  <si>
    <t>koš perforovaný ochranný pro odvodnění ploché střechy s kačírkem 200mm</t>
  </si>
  <si>
    <t>-1014820230</t>
  </si>
  <si>
    <t>998721102</t>
  </si>
  <si>
    <t>Přesun hmot pro vnitřní kanalizaci stanovený z hmotnosti přesunovaného materiálu vodorovná dopravní vzdálenost do 50 m základní v objektech výšky přes 6 do 12 m</t>
  </si>
  <si>
    <t>-154053926</t>
  </si>
  <si>
    <t>https://podminky.urs.cz/item/CS_URS_2024_01/998721102</t>
  </si>
  <si>
    <t>Zdravotechnika - zařizovací předměty</t>
  </si>
  <si>
    <t>7252916-01</t>
  </si>
  <si>
    <t>Montáž doplňků zařízení koupelen a záchodů zásobníku na hygienické sáčky</t>
  </si>
  <si>
    <t>307778300</t>
  </si>
  <si>
    <t>"viz.výpis ost.výrobků OV7"3</t>
  </si>
  <si>
    <t>554310-03</t>
  </si>
  <si>
    <t>zásobník na hygienické sáčky</t>
  </si>
  <si>
    <t>-1744815956</t>
  </si>
  <si>
    <t xml:space="preserve">Poznámka k položce:_x000D_
·MATERIÁL: PLAST ABS_x000D_
·ROZMĚR: (ŠXVXH): 95X135X32_x000D_
</t>
  </si>
  <si>
    <t>7252916-02</t>
  </si>
  <si>
    <t>Montáž doplňků zařízení koupelen a záchodů sklopného zrcadla s úchytem</t>
  </si>
  <si>
    <t>-996831650</t>
  </si>
  <si>
    <t>551470-2</t>
  </si>
  <si>
    <t>sklopné zrcadlo s úchytem</t>
  </si>
  <si>
    <t>66977744</t>
  </si>
  <si>
    <t xml:space="preserve">Poznámka k položce:_x000D_
·ROZMĚR NAPŘ: 60/50 mm, 60/40 mm NEBO 50/40 mm_x000D_
·S MOŽNOSTÍ NAKLOPENÍ O 10°_x000D_
·ÚCHYTY V NEREZOVÉM PROVEDENÍ_x000D_
</t>
  </si>
  <si>
    <t>725291652</t>
  </si>
  <si>
    <t>Montáž doplňků zařízení koupelen a záchodů dávkovače tekutého mýdla</t>
  </si>
  <si>
    <t>-1286085211</t>
  </si>
  <si>
    <t>https://podminky.urs.cz/item/CS_URS_2024_01/725291652</t>
  </si>
  <si>
    <t>554310-02</t>
  </si>
  <si>
    <t>dávkovač tekutého mýdla nerez objem 700ml, uzamykatelný</t>
  </si>
  <si>
    <t>188834153</t>
  </si>
  <si>
    <t xml:space="preserve">Poznámka k položce:_x000D_
·MATERIÁL: UŠLECHTILÁ NEREZOVÁ OCEL_x000D_
·PRO OBJEM NÁPLNĚ 700 ml_x000D_
·UZAMYKATELNÝ NA KLÍČEK_x000D_
</t>
  </si>
  <si>
    <t>725291653</t>
  </si>
  <si>
    <t>Montáž doplňků zařízení koupelen a záchodů zásobníku toaletních papírů</t>
  </si>
  <si>
    <t>-1012911063</t>
  </si>
  <si>
    <t>https://podminky.urs.cz/item/CS_URS_2024_01/725291653</t>
  </si>
  <si>
    <t>"viz.výpis ost.výrobků OV5"2</t>
  </si>
  <si>
    <t>554310-01</t>
  </si>
  <si>
    <t>zásobník toaletních papírů plast ABS prům.D 280mm</t>
  </si>
  <si>
    <t>-1086647220</t>
  </si>
  <si>
    <t xml:space="preserve">Poznámka k položce:_x000D_
·POUŽITÍ: NA TOALETNÍ PAPÍR PRŮMĚR 28 CM_x000D_
·MATERIÁL: PLAST ABS_x000D_
·ROZMĚR: 360 X 437 X 133 MM_x000D_
</t>
  </si>
  <si>
    <t>725291654</t>
  </si>
  <si>
    <t>Montáž doplňků zařízení koupelen a záchodů zásobníku papírových ručníků</t>
  </si>
  <si>
    <t>1412996</t>
  </si>
  <si>
    <t>https://podminky.urs.cz/item/CS_URS_2024_01/725291654</t>
  </si>
  <si>
    <t>"viz.výpis ost.výrobků OV18"</t>
  </si>
  <si>
    <t>"pro umyvadla"3</t>
  </si>
  <si>
    <t>55431084</t>
  </si>
  <si>
    <t>zásobník papírových ručníků skládaných nerezové provedení</t>
  </si>
  <si>
    <t>-1952480083</t>
  </si>
  <si>
    <t xml:space="preserve">Poznámka k položce:_x000D_
ZÁSOBNÍK NA PAPÍROVÉ RUČNÍKY_x000D_
·MATERIÁL: NEREZ_x000D_
·ROZMĚR: 275 x 265 x 100 mm_x000D_
·UZAMYKATELNÝ NA KLÍČEK_x000D_
·VČETNĚ MONTÁŽNÍHO MATERIÁLU_x000D_
·S PRŮZOREM UMOŽŇUJÍCÍ KONTROLU MNOŽSTVÍ RUČNÍKŮ V ZÁSOBNÍKU_x000D_
</t>
  </si>
  <si>
    <t>725291662</t>
  </si>
  <si>
    <t>Montáž doplňků zařízení koupelen a záchodů sedačky do sprchy</t>
  </si>
  <si>
    <t>1637527099</t>
  </si>
  <si>
    <t>https://podminky.urs.cz/item/CS_URS_2024_01/725291662</t>
  </si>
  <si>
    <t>"viz.výpis ost.výrobků OV10"2</t>
  </si>
  <si>
    <t>551470-01</t>
  </si>
  <si>
    <t xml:space="preserve">sedátko sklopné do sprchy  nerez lesk_x000D_
</t>
  </si>
  <si>
    <t>-709998700</t>
  </si>
  <si>
    <t>725291664</t>
  </si>
  <si>
    <t>Montáž doplňků zařízení koupelen a záchodů štětky závěsné</t>
  </si>
  <si>
    <t>-371364694</t>
  </si>
  <si>
    <t>https://podminky.urs.cz/item/CS_URS_2024_01/725291664</t>
  </si>
  <si>
    <t>"viz.výpis ost.výrobků OV17"</t>
  </si>
  <si>
    <t>"pro WC"2</t>
  </si>
  <si>
    <t>55779012</t>
  </si>
  <si>
    <t>štětka na WC závěsná nebo na podlahu kartáč nylon nerezové záchytné pouzdro lesk</t>
  </si>
  <si>
    <t>-31605896</t>
  </si>
  <si>
    <t>725291666</t>
  </si>
  <si>
    <t>Montáž doplňků zařízení koupelen a záchodů háčku</t>
  </si>
  <si>
    <t>-1607609850</t>
  </si>
  <si>
    <t>https://podminky.urs.cz/item/CS_URS_2024_01/725291666</t>
  </si>
  <si>
    <t>"viz.výpis ost.výrobků OV16"</t>
  </si>
  <si>
    <t>"pro sprchy (2ks/sprchu)"5*2</t>
  </si>
  <si>
    <t>"pro WC kabinky (2ks/kabinku)"3*2</t>
  </si>
  <si>
    <t>"úklidovka"4</t>
  </si>
  <si>
    <t>55441011</t>
  </si>
  <si>
    <t>háček koupelnový</t>
  </si>
  <si>
    <t>-914372959</t>
  </si>
  <si>
    <t xml:space="preserve">Poznámka k položce:_x000D_
·POVRCHOVÁ ÚPRAVA CHROM _x000D_
·NUTNO KONZULTOVAT SE STAVEBNÍKEM A AUTORSKÝM DOZOREM STAVBY_x000D_
</t>
  </si>
  <si>
    <t>725291667</t>
  </si>
  <si>
    <t>Montáž doplňků zařízení koupelen a záchodů piktogramu</t>
  </si>
  <si>
    <t>-1697419886</t>
  </si>
  <si>
    <t>https://podminky.urs.cz/item/CS_URS_2024_01/725291667</t>
  </si>
  <si>
    <t>"viz.výpis ost.výrobků OV14"</t>
  </si>
  <si>
    <t>"označení místností"6</t>
  </si>
  <si>
    <t>735580-01</t>
  </si>
  <si>
    <t>piktogram 120x120 různé symboly (alt.popisy) matný nerez</t>
  </si>
  <si>
    <t>494110058</t>
  </si>
  <si>
    <t xml:space="preserve">Poznámka k položce:_x000D_
INFORMAČNÍ PIKTOGRAM _x000D_
·MATERIÁL NEREZ _x000D_
·POTISKEM ODOLNÝM PROTI POŠKRÁBÁNÍ NEBO VYŘEZÁNO _x000D_
POPIS A UMÍSTĚNÍ DLE POŽADAVKŮ STAVEBNÍKA, </t>
  </si>
  <si>
    <t>998725202</t>
  </si>
  <si>
    <t>Přesun hmot pro zařizovací předměty stanovený procentní sazbou (%) z ceny vodorovná dopravní vzdálenost do 50 m základní v objektech výšky přes 6 do 12 m</t>
  </si>
  <si>
    <t>-1811600675</t>
  </si>
  <si>
    <t>https://podminky.urs.cz/item/CS_URS_2024_01/998725202</t>
  </si>
  <si>
    <t>762085103</t>
  </si>
  <si>
    <t>Montáž ocelových spojovacích prostředků (materiál ve specifikaci) kotevních želez příložek, patek, táhel</t>
  </si>
  <si>
    <t>728040244</t>
  </si>
  <si>
    <t>https://podminky.urs.cz/item/CS_URS_2024_01/762085103</t>
  </si>
  <si>
    <t>"viz.výpis klempíř KL4"210</t>
  </si>
  <si>
    <t>548250-01</t>
  </si>
  <si>
    <t>kotevní profil tvaru L z pásoviny 60x4mm dl.200+230mm (žár.pozink)</t>
  </si>
  <si>
    <t>-1559417575</t>
  </si>
  <si>
    <t>Montáž bednění střech rovných a šikmých sklonu do 60° s vyřezáním otvorů z desek dřevotřískových nebo dřevoštěpkových na sraz</t>
  </si>
  <si>
    <t>917794272</t>
  </si>
  <si>
    <t>https://podminky.urs.cz/item/CS_URS_2024_01/762341270</t>
  </si>
  <si>
    <t>"na atikách překližka tl.21mm"0,65*92,8</t>
  </si>
  <si>
    <t>1688719812</t>
  </si>
  <si>
    <t>60,32*1,1 'Přepočtené koeficientem množství</t>
  </si>
  <si>
    <t>Spojovací prostředky krovů, bednění a laťování, nadstřešních konstrukcí svorníky, prkna, hřebíky, pásová ocel, vruty</t>
  </si>
  <si>
    <t>1229416100</t>
  </si>
  <si>
    <t>https://podminky.urs.cz/item/CS_URS_2024_01/762395000</t>
  </si>
  <si>
    <t>"na atikách překližka tl.21mm"0,65*92,8*0,021</t>
  </si>
  <si>
    <t>998762102</t>
  </si>
  <si>
    <t>Přesun hmot pro konstrukce tesařské stanovený z hmotnosti přesunovaného materiálu vodorovná dopravní vzdálenost do 50 m základní v objektech výšky přes 6 do 12 m</t>
  </si>
  <si>
    <t>1793424616</t>
  </si>
  <si>
    <t>https://podminky.urs.cz/item/CS_URS_2024_01/998762102</t>
  </si>
  <si>
    <t>763121590</t>
  </si>
  <si>
    <t>Stěna předsazená ze sádrokartonových desek pro osazení závěsného WC s nosnou konstrukcí z ocelových profilů CW, UW dvojitě opláštěná deskami impregnovanými H2 tl. 2x12,5 mm bez izolace, stěna tl. 150 - 250 mm, profil 50</t>
  </si>
  <si>
    <t>1531858685</t>
  </si>
  <si>
    <t>https://podminky.urs.cz/item/CS_URS_2024_01/763121590</t>
  </si>
  <si>
    <t>"SDK předsaz.stěna 2xH2 (viz.stěny S6)"</t>
  </si>
  <si>
    <t>"102"2,0*0,9+0,15*0,9</t>
  </si>
  <si>
    <t>"104"3,21*3,255</t>
  </si>
  <si>
    <t>"106"1,4*2,65+0,15*2,65</t>
  </si>
  <si>
    <t>763121712</t>
  </si>
  <si>
    <t>Stěna předsazená ze sádrokartonových desek ostatní konstrukce a práce na předsazených stěnách ze sádrokartonových desek zalomení stěny</t>
  </si>
  <si>
    <t>1159762456</t>
  </si>
  <si>
    <t>https://podminky.urs.cz/item/CS_URS_2024_01/763121712</t>
  </si>
  <si>
    <t>"102"0,9*2</t>
  </si>
  <si>
    <t>"106"2,65*2</t>
  </si>
  <si>
    <t>763121714</t>
  </si>
  <si>
    <t>Stěna předsazená ze sádrokartonových desek ostatní konstrukce a práce na předsazených stěnách ze sádrokartonových desek základní penetrační nátěr</t>
  </si>
  <si>
    <t>1302279693</t>
  </si>
  <si>
    <t>https://podminky.urs.cz/item/CS_URS_2024_01/763121714</t>
  </si>
  <si>
    <t>"dtto SDK předsaz"16,492</t>
  </si>
  <si>
    <t>763121751</t>
  </si>
  <si>
    <t>Stěna předsazená ze sádrokartonových desek Příplatek k cenám za plochu do 6 m2 jednotlivě</t>
  </si>
  <si>
    <t>1392419199</t>
  </si>
  <si>
    <t>https://podminky.urs.cz/item/CS_URS_2024_01/763121751</t>
  </si>
  <si>
    <t>763135002</t>
  </si>
  <si>
    <t>Montáž sádrokartonového podhledu z desek pro bezesparý podhled včetně zavěšené dvouvrstvé konstrukce z ocelových profilů CD, UD perforovaných celoplošně se speciálním tmelením hran</t>
  </si>
  <si>
    <t>146593911</t>
  </si>
  <si>
    <t>https://podminky.urs.cz/item/CS_URS_2024_01/763135002</t>
  </si>
  <si>
    <t>"viz.podhledy SOD1"</t>
  </si>
  <si>
    <t>"přípočet bočních čel (obalení HEA nosníků)viz.řez B-B "0,45*2*(8,4*4+8,595+8,82+8,735+8,62+8,97+9,165)+0,45*8,4</t>
  </si>
  <si>
    <t>"přípočet obvodových nadpraží"0,5*(8,4+15,3+4,0*2+6,6+0,7)</t>
  </si>
  <si>
    <t>SOD1</t>
  </si>
  <si>
    <t>590305-01</t>
  </si>
  <si>
    <t xml:space="preserve">deska pro bezesparý deskový podhled </t>
  </si>
  <si>
    <t>441515408</t>
  </si>
  <si>
    <t>296,545*1,1 'Přepočtené koeficientem množství</t>
  </si>
  <si>
    <t>763411111</t>
  </si>
  <si>
    <t>Sanitární příčky vhodné do mokrého prostředí dělící z dřevotřískových desek s HPL-laminátem tl. 19,6 mm</t>
  </si>
  <si>
    <t>-70999245</t>
  </si>
  <si>
    <t>https://podminky.urs.cz/item/CS_URS_2024_01/763411111</t>
  </si>
  <si>
    <t>Poznámka k položce:_x000D_
·PŘÍČKY BUDOU Z DESEK HPL - VHODNÉ DO VLHKÉHO PROSTŘEDÍ, VELKÁ ODOLNOST, ODSTÍN DLE AUTORSKÉHO DOZORU_x000D_
·KONSTRUKCE ZE SILNOSTĚNNÉHO ELOXOVANÉHO HLINÍKU, ODSTÍN POVRCHOVÉ ÚPRAVY DLE AUTORSKÉHO DOZORU_x000D_
·ROZMĚRY KŘÍDLA: ŠÍŘKA - 700 mm, VÝŠKA - 2000 mm (VÝŠKA SE MŮŽE LIŠIT - DLE NÁVRHU VÝROBCE)_x000D_
·KLIKA: OBOUSTRANNĚ DVEŘNÍ KLIKA S POHLEDOVOU ROZETOU_x000D_
·BARVA KLIKY: NEREZ_x000D_
·ZÁMEK S WC SADOU_x000D_
·VÝŠKOVĚ NASTAVITELNÉ NOHY SOUČÁSTÍ DODÁVKY, ODSTÍN HLINÍK  _x000D_
·FINÁLNÍ ROZMĚRY NUTNO ZAMĚŘIT PŘÍMO NA STAVBĚ VÝROBCEM _x000D_
vč.zpracování dílenské dokumentace (viz.VON)</t>
  </si>
  <si>
    <t>"viz.výpis int.dveří"</t>
  </si>
  <si>
    <t>"ID05"(2,0*1,47-(0,7*2,0))*2</t>
  </si>
  <si>
    <t>"ID06"2,0*(0,92+1,435)-(0,7*2,0)</t>
  </si>
  <si>
    <t>763411121</t>
  </si>
  <si>
    <t>Sanitární příčky vhodné do mokrého prostředí dveře vnitřní do sanitárních příček šířky do 800 mm, výšky do 2 000 mm z dřevotřískových desek s HPL-laminátem včetně nerezového kování tl. 19,6 mm</t>
  </si>
  <si>
    <t>-762132238</t>
  </si>
  <si>
    <t>https://podminky.urs.cz/item/CS_URS_2024_01/763411121</t>
  </si>
  <si>
    <t>"viz.výpis int.dveří:dveře pro dělící příčky"</t>
  </si>
  <si>
    <t>"ID05"2</t>
  </si>
  <si>
    <t>"ID06"1</t>
  </si>
  <si>
    <t>763411211</t>
  </si>
  <si>
    <t>Sanitární příčky vhodné do mokrého prostředí dělící přepážky k pisoárům z dřevotřískových desek s HPL-laminátem tl. 19,6 mm</t>
  </si>
  <si>
    <t>57937781</t>
  </si>
  <si>
    <t>https://podminky.urs.cz/item/CS_URS_2024_01/763411211</t>
  </si>
  <si>
    <t xml:space="preserve">Poznámka k položce:_x000D_
·PŘÍČKY BUDOU Z DESEK HPL - VHODNÉ DO VLHKÉHO PROSTŘEDÍ, VELKÁ ODOLNOST, ODSTÍN DLE AUTORSKÉHO DOZORU_x000D_
·KONSTRUKCE (LIŠTA) ZE SILNOSTĚNNÉHO ELOXOVANÉHO HLINÍKU, ODSTÍN POVRCHOVÉ ÚPRAVY DLE AUTORSKÉHO DOZORU_x000D_
·ROZMĚR PŘÍČKY: ŠÍŘKA - 900 mm, VÝŠKA - 2000 mm (VÝŠKA SE MŮŽE LIŠIT - DLE NÁVRHU VÝROBCE)_x000D_
·NA STĚNĚ KOTVENO DO LIŠTY Z ELOXOVANÉHO HLINÍKU_x000D_
·VÝŠKOVĚ NASTAVITELNÉ NOHY SOUČÁSTÍ DODÁVKY, ODSTÍN HLINÍK  _x000D_
·FINÁLNÍ ROZMĚRY NUTNO ZAMĚŘIT PŘÍMO NA STAVBĚ VÝROBCEM _x000D_
·MEZI PŘÍČKAMI (PŘÍPADNĚ STĚNOU) GARNÝŽ - VIZ OBRÁZEK - DÉLKA GARNÝŽE DLE ZAMĚŘENÍ NA STAVBĚ (viz.odd.767)_x000D_
vč.zpracování dílenské dokumentace (viz.VON)_x000D_
_x000D_
</t>
  </si>
  <si>
    <t>"viz.výpis int.dveří:dělící příčky ve sprchách"</t>
  </si>
  <si>
    <t>"ID07"2,0*0,9*3</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</si>
  <si>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</si>
  <si>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</si>
  <si>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731058550</t>
  </si>
  <si>
    <t>https://podminky.urs.cz/item/CS_URS_2024_01/998763302</t>
  </si>
  <si>
    <t>766231113</t>
  </si>
  <si>
    <t>Montáž sklápěcích schodů na půdu s vyřezáním otvoru a kompletizací</t>
  </si>
  <si>
    <t>-24754112</t>
  </si>
  <si>
    <t>https://podminky.urs.cz/item/CS_URS_2024_01/766231113</t>
  </si>
  <si>
    <t>"viz.výpis ost.výrobků OV12"1</t>
  </si>
  <si>
    <t>612331-01</t>
  </si>
  <si>
    <t>schody půdní 700/1200mm</t>
  </si>
  <si>
    <t>-317949685</t>
  </si>
  <si>
    <t>Poznámka k položce:_x000D_
·BEZ POŽADAVKU NA POŽÁRNÍ ODOLNOST _x000D_
·ROZMĚRY: 700 x 1200 mm_x000D_
vč.zpracování dílenské dokumentace (viz.VON)</t>
  </si>
  <si>
    <t>766660717</t>
  </si>
  <si>
    <t>Montáž dveřních doplňků samozavírače na zárubeň ocelovou</t>
  </si>
  <si>
    <t>1990425486</t>
  </si>
  <si>
    <t>https://podminky.urs.cz/item/CS_URS_2024_01/766660717</t>
  </si>
  <si>
    <t>"viz.výpis ost.výrobků OV3 (pro dveře ID01)"1</t>
  </si>
  <si>
    <t>54917250</t>
  </si>
  <si>
    <t>samozavírač dveří hydraulický</t>
  </si>
  <si>
    <t>627669083</t>
  </si>
  <si>
    <t>766694-01</t>
  </si>
  <si>
    <t>Příplatek pro zpracování parapetní desky za vytvoření 2x oblouku a pracnost prostupu pro kruh.sloup (11ks)</t>
  </si>
  <si>
    <t>580907595</t>
  </si>
  <si>
    <t>766694126</t>
  </si>
  <si>
    <t>Montáž ostatních truhlářských konstrukcí parapetních desek dřevěných nebo plastových šířky přes 300 mm</t>
  </si>
  <si>
    <t>1822960228</t>
  </si>
  <si>
    <t>https://podminky.urs.cz/item/CS_URS_2024_01/766694126</t>
  </si>
  <si>
    <t>"viz.výpis ost.výrobků OV19A"11,72+3,8+6,6+3,87+0,435</t>
  </si>
  <si>
    <t>"OV19B"8,4+3,55</t>
  </si>
  <si>
    <t>60794107</t>
  </si>
  <si>
    <t>parapet dřevotřískový vnitřní povrch laminátový š 500mm</t>
  </si>
  <si>
    <t>1145732480</t>
  </si>
  <si>
    <t>Poznámka k položce:_x000D_
·PARAPET Z DESEK HPL POVRCHOVÁ ÚPRAVA DŘEVODEKOR - SVĚTLÝ DUB_x000D_
·ŠÍŘKA PARAPETU NA ŠÍŘKU OSTĚNÍ + 30 mm PŘESAH, NUTNO ZAMĚŘIT PŘÍMO NA STAVBĚ_x000D_
·DÍLCE BUDOU NA OSOVOU VZDÁLENOST SLOUPŮ (NUTNO VYTVOŘIT "PROSTUP" NA SLOUP)_x000D_
vč.zpracování dílenské dokumentace (viz.VON)</t>
  </si>
  <si>
    <t>38,375*1,1 'Přepočtené koeficientem množství</t>
  </si>
  <si>
    <t>60794121</t>
  </si>
  <si>
    <t>koncovka PVC k parapetním dřevotřískovým deskám 600mm</t>
  </si>
  <si>
    <t>-315166024</t>
  </si>
  <si>
    <t>"viz.výpis ost.výrobků OV19"2</t>
  </si>
  <si>
    <t>766-ID01</t>
  </si>
  <si>
    <t>ID01-Vnitř.hl.pl.dveře 900/1970mm vč.oc.zárubně lakované š-300mm do zdiva,kování,bezp.zámek,bez prahu,EI30DP1C,syst.osazení-D+M(plný popis viz.výpis int.dveří)</t>
  </si>
  <si>
    <t>-789332252</t>
  </si>
  <si>
    <t xml:space="preserve">Poznámka k položce:_x000D_
vč.zpracování dílenské dokumentace (viz.VON)_x000D_
·ROZMĚRY STAVEBNÍHO OTVORU 1000x2020 mm_x000D_
·ŠÍŘKA OSTĚNÍ: 300 mm_x000D_
·ROZMĚRY KŘÍDLA: ŠÍŘKA - 900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·1x BEZPRAHOVÉ PROVEDENÍ_x000D_
-samozavírač viz.OV3_x000D_
</t>
  </si>
  <si>
    <t>766-ID02a</t>
  </si>
  <si>
    <t>ID02a-Vnitř.hl.pl.dveře 800/1970mm vč.oc.zárubně lakované š-150mm do zdiva,kování,zámek,bez prahu,VZT mřížka,syst.osazení-D+M(plný popis viz.výpis int.dveří)</t>
  </si>
  <si>
    <t>-571993037</t>
  </si>
  <si>
    <t xml:space="preserve">Poznámka k položce:_x000D_
vč.zpracování dílenské dokumentace (viz.VON)_x000D_
·ROZMĚRY STAVEBNÍHO OTVORU 900x2020 mm, _x000D_
·ŠÍŘKA OSTĚNÍ: 150mm_x000D_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·1x BEZPRAHOVÉ PROVEDENÍ + PŘISÁVACÍ MŘÍŽKA - VIZ PROJEKT VZT - DO MÍSTNOSTI 1.06_x000D_
_x000D_
</t>
  </si>
  <si>
    <t>766-ID02b</t>
  </si>
  <si>
    <t>ID02b-Vnitř.hl.pl.dveře 800/1970mm vč.oc.zárubně lakované š-150mm do zdiva,kování,zámek,přechod.lišta,syst.osazení-D+M(plný popis viz.výpis int.dveří)</t>
  </si>
  <si>
    <t>690549145</t>
  </si>
  <si>
    <t xml:space="preserve">Poznámka k položce:_x000D_
vč.zpracování dílenské dokumentace (viz.VON)_x000D_
·ROZMĚRY STAVEBNÍHO OTVORU 900x2020 mm, _x000D_
·ŠÍŘKA OSTĚNÍ: 150mm_x000D_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·PŘECHODOVÁ LIŠTA_x000D_
_x000D_
</t>
  </si>
  <si>
    <t>766-ID03</t>
  </si>
  <si>
    <t>ID03-Vnitř.hl.pl.dveře 800/1970mm vč.oc.zárubně lakované š-100mm do zdiva,kování,zámek,bez prahu,VZT mřížka,syst.osazení-D+M(plný popis viz.výpis int.dveří)</t>
  </si>
  <si>
    <t>1482958533</t>
  </si>
  <si>
    <t xml:space="preserve">Poznámka k položce:_x000D_
vč.zpracování dílenské dokumentace (viz.VON)_x000D_
·ROZMĚRY STAVEBNÍHO OTVORU 900x2020 mm, _x000D_
·ŠÍŘKA OSTĚNÍ: 100mm_x000D_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·1x BEZPRAHOVÉ PROVEDENÍ + PŘISÁVACÍ MŘÍŽKA - VIZ PROJEKT VZT - DO MÍSTNOSTI 1.06_x000D_
_x000D_
</t>
  </si>
  <si>
    <t>766-ID04</t>
  </si>
  <si>
    <t>ID04-Vnitř.hl.pl.dveře 800/2000mm vč.oc.zárubně lakované š-250mm do zdiva,kování,zámek,přechod.lišta,syst.osazení-D+M(plný popis viz.výpis int.dveří)</t>
  </si>
  <si>
    <t>-650815427</t>
  </si>
  <si>
    <t xml:space="preserve">Poznámka k položce:_x000D_
vč.zpracování dílenské dokumentace (viz.VON)_x000D_
·ROZMĚRY STAVEBNÍHO OTVORU 900x2020 mm, _x000D_
·ŠÍŘKA OSTĚNÍ: 100mm_x000D_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·PŘECHODOVÁ LIŠTA_x000D_
</t>
  </si>
  <si>
    <t>766-ID08</t>
  </si>
  <si>
    <t>ID08-Vnitř.hl.pl.dveře dvoukř. (mont.otvor pro VZT) 800/2750mm vč.oc.zárubně lakované š-150mm do zdiva,kování,zámek,syst.osazení-D+M(plný popis viz.výpis int.dveří)</t>
  </si>
  <si>
    <t>729596677</t>
  </si>
  <si>
    <t xml:space="preserve">Poznámka k položce:_x000D_
vč.zpracování dílenské dokumentace (viz.VON)_x000D_
INTERIÉROVÉ DVEŘE SLOUŽÍCÍ JAKO MONTÁŽNÍ OTVOR _x000D_
·ROZMĚRY STAVEBNÍHO OTVORU 1800x2750 mm_x000D_
·ŠÍŘKA OSTĚNÍ: 150mm_x000D_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_x000D_
</t>
  </si>
  <si>
    <t>766-OV20</t>
  </si>
  <si>
    <t>OV20-Zabudovaný interiér:šatny muži, lamino imitace světlý dub, sestava skříněk 9ks a věšákové stěny dl.2,8m,v-2m s lavicí-D+M(plný popis viz.výpis ost.výrobků)</t>
  </si>
  <si>
    <t>-703746232</t>
  </si>
  <si>
    <t xml:space="preserve">Poznámka k položce:_x000D_
vč.zpracování dílenské dokumentace (viz.VON)_x000D_
</t>
  </si>
  <si>
    <t>766-OV21</t>
  </si>
  <si>
    <t>OV21-Zabudovaný interiér:šatny ženy, lamino imitace světlý dub, sestava skříněk 8ks a věšákové stěny dl.3,14m,v-2m s lavicí-D+M(plný popis viz.výpis ost.výrobků)</t>
  </si>
  <si>
    <t>-66803848</t>
  </si>
  <si>
    <t>998766202</t>
  </si>
  <si>
    <t>Přesun hmot pro konstrukce truhlářské stanovený procentní sazbou (%) z ceny vodorovná dopravní vzdálenost do 50 m základní v objektech výšky přes 6 do 12 m</t>
  </si>
  <si>
    <t>-385787451</t>
  </si>
  <si>
    <t>https://podminky.urs.cz/item/CS_URS_2024_01/998766202</t>
  </si>
  <si>
    <t>767-02</t>
  </si>
  <si>
    <t>Oc.k-ce sloupů HEA 400, plotny a výztuhy, vč.kotvení, svárů a nátěrů (ocel 355JR)-D+M (plný popis viz.statika)</t>
  </si>
  <si>
    <t>505565873</t>
  </si>
  <si>
    <t>Poznámka k položce:_x000D_
vč.zpracování dílenské dokumentace (VON)</t>
  </si>
  <si>
    <t>"viz.výkaz materiálu oc.k-ce"16953,19</t>
  </si>
  <si>
    <t>"prořez 5%"16953,19*0,05</t>
  </si>
  <si>
    <t>7674162-01</t>
  </si>
  <si>
    <t>Bloková tepelně-izolační fasáda ze samonosných kazet z průsvit.panelů vč.rámu a vyztužení z AL profilů, kotvení, syst.klempířských prvků-D+M(plný popis viz.TZ)</t>
  </si>
  <si>
    <t>-1406995284</t>
  </si>
  <si>
    <t xml:space="preserve">Poznámka k položce:_x000D_
Bloková tepelně-izolační fasáda ze samonosných kazet skládajících se ze dvou průsvitných polykarbonátových mnohokomůrkových panelů spojených a vyztužených hliníkovými prvky. Vnitřní prostor kazety a struktura obdélníkových mikrobuněk 2x2 mm panelů je prachotěsně uzavřena. Ve výrobě kompletizovaná kazeta je dopravena na stavbu a montována jako jeden blok do předpřipravené systémové hliníkové rámové konstrukce. Tloušťka kazety je 120 mm a šířkový modul 900 mm. Kazeta je opláštěna vysoce odolnými nárazuvzdornými polykarbonátovými panely se zesílenou vnější stěnou. Barva polykarbonátu dle výběru architekta a odsouhlaseného vzorku, možnosti filtrace UV a IR záření, zvýšené odolnosti proti poškození a antigrafitti vlastnost, nežloutne, záruka 10 let. Reakce na oheň B-s1,d0, součinitel prostupu tepla Ug = 0,52 W/m2*K, zvukový útlum 29 dB, vysoká propustnost světla. Hliníkové prvky v barvě elox přírodní, šířka rámu 140 mm. Volné vyložení kazety bez podpory 6 m při 100 kg/m2. Součástí dodávky je kompletní kazeta určená k montáži včetně systémové hliníkové konstrukce a kotvení._x000D_
Cena obsahuje dodávku materiálu vč.AL prvků a kotvení, montáž a dopravu a syst.klempířské prvky pro výplně otvorů_x000D_
vč.zpracování dílenské dokumentace (VON)_x000D_
</t>
  </si>
  <si>
    <t>"viz.fasáda+světloprost.fasádní systém"</t>
  </si>
  <si>
    <t>"severozápad"5,19*(0,47+0,9*3)+6,89*(0,9*2)+1,49*0,9*3+6,89*(0,9*4)*2+6,89*(0,9*3)</t>
  </si>
  <si>
    <t>"jihozápad"6,89*(0,9*5)</t>
  </si>
  <si>
    <t>"šikmá část"6,89*(0,9*3+0,9*4+0,9*3)+1,49*0,9*2</t>
  </si>
  <si>
    <t>"severozápad"5,19*(0,45+0,9*10)</t>
  </si>
  <si>
    <t>767881118</t>
  </si>
  <si>
    <t>Montáž záchytného systému proti pádu bodů samostatných nebo v systému s poddajným kotvícím vedením do trapézového plechu samořeznými vruty, motýlkovými a provlékacími příchytkami</t>
  </si>
  <si>
    <t>1040961959</t>
  </si>
  <si>
    <t>https://podminky.urs.cz/item/CS_URS_2024_01/767881118</t>
  </si>
  <si>
    <t xml:space="preserve">Poznámka k položce:_x000D_
vč.zpracování dílenské dokumentace a revize (viz.VON)_x000D_
</t>
  </si>
  <si>
    <t>"viz.výpis ost.výrobků OV11"17</t>
  </si>
  <si>
    <t>70921304</t>
  </si>
  <si>
    <t>kotvicí bod pro trapézové a sendvičových konstrukce dl 600mm</t>
  </si>
  <si>
    <t>-134282059</t>
  </si>
  <si>
    <t>Poznámka k položce:_x000D_
kotvení pomocí sklopných kotev do plechu min tl 0,63mm roznášecí deska 200x290mm</t>
  </si>
  <si>
    <t>767881161</t>
  </si>
  <si>
    <t>Montáž záchytného systému proti pádu nástavců určených k upevnění na sloupky nebo body v systému poddajného kotvícího vedení montáž lana uchycení lana k nástavcům</t>
  </si>
  <si>
    <t>1463529842</t>
  </si>
  <si>
    <t>https://podminky.urs.cz/item/CS_URS_2024_01/767881161</t>
  </si>
  <si>
    <t>Poznámka k položce:_x000D_
vč.zpracování dílenské dokumentace a revize (viz.VON)</t>
  </si>
  <si>
    <t>31452200</t>
  </si>
  <si>
    <t>nerezové lano určené pro systémy s požadavkem na permanentní kotvicí vedení tl 6mm</t>
  </si>
  <si>
    <t>-1464651030</t>
  </si>
  <si>
    <t>"viz.výpis ost.výrobků OV11"56,8+13,3</t>
  </si>
  <si>
    <t>767-ID07</t>
  </si>
  <si>
    <t>ID07-Garnýž pro sprchové boxy ze sanitárních dělících příček:nerez tyč prům.25mm vč.háčků a kotvení, dl. 2,8m+1,5m-D+M(plný popis viz.výpis dveří)</t>
  </si>
  <si>
    <t>2041351468</t>
  </si>
  <si>
    <t xml:space="preserve">Poznámka k položce:_x000D_
vč.zpracování dílenské dokumentace (viz.VON)_x000D_
MEZI PŘÍČKAMI (PŘÍPADNĚ STĚNOU) GARNÝŽ - VIZ OBRÁZEK - DÉLKA GARNÝŽE DLE ZAMĚŘENÍ NA STAVBĚ_x000D_
</t>
  </si>
  <si>
    <t>767-O01</t>
  </si>
  <si>
    <t>O01-AL okno 900/5400mm fix+sklopný nadsvětlík ovl.pák.mech.,izol.bezp.trojsklo,celoobvod.kování,syst.osazení (těsnění,parozábrana-dle dodavatele fasádního systému)-D+M(plný popis viz.výpis oken)</t>
  </si>
  <si>
    <t>-1688466470</t>
  </si>
  <si>
    <t xml:space="preserve">Poznámka k položce:_x000D_
vč.zpracování dílenské dokumentace (viz.VON)_x000D_
·ROZMĚRY STAVEBNÍHO OTVORU 900x5400 mm_x000D_
·TYP OKNA: HLINÍKOVÝ OKENNÍ RÁM, FIXNÍ ČÁST SE SKLOPNÝM NADSVĚTLÍKEM_x000D_
·VÝPLŇ: IZOLAČNÍ TROJSKLO ČIRÉ (4-16-4-16-4)_x000D_
·POVRCHOVÁ ÚPRAVA: RAL 9006 (NEBO DLE POŽADAVKU AUTORSKÉHO DOZORU)_x000D_
·MATERIÁL: HLINÍKOVÝ PROFIL_x000D_
·NADSVĚTLÍK BUDE OVLÁDANÝ PÁKOU _x000D_
·KOVÁNÍ: CELOOBVODOVÉ BEZPEČNOSTNÍ KOVÁNÍ _x000D_
·TĚSNĚNÍ OSAZOVACÍ SPÁRY VNĚJŠÍ I VNITŘNÍ PÁSKOU_x000D_
·PRŮVZDUŠNOST TŘÍDY 4_x000D_
·POŽÁRNÍ ODOLNOST DLE D.1.3 - POŽÁRNĚ BEZPEČNOSTNÍ ŘEŠENÍ _x000D_
·Uw CELÉ OKNO:  0,9 W/m2/*K_x000D_
·PROVEDENÍ S BEZPEČNOSTNÍM ZASKLENÍM VRSTVENÉ SKLO CONNEX 33.1_x000D_
·ZPŮSOB KOTVENÍ BUDE KONZULTOVÁN S DODAVATELEM FASÁDNÍHO SYSTÉMU_x000D_
</t>
  </si>
  <si>
    <t>767-O02</t>
  </si>
  <si>
    <t>O02-Vnějš.AL plné dvoukř.dveře 1700/2550mm vč.rámu,kování, bezp.zámek,celoobvod.kování,syst.osazení (těsnění,parozábrana,APU lišty),podkl.tepelněizolační profil-D+M(plný popis viz.výpis oken)</t>
  </si>
  <si>
    <t>-1502166906</t>
  </si>
  <si>
    <t xml:space="preserve">Poznámka k položce:_x000D_
vč.zpracování dílenské dokumentace (viz.VON)_x000D_
·ROZMĚRY STAVEBNÍHO OTVORU 1700x2550 mm_x000D_
·TYP OKNA: HLINÍKOVÝ OKENNÍ RÁM, VSTUPNÍ DVEŘE OTEVÍRAVÉ_x000D_
·VÝPLŇ: PEVNÁ VÝPLŇ, HLINÍKOVÝ XPS PANEL_x000D_
·POVRCHOVÁ ÚPRAVA: BARVA ŠEDÁ_x000D_
·MATERIÁL: HLINÍKOVÝ PROFIL_x000D_
·KLIKA: Z EXTERIÉRU I Z INTERIÉRU NEREZOVÁ KLIKA_x000D_
·KOVÁNÍ: CELOOBVODOVÉ BEZPEČNOSTNÍ KOVÁNÍ_x000D_
·PRŮVZDUŠNOST TŘÍDY 4_x000D_
·DORAZOVÉ TĚSNĚNÍ_x000D_
·POŽÁRNÍ ODOLNOST DLE D.1.3 - POŽÁRNĚ BEZPEČNOSTNÍ ŘEŠENÍ _x000D_
·Uw CELÉ OKNO:  1,0 W/m2/*K_x000D_
·TĚSNĚNÍ OSAZOVACÍ SPÁRY VNĚJŠÍ I VNITŘNÍ PÁSKOU_x000D_
·SOUČÁSTÍ DODÁVKY BUDE KOTVÍCÍ MATERIÁL A MONTÁŽ_x000D_
·DVEŘE BUDOU OSAZENY NA PODKLADNÍ TEPELNĚ IZOLAČNÍ PROFIL_x000D_
</t>
  </si>
  <si>
    <t>767-OV13</t>
  </si>
  <si>
    <t>OV13-Inf.panel před vstupem do objektu (na fasádě) vč.kotvení-D+M(plný popis viz.výpis ost.výrobků)</t>
  </si>
  <si>
    <t>-1024917206</t>
  </si>
  <si>
    <t>Poznámka k položce:_x000D_
INFORMAČNÍ PANEL PŘED VSTUPEM DO OBJEKTU_x000D_
·NAPŘ. DIBONDOVÁ DESKA_x000D_
·ROZMĚR A3_x000D_
·MATERIÁL TVOŘENÝ JAKO SENDVIČ Z POLYETYLÉNOVÉHO JÁDRA A Z OBOU STRAN POKRYTÁ HLINÍKOVÝM PLECHEM_x000D_
·POLEPENO TIŠTĚNÝM NÁPISEM NEBO VYŘEZÁNO - DLE STAVEBNÍKA_x000D_
·BAREVNÉ MOŽNOSTI - BÍLÁ, STŘÍBRNÁ NEBO IMITACE NEREZU - DLE STAVEBNÍKA A AD_x000D_
·TLOUŠŤKA 2-3mm_x000D_
·PŘEDPOKLÁDANÝ POPIS "GYMNASTICKÁ TĚLOCVIČNA" nebo "GYMNASTICKÝ SÁL" - URČÍ STAVEBNÍK _x000D_
vč.zpracování dílenské dokumentace (viz.VON)</t>
  </si>
  <si>
    <t>767-VZx</t>
  </si>
  <si>
    <t>VZX-Oc.k-ce pro zakrytí rozvodů vč.kotvení (vč.nátěrů)-D+M</t>
  </si>
  <si>
    <t>-1139585784</t>
  </si>
  <si>
    <t>Poznámka k položce:_x000D_
OCELOVÉ KONSTRUKCE PRO ZAKRYTÍ ROZVODŮ - KOMPLETNÍ D+M_x000D_
- karosáž konstrukcí a prvků nepostižených v projektu_x000D_
- ocelová prostorová konstrukce _x000D_
- opláštění tahokov cca 30/15-5 _x000D_
- kompletní D+M vč. veškerých kotvení, těsnění, dilatací apod._x000D_
- kompletní nátěrový systém_x000D_
vč.zpracování dílenské dokumentace (viz.VON)</t>
  </si>
  <si>
    <t>767-VZy</t>
  </si>
  <si>
    <t>VZY-Oc.pomocné a podpůrné k-ce vč.kotvení (vč.nátěrů)-D+M</t>
  </si>
  <si>
    <t>-2045151299</t>
  </si>
  <si>
    <t>Poznámka k položce:_x000D_
OCELOVÉ POMOCNÉ A PODPŮRNÉ KONSTRUKCE - KOMPLETNÍ D+M_x000D_
- pomocné konstrukce, kotvení, konzoly a pod. nepostižené v projektu_x000D_
- ocelové profily válcované za studena, navařené kotevní desky_x000D_
- kotvení chem kotvami s přerušeným tepelným mostem_x000D_
- kompletní D+M vč. veškerých kotvení, těsnění, dilatací apod._x000D_
- kompletní nátěrový systém_x000D_
vč.zpracování dílenské dokumentace</t>
  </si>
  <si>
    <t>998767202</t>
  </si>
  <si>
    <t>Přesun hmot pro zámečnické konstrukce stanovený procentní sazbou (%) z ceny vodorovná dopravní vzdálenost do 50 m základní v objektech výšky přes 6 do 12 m</t>
  </si>
  <si>
    <t>712249624</t>
  </si>
  <si>
    <t>https://podminky.urs.cz/item/CS_URS_2024_01/998767202</t>
  </si>
  <si>
    <t>1533272100</t>
  </si>
  <si>
    <t>https://podminky.urs.cz/item/CS_URS_2024_01/771111011</t>
  </si>
  <si>
    <t>"ker.dlažba"(A3+A4+A5)*2</t>
  </si>
  <si>
    <t>"ker.soklík"KS*0,1*2</t>
  </si>
  <si>
    <t>-2023347427</t>
  </si>
  <si>
    <t>https://podminky.urs.cz/item/CS_URS_2024_01/771121011</t>
  </si>
  <si>
    <t>"ker.dlažba"A3+A4+A5</t>
  </si>
  <si>
    <t>"ker.soklík"KS*0,1</t>
  </si>
  <si>
    <t>1704032369</t>
  </si>
  <si>
    <t>https://podminky.urs.cz/item/CS_URS_2024_01/771151021</t>
  </si>
  <si>
    <t>"viz.podlahy"A3+A4+A5</t>
  </si>
  <si>
    <t>771474113</t>
  </si>
  <si>
    <t>Montáž soklů z dlaždic keramických lepených cementovým flexibilním lepidlem rovných, výšky přes 90 do 120 mm</t>
  </si>
  <si>
    <t>1800113352</t>
  </si>
  <si>
    <t>https://podminky.urs.cz/item/CS_URS_2024_01/771474113</t>
  </si>
  <si>
    <t>"ker.soklík v-100mm (dlažba 750/750mm)"</t>
  </si>
  <si>
    <t>"108"3,8*2+3,1*2+0,3*2-1,6</t>
  </si>
  <si>
    <t>"201"8,55*2+2,5*2-1,9</t>
  </si>
  <si>
    <t>59761167</t>
  </si>
  <si>
    <t>dlažba keramická slinutá mrazuvzdorná R10/A povrch reliéfní/matný tl do 10mm přes 0,5 do 2ks/m2</t>
  </si>
  <si>
    <t>-296666181</t>
  </si>
  <si>
    <t>"ker.soklík v-100mm"KS*0,1</t>
  </si>
  <si>
    <t>3,3*1,15 'Přepočtené koeficientem množství</t>
  </si>
  <si>
    <t>771574432</t>
  </si>
  <si>
    <t>Montáž podlah z dlaždic keramických lepených cementovým flexibilním lepidlem reliéfních nebo z dekorů, tloušťky do 10 mm přes 0,5 do 2 ks/m2</t>
  </si>
  <si>
    <t>-614347733</t>
  </si>
  <si>
    <t>https://podminky.urs.cz/item/CS_URS_2024_01/771574432</t>
  </si>
  <si>
    <t>"viz.podlahy:750/750mm"</t>
  </si>
  <si>
    <t>"A3-bez podl.vyt."</t>
  </si>
  <si>
    <t>"1.np:108"11,78</t>
  </si>
  <si>
    <t>"A5-bez podl.vyt."</t>
  </si>
  <si>
    <t>1405580710</t>
  </si>
  <si>
    <t>31,64*1,15 'Přepočtené koeficientem množství</t>
  </si>
  <si>
    <t>771574473</t>
  </si>
  <si>
    <t>Montáž podlah z dlaždic keramických lepených cementovým flexibilním lepidlem pro vysoké mechanické zatížení, tloušťky přes 10 mm přes 2 do 4 ks/m2</t>
  </si>
  <si>
    <t>-1283955342</t>
  </si>
  <si>
    <t>https://podminky.urs.cz/item/CS_URS_2024_01/771574473</t>
  </si>
  <si>
    <t>"viz.podlahy:600/600mm"</t>
  </si>
  <si>
    <t>"A4-s podl.vyt."</t>
  </si>
  <si>
    <t>"1.np:102,104,106"1,15+6,53+7,82</t>
  </si>
  <si>
    <t>59761103</t>
  </si>
  <si>
    <t>dlažba keramická slinutá mrazuvzdorná R10/A povrch reliéfní/matný tl do 10mm přes 2 do 4ks/m2</t>
  </si>
  <si>
    <t>661936130</t>
  </si>
  <si>
    <t>15,5*1,15 'Přepočtené koeficientem množství</t>
  </si>
  <si>
    <t>771577211</t>
  </si>
  <si>
    <t>Montáž podlah z dlaždic keramických lepených cementovým flexibilním lepidlem Příplatek k cenám za plochu do 5 m2 jednotlivě</t>
  </si>
  <si>
    <t>-1587319595</t>
  </si>
  <si>
    <t>https://podminky.urs.cz/item/CS_URS_2024_01/771577211</t>
  </si>
  <si>
    <t>"ker.dlažba"1,15</t>
  </si>
  <si>
    <t>771591112</t>
  </si>
  <si>
    <t>Izolace podlahy pod dlažbu nátěrem nebo stěrkou ve dvou vrstvách</t>
  </si>
  <si>
    <t>475480602</t>
  </si>
  <si>
    <t>https://podminky.urs.cz/item/CS_URS_2024_01/771591112</t>
  </si>
  <si>
    <t>"viz.podlahy ker.dlažba"A3+A4+A5</t>
  </si>
  <si>
    <t>NIV*0,15</t>
  </si>
  <si>
    <t>70869403</t>
  </si>
  <si>
    <t>https://podminky.urs.cz/item/CS_URS_2024_01/771591115</t>
  </si>
  <si>
    <t>"dtto styk dlažba-ker.obklad"</t>
  </si>
  <si>
    <t>"ker.sokl"KS</t>
  </si>
  <si>
    <t>"obklady"</t>
  </si>
  <si>
    <t>"102"(1,425*2+0,9*2)-0,8</t>
  </si>
  <si>
    <t>"104"12,6-0,8</t>
  </si>
  <si>
    <t>"106"(2,65*2+3,1*2)-0,8</t>
  </si>
  <si>
    <t>771591121</t>
  </si>
  <si>
    <t>Podlahy - dokončovací práce separační provazec do pružných spar, průměru 4 mm</t>
  </si>
  <si>
    <t>645604555</t>
  </si>
  <si>
    <t>https://podminky.urs.cz/item/CS_URS_2024_01/771591121</t>
  </si>
  <si>
    <t>"dtto silikonování"59,35</t>
  </si>
  <si>
    <t>-1883005326</t>
  </si>
  <si>
    <t>https://podminky.urs.cz/item/CS_URS_2024_01/771591184</t>
  </si>
  <si>
    <t>771591237</t>
  </si>
  <si>
    <t>Izolace podlahy pod dlažbu montáž těsnícího pásu pro styčné nebo dilatační spáry</t>
  </si>
  <si>
    <t>563035958</t>
  </si>
  <si>
    <t>https://podminky.urs.cz/item/CS_URS_2024_01/771591237</t>
  </si>
  <si>
    <t>59054220.1</t>
  </si>
  <si>
    <t>páska pružná těsnící hydroizolační š 185mm</t>
  </si>
  <si>
    <t>720619312</t>
  </si>
  <si>
    <t>59,35*1,05 'Přepočtené koeficientem množství</t>
  </si>
  <si>
    <t>771591257</t>
  </si>
  <si>
    <t>Izolace podlahy pod dlažbu montáž těsnící manžety pro postup potrubí</t>
  </si>
  <si>
    <t>721001604</t>
  </si>
  <si>
    <t>https://podminky.urs.cz/item/CS_URS_2024_01/771591257</t>
  </si>
  <si>
    <t>59054255.1</t>
  </si>
  <si>
    <t>manžeta těsnící hydroizolační na prostupy potrubí</t>
  </si>
  <si>
    <t>-682361839</t>
  </si>
  <si>
    <t>17625026</t>
  </si>
  <si>
    <t>https://podminky.urs.cz/item/CS_URS_2024_01/771592011</t>
  </si>
  <si>
    <t>998771102</t>
  </si>
  <si>
    <t>Přesun hmot pro podlahy z dlaždic stanovený z hmotnosti přesunovaného materiálu vodorovná dopravní vzdálenost do 50 m základní v objektech výšky přes 6 do 12 m</t>
  </si>
  <si>
    <t>961046780</t>
  </si>
  <si>
    <t>https://podminky.urs.cz/item/CS_URS_2024_01/998771102</t>
  </si>
  <si>
    <t>776111111</t>
  </si>
  <si>
    <t>Příprava podkladu povlakových podlah a stěn broušení podlah nového podkladu anhydritového</t>
  </si>
  <si>
    <t>987101484</t>
  </si>
  <si>
    <t>https://podminky.urs.cz/item/CS_URS_2024_01/776111111</t>
  </si>
  <si>
    <t>"PVC vinyl"A1+A2</t>
  </si>
  <si>
    <t>776111311</t>
  </si>
  <si>
    <t>Příprava podkladu povlakových podlah a stěn vysátí podlah</t>
  </si>
  <si>
    <t>-155276636</t>
  </si>
  <si>
    <t>https://podminky.urs.cz/item/CS_URS_2024_01/776111311</t>
  </si>
  <si>
    <t>"PVC vinyl"(A1+A2)*2</t>
  </si>
  <si>
    <t>776121321</t>
  </si>
  <si>
    <t>Příprava podkladu povlakových podlah a stěn penetrace neředěná podlah</t>
  </si>
  <si>
    <t>-223387992</t>
  </si>
  <si>
    <t>https://podminky.urs.cz/item/CS_URS_2024_01/776121321</t>
  </si>
  <si>
    <t>776141121</t>
  </si>
  <si>
    <t>Příprava podkladu povlakových podlah a stěn vyrovnání samonivelační stěrkou podlah min.pevnosti 30 MPa, tloušťky do 3 mm</t>
  </si>
  <si>
    <t>-2074146690</t>
  </si>
  <si>
    <t>https://podminky.urs.cz/item/CS_URS_2024_01/776141121</t>
  </si>
  <si>
    <t>776221111</t>
  </si>
  <si>
    <t>Montáž podlahovin z PVC lepením standardním lepidlem z pásů</t>
  </si>
  <si>
    <t>1923542434</t>
  </si>
  <si>
    <t>https://podminky.urs.cz/item/CS_URS_2024_01/776221111</t>
  </si>
  <si>
    <t>"A1-gymnast."</t>
  </si>
  <si>
    <t>"1.np:101,107"199,445+20,3</t>
  </si>
  <si>
    <t>"A2-PVC protiskluz."</t>
  </si>
  <si>
    <t>"1.np:103,105"7+6,98</t>
  </si>
  <si>
    <t>284111-01</t>
  </si>
  <si>
    <t>Víceúčelová PVC vinyl homogenní (pro gymnastický sál:A1)</t>
  </si>
  <si>
    <t>-200664124</t>
  </si>
  <si>
    <t xml:space="preserve">Poznámka k položce:_x000D_
plný popis viz.podlahy a TZ_x000D_
Specifikace:_x000D_
Víceúčelová vinylová podlahová krytina. Konstrukce produktu: nášlapná homogenní kalandrovaná vrstva probarvená v tloušťce (2) tvořená několika vrstvami čistého vinylu. Ošetřeno povrchovou úpravou Protecsol (1) zaručující optimální kluznost pro sportovní aktivity a snadnou údržbu. Jednotlivé vrstvy jsou spolu laminovány již ve výrobě (3), nikoli během pokládky, aby byla zaručena kontrola kvality konečného produktu. Celková tloušťka 2.0 mm, reakce na oheň Bfl-s1, VOC emise ≤ 100μg/m3_x000D_
Skladba:_x000D_
Podklad musí být připraven v souladu s ČSN 744505. Na podklad je celoplošně lepená víceúčelová krytina o tloušťce 2.0 mm za pomocí akrylátového lepidla. Role jsou svařeny za tepla pomocí horkovzdušné pistole a speciálního provazce o tloušťce 5 mm v barvě krytiny._x000D_
</t>
  </si>
  <si>
    <t>"A1-gymnast."A1</t>
  </si>
  <si>
    <t>219,745*1,1 'Přepočtené koeficientem množství</t>
  </si>
  <si>
    <t>284111-02</t>
  </si>
  <si>
    <t>PVC vinyl homogenní protiskluzná tl.2mm (pro šatny:A2)</t>
  </si>
  <si>
    <t>-52256387</t>
  </si>
  <si>
    <t>Poznámka k položce:_x000D_
plný popis viz.podlahy a TZ_x000D_
Protiskluzná vinylová podlahová krytina v rolích. Produkt je tvořen rubovou kompaktní vrstvou (4), výztužnou vrstvou ze skelných vláken (3), homogenní nášlapnou vrstvou probarvenou v celé tloušťce (2), povrchovou úpravou PUR (1). Celková tloušťka 2 mm, tloušťka nášlapné vrstvy 0,85 mm, hmotnost 2460 g/m2, zátěžová třída 34/43, reakce na oheň Bfl-s1, kluznost za mokra dle DIN 51130 R10, kluznost dle DIN 51097 (bosá noha) B, odolnost vůči bodové zátěži 0,05 mm, bez obsahu těžkých kovů a ftalátů spadajících do skupiny CMR (karcinogeny, mutageny, reprotoxika dle REACH).</t>
  </si>
  <si>
    <t>"A2-PVC protiskluz."A2</t>
  </si>
  <si>
    <t>13,98*1,1 'Přepočtené koeficientem množství</t>
  </si>
  <si>
    <t>776223112</t>
  </si>
  <si>
    <t>Montáž podlahovin z PVC spoj podlah svařováním za studena</t>
  </si>
  <si>
    <t>-562813965</t>
  </si>
  <si>
    <t>https://podminky.urs.cz/item/CS_URS_2024_01/776223112</t>
  </si>
  <si>
    <t>"pro PVC vinyl"(A1+A2)*0,75</t>
  </si>
  <si>
    <t>776421111</t>
  </si>
  <si>
    <t>Montáž lišt obvodových lepených</t>
  </si>
  <si>
    <t>-472865470</t>
  </si>
  <si>
    <t>https://podminky.urs.cz/item/CS_URS_2024_01/776421111</t>
  </si>
  <si>
    <t>"obvodová lišta pro PVC vinyl"</t>
  </si>
  <si>
    <t>"101,107"77-(0,9+0,8*2)</t>
  </si>
  <si>
    <t>"103"2,8*2+2,5*2-(0,8*2)</t>
  </si>
  <si>
    <t>"105"2,51+3,905+3,54+1,4+0,3*2-(0,8*2)</t>
  </si>
  <si>
    <t>284110-01</t>
  </si>
  <si>
    <t>Polorigidní PVC lišta</t>
  </si>
  <si>
    <t>-1507587797</t>
  </si>
  <si>
    <t>Poznámka k položce:_x000D_
Polotuhá lišta z PVC, odolná proti vodě</t>
  </si>
  <si>
    <t>93,855*1,05 'Přepočtené koeficientem množství</t>
  </si>
  <si>
    <t>776991111</t>
  </si>
  <si>
    <t>Ostatní práce spárování silikonem</t>
  </si>
  <si>
    <t>-1276879602</t>
  </si>
  <si>
    <t>https://podminky.urs.cz/item/CS_URS_2024_01/776991111</t>
  </si>
  <si>
    <t>776991121</t>
  </si>
  <si>
    <t>Ostatní práce údržba nových podlahovin po pokládce čištění základní</t>
  </si>
  <si>
    <t>-2020669476</t>
  </si>
  <si>
    <t>https://podminky.urs.cz/item/CS_URS_2024_01/776991121</t>
  </si>
  <si>
    <t>"PVC"A1+A2</t>
  </si>
  <si>
    <t>998776102</t>
  </si>
  <si>
    <t>Přesun hmot pro podlahy povlakové stanovený z hmotnosti přesunovaného materiálu vodorovná dopravní vzdálenost do 50 m základní v objektech výšky přes 6 do 12 m</t>
  </si>
  <si>
    <t>1005543916</t>
  </si>
  <si>
    <t>https://podminky.urs.cz/item/CS_URS_2024_01/998776102</t>
  </si>
  <si>
    <t>-1511217456</t>
  </si>
  <si>
    <t>https://podminky.urs.cz/item/CS_URS_2024_01/781111011</t>
  </si>
  <si>
    <t>-590129688</t>
  </si>
  <si>
    <t>https://podminky.urs.cz/item/CS_URS_2024_01/781121011</t>
  </si>
  <si>
    <t>781131112</t>
  </si>
  <si>
    <t>Izolace stěny pod obklad izolace nátěrem nebo stěrkou ve dvou vrstvách</t>
  </si>
  <si>
    <t>-538780641</t>
  </si>
  <si>
    <t>https://podminky.urs.cz/item/CS_URS_2024_01/781131112</t>
  </si>
  <si>
    <t>"nátěrová izolace svislá v-300mm nad podlahu, ve sprchách a za umyvadly na výšku obkladu"</t>
  </si>
  <si>
    <t>"102"0,3*(1,425*2+0,9*2)-(0,8*0,3)</t>
  </si>
  <si>
    <t>"104"0,3*12,6-(0,8*0,3)</t>
  </si>
  <si>
    <t>"106"0,3*(2,65*2+3,1*2)-(0,8*0,3)</t>
  </si>
  <si>
    <t>"přípočet na výšku obkladu"(2,6-0,3)*(1,955+0,95+0,9+0,465+0,6+2,65+0,9*2+1,7+0,6)</t>
  </si>
  <si>
    <t>"podlahy s ker.soklíkem"0,3*KS</t>
  </si>
  <si>
    <t>NIS*0,2</t>
  </si>
  <si>
    <t>781131237</t>
  </si>
  <si>
    <t>Izolace stěny pod obklad montáž těsnícího pásu pro styčné nebo dilatační spáry</t>
  </si>
  <si>
    <t>436338975</t>
  </si>
  <si>
    <t>https://podminky.urs.cz/item/CS_URS_2024_01/781131237</t>
  </si>
  <si>
    <t>"pro hydroizolaci"0,3*15+(2,6-0,3)*5+0,3*(4+6)</t>
  </si>
  <si>
    <t>59054220</t>
  </si>
  <si>
    <t>-515612435</t>
  </si>
  <si>
    <t>19*1,05 'Přepočtené koeficientem množství</t>
  </si>
  <si>
    <t>781131257</t>
  </si>
  <si>
    <t>Izolace stěny pod obklad montáž těsnící manžety pro postup potrubí</t>
  </si>
  <si>
    <t>-2033822864</t>
  </si>
  <si>
    <t>https://podminky.urs.cz/item/CS_URS_2024_01/781131257</t>
  </si>
  <si>
    <t>"dle ZTI "12+4</t>
  </si>
  <si>
    <t>59054255</t>
  </si>
  <si>
    <t>1587120550</t>
  </si>
  <si>
    <t>781472214</t>
  </si>
  <si>
    <t>Montáž keramických obkladů stěn lepených cementovým flexibilním lepidlem hladkých přes 4 do 6 ks/m2</t>
  </si>
  <si>
    <t>-550980036</t>
  </si>
  <si>
    <t>https://podminky.urs.cz/item/CS_URS_2024_01/781472214</t>
  </si>
  <si>
    <t>"ker.obklady (výška po podhled)"</t>
  </si>
  <si>
    <t>"102"2,6*(1,425*2+0,9*2)+0,15*0,9-(0,8*1,97)</t>
  </si>
  <si>
    <t>"104"2,6*12,6-(0,8*1,97)</t>
  </si>
  <si>
    <t>"106"2,6*(2,65*2+3,1*2)+0,15*2,65-(0,8*1,97)</t>
  </si>
  <si>
    <t>59761707</t>
  </si>
  <si>
    <t>obklad keramický nemrazuvzdorný povrch hladký/lesklý tl do 10mm přes 4 do 6ks/m2</t>
  </si>
  <si>
    <t>-1167888886</t>
  </si>
  <si>
    <t>70,555*1,15 'Přepočtené koeficientem množství</t>
  </si>
  <si>
    <t>781492211</t>
  </si>
  <si>
    <t>Obklad - dokončující práce montáž profilu lepeného flexibilním cementovým lepidlem rohového</t>
  </si>
  <si>
    <t>77906794</t>
  </si>
  <si>
    <t>https://podminky.urs.cz/item/CS_URS_2024_01/781492211</t>
  </si>
  <si>
    <t>"rohy"2,6*3+0,9+2,65</t>
  </si>
  <si>
    <t>19416012</t>
  </si>
  <si>
    <t>lišta ukončovací nerezová 10mm</t>
  </si>
  <si>
    <t>1640499267</t>
  </si>
  <si>
    <t>11,35*1,05 'Přepočtené koeficientem množství</t>
  </si>
  <si>
    <t>879943272</t>
  </si>
  <si>
    <t>https://podminky.urs.cz/item/CS_URS_2024_01/781495115</t>
  </si>
  <si>
    <t>"kouty"2,6*15+2,65+0,9</t>
  </si>
  <si>
    <t>"okolo dveří"0,8+2,0*2+(0,8+1,97*2)*2</t>
  </si>
  <si>
    <t>781495122</t>
  </si>
  <si>
    <t>Obklad - dokončující práce ostatní práce separační provazec do pružných spar, průměru 4 mm</t>
  </si>
  <si>
    <t>-1602065541</t>
  </si>
  <si>
    <t>https://podminky.urs.cz/item/CS_URS_2024_01/781495122</t>
  </si>
  <si>
    <t>"dtto silikonování"56,83</t>
  </si>
  <si>
    <t>357</t>
  </si>
  <si>
    <t>781495141</t>
  </si>
  <si>
    <t>Obklad - dokončující práce průnik obkladem kruhový, bez izolace do DN 30</t>
  </si>
  <si>
    <t>1098025461</t>
  </si>
  <si>
    <t>https://podminky.urs.cz/item/CS_URS_2024_01/781495141</t>
  </si>
  <si>
    <t>"upřesnit dle ZTI"12</t>
  </si>
  <si>
    <t>358</t>
  </si>
  <si>
    <t>781495142</t>
  </si>
  <si>
    <t>Obklad - dokončující práce průnik obkladem kruhový, bez izolace přes DN 30 do DN 90</t>
  </si>
  <si>
    <t>-1067110649</t>
  </si>
  <si>
    <t>https://podminky.urs.cz/item/CS_URS_2024_01/781495142</t>
  </si>
  <si>
    <t>"upřesnit dle ZTI"4</t>
  </si>
  <si>
    <t>359</t>
  </si>
  <si>
    <t>-236490076</t>
  </si>
  <si>
    <t>https://podminky.urs.cz/item/CS_URS_2024_01/781495211</t>
  </si>
  <si>
    <t>360</t>
  </si>
  <si>
    <t>998781102</t>
  </si>
  <si>
    <t>Přesun hmot pro obklady keramické stanovený z hmotnosti přesunovaného materiálu vodorovná dopravní vzdálenost do 50 m základní v objektech výšky přes 6 do 12 m</t>
  </si>
  <si>
    <t>-505708198</t>
  </si>
  <si>
    <t>https://podminky.urs.cz/item/CS_URS_2024_01/998781102</t>
  </si>
  <si>
    <t>361</t>
  </si>
  <si>
    <t>1777100165</t>
  </si>
  <si>
    <t>https://podminky.urs.cz/item/CS_URS_2024_01/783901453</t>
  </si>
  <si>
    <t>"penetrace samoniv.stěrky"A1+A2</t>
  </si>
  <si>
    <t>"dlažba"A3+A4+A5</t>
  </si>
  <si>
    <t>362</t>
  </si>
  <si>
    <t>783913151</t>
  </si>
  <si>
    <t>Penetrační nátěr betonových podlah hladkých (z pohledového nebo gletovaného betonu, stěrky apod.) syntetický</t>
  </si>
  <si>
    <t>-469684439</t>
  </si>
  <si>
    <t>https://podminky.urs.cz/item/CS_URS_2024_01/783913151</t>
  </si>
  <si>
    <t>363</t>
  </si>
  <si>
    <t>1274383740</t>
  </si>
  <si>
    <t>https://podminky.urs.cz/item/CS_URS_2024_01/784111001</t>
  </si>
  <si>
    <t>"malby do 3,8m"257,517+35,68</t>
  </si>
  <si>
    <t>364</t>
  </si>
  <si>
    <t>784111005</t>
  </si>
  <si>
    <t>Oprášení (ometení) podkladu v místnostech výšky přes 5,00 m</t>
  </si>
  <si>
    <t>-171213762</t>
  </si>
  <si>
    <t>https://podminky.urs.cz/item/CS_URS_2024_01/784111005</t>
  </si>
  <si>
    <t>"malby přes 5m"228,178+298,545</t>
  </si>
  <si>
    <t>365</t>
  </si>
  <si>
    <t>-593925211</t>
  </si>
  <si>
    <t>https://podminky.urs.cz/item/CS_URS_2024_01/784181121</t>
  </si>
  <si>
    <t>366</t>
  </si>
  <si>
    <t>784181125</t>
  </si>
  <si>
    <t>Penetrace podkladu jednonásobná hloubková akrylátová bezbarvá v místnostech výšky přes 5,00 m</t>
  </si>
  <si>
    <t>-1104440983</t>
  </si>
  <si>
    <t>https://podminky.urs.cz/item/CS_URS_2024_01/784181125</t>
  </si>
  <si>
    <t>367</t>
  </si>
  <si>
    <t>-1055300149</t>
  </si>
  <si>
    <t>https://podminky.urs.cz/item/CS_URS_2024_01/784211101</t>
  </si>
  <si>
    <t>"stěny do 3,8m-po podhled"</t>
  </si>
  <si>
    <t>"101-pod mezistropem"3,0*(2,02+2,0*2)</t>
  </si>
  <si>
    <t>"103"2,6*(2,8*2+2,5*2)</t>
  </si>
  <si>
    <t>"105"2,6*(2,51+3,905+3,545+1,35)</t>
  </si>
  <si>
    <t>"107"2,8*(5,795*2+3,1*2)-(5,195*2,8)</t>
  </si>
  <si>
    <t>"108"3,0*(3,8*2+3,1*2)</t>
  </si>
  <si>
    <t>"201"2,75*(8,55*2+2,5*2)-(1,8*2,75)</t>
  </si>
  <si>
    <t>368</t>
  </si>
  <si>
    <t>784211105</t>
  </si>
  <si>
    <t>Malby z malířských směsí oděruvzdorných za mokra dvojnásobné, bílé za mokra oděruvzdorné výborně v místnostech výšky přes 5,00 m</t>
  </si>
  <si>
    <t>-1276337150</t>
  </si>
  <si>
    <t>https://podminky.urs.cz/item/CS_URS_2024_01/784211105</t>
  </si>
  <si>
    <t>"stěny přes 5m-po podhled"</t>
  </si>
  <si>
    <t>"101 (mimo části pod mezistropem)"6,25*(13,185+8,4+14,97+3,8+6,6+3,87+0,435+6,53+0,75+2,445+3,33)</t>
  </si>
  <si>
    <t>-(5,195*2,8+3,5*(8,4+3,25)+5,2*(11,72+3,8+6,6+3,87+0,435)+2,02*3,0)</t>
  </si>
  <si>
    <t>369</t>
  </si>
  <si>
    <t>784211163</t>
  </si>
  <si>
    <t>Malby z malířských směsí oděruvzdorných za mokra Příplatek k cenám dvojnásobných maleb za provádění barevné malby tónované na tónovacích automatech, v odstínu středně sytém</t>
  </si>
  <si>
    <t>809493804</t>
  </si>
  <si>
    <t>https://podminky.urs.cz/item/CS_URS_2024_01/784211163</t>
  </si>
  <si>
    <t>"dtto malby stěn (rozsah upřesnit dle architekta)"257,517+228,178</t>
  </si>
  <si>
    <t>370</t>
  </si>
  <si>
    <t>-906104892</t>
  </si>
  <si>
    <t>https://podminky.urs.cz/item/CS_URS_2024_01/784221101</t>
  </si>
  <si>
    <t>371</t>
  </si>
  <si>
    <t>784221105</t>
  </si>
  <si>
    <t>Malby z malířských směsí otěruvzdorných za sucha dvojnásobné, bílé za sucha otěruvzdorné dobře v místnostech výšky přes 5,00 m</t>
  </si>
  <si>
    <t>-321918991</t>
  </si>
  <si>
    <t>https://podminky.urs.cz/item/CS_URS_2024_01/784221105</t>
  </si>
  <si>
    <t>2024/HEX/04-02-14 - D.1.4-Technika prostředí staveb</t>
  </si>
  <si>
    <t>2024/HEX/04-02-14-11 - D.1.4.1.1-Zařízení zdravotechnických instalací</t>
  </si>
  <si>
    <t>L.Švarzberger</t>
  </si>
  <si>
    <t>721 - Vnitřní kanalizace</t>
  </si>
  <si>
    <t>724 - Strojní vybavení</t>
  </si>
  <si>
    <t>131201101R00</t>
  </si>
  <si>
    <t>Hloubení nezapažených jam v hor.3 do 100 m3</t>
  </si>
  <si>
    <t>131201109R00</t>
  </si>
  <si>
    <t>Příplatek za lepivost - hloubení nezap.jam v hor.3</t>
  </si>
  <si>
    <t>Hloubení rýh šířky do 200 cm v hor.3 do 100 m3</t>
  </si>
  <si>
    <t>139711101R00</t>
  </si>
  <si>
    <t>Vykopávka v uzavřených prostorách v hor.1-4</t>
  </si>
  <si>
    <t>151101201R00</t>
  </si>
  <si>
    <t>Pažení stěn výkopu - příložné - hloubky do 4 m</t>
  </si>
  <si>
    <t>151101211R00</t>
  </si>
  <si>
    <t>Odstranění pažení stěn - příložné - hl. do 4 m</t>
  </si>
  <si>
    <t>175101109R00</t>
  </si>
  <si>
    <t>Příplatek za prohození sypaniny pro obsyp potrubí</t>
  </si>
  <si>
    <t>PC</t>
  </si>
  <si>
    <t>Montáž trub z tvrdého PVC, gumový kroužek, DN 125</t>
  </si>
  <si>
    <t>892561111R00</t>
  </si>
  <si>
    <t>Zkouška těsnosti kanalizace DN do 125</t>
  </si>
  <si>
    <t>28611146.A</t>
  </si>
  <si>
    <t>Trubka PVC kanalizační hladká d 125x3,0x1000 mm</t>
  </si>
  <si>
    <t>PC.1</t>
  </si>
  <si>
    <t>Plastová nádrž 5,5m3</t>
  </si>
  <si>
    <t>Vnitřní kanalizace</t>
  </si>
  <si>
    <t>721170957R00</t>
  </si>
  <si>
    <t>Oprava-vsazení odbočky, potrubí PVC hrdlové DN 160</t>
  </si>
  <si>
    <t>721171107RM1</t>
  </si>
  <si>
    <t>Potrubí z plastu odpadní hrdlové D 75 x 1,8 materiál HT</t>
  </si>
  <si>
    <t>721171109RM1</t>
  </si>
  <si>
    <t>Potrubí z plastu odpadní hrdlové D 110 x 2,2 materiál HT</t>
  </si>
  <si>
    <t>721171111RM2</t>
  </si>
  <si>
    <t>Potrubí z plastu odpadní hrdlové D 125 x 3,2 materiál KG</t>
  </si>
  <si>
    <t>721173204RM1</t>
  </si>
  <si>
    <t>Potrubí z PVC připojovací D 40 x 1,8 materiál HT</t>
  </si>
  <si>
    <t>721173205RM1</t>
  </si>
  <si>
    <t>Potrubí z PVC připojovací D 50 x 1,8 materiál HT</t>
  </si>
  <si>
    <t>721194104R00</t>
  </si>
  <si>
    <t>Vyvedení odpadních výpustek D 40 x 1,8</t>
  </si>
  <si>
    <t>721194105R00</t>
  </si>
  <si>
    <t>Vyvedení odpadních výpustek D 50 x 1,8</t>
  </si>
  <si>
    <t>721194109R00</t>
  </si>
  <si>
    <t>Vyvedení odpadních výpustek D 110 x 2,3</t>
  </si>
  <si>
    <t>721223423R00</t>
  </si>
  <si>
    <t>Vpust spodní odpad protizápachová podlahová</t>
  </si>
  <si>
    <t>721242110RT1</t>
  </si>
  <si>
    <t>Lapač střešních splavenin pro zatepl. fasadu, klou zápachová klapka, koš na listí</t>
  </si>
  <si>
    <t>721273150R00</t>
  </si>
  <si>
    <t>Hlavice ventilační přivětrávací</t>
  </si>
  <si>
    <t>721273200R00</t>
  </si>
  <si>
    <t>Ventilační střešní souprava</t>
  </si>
  <si>
    <t>998721201R00</t>
  </si>
  <si>
    <t>Přesun hmot pro vnitřní kanalizaci, výšky do 6 m</t>
  </si>
  <si>
    <t>722131933R00</t>
  </si>
  <si>
    <t>Oprava-propojení dosavadního potrubí</t>
  </si>
  <si>
    <t>722220121R00</t>
  </si>
  <si>
    <t>Nástěnky K 247, pro baterii G 1/2</t>
  </si>
  <si>
    <t>pár</t>
  </si>
  <si>
    <t>722231063R00</t>
  </si>
  <si>
    <t>Armatury se 2závity - ventil zpětný Ve 3030, G 1</t>
  </si>
  <si>
    <t>722231193R00</t>
  </si>
  <si>
    <t>Ventil pojistný pružinový ON 13 7031, G 1</t>
  </si>
  <si>
    <t>Zkouška tlaku potrubí</t>
  </si>
  <si>
    <t>722290234R00</t>
  </si>
  <si>
    <t>Proplach a dezinfekce vodovod.potrubí DN 80</t>
  </si>
  <si>
    <t>Izolace potrubí návleková tl.20mm, d20</t>
  </si>
  <si>
    <t>722298993T00</t>
  </si>
  <si>
    <t>Izolace potrubí návleková tl.20mm, d25</t>
  </si>
  <si>
    <t>722298994T00</t>
  </si>
  <si>
    <t>Izolace potrubí návleková tl.20mm, d32</t>
  </si>
  <si>
    <t>722298995T00</t>
  </si>
  <si>
    <t>Izolace potrubí návleková tl.20mm, d40</t>
  </si>
  <si>
    <t>722298996T00</t>
  </si>
  <si>
    <t>Izolace potrubí návleková tl.20mm, d50</t>
  </si>
  <si>
    <t>722299020T00</t>
  </si>
  <si>
    <t>Podpůrný žlab pozink. pro d25</t>
  </si>
  <si>
    <t>722299021T00</t>
  </si>
  <si>
    <t>Podpůrný žlab pozink. pro d32</t>
  </si>
  <si>
    <t>722299022T00</t>
  </si>
  <si>
    <t>Podpůrný žlab pozink. pro d40</t>
  </si>
  <si>
    <t>722299023T00</t>
  </si>
  <si>
    <t>Podpůrný žlab pozink. pro d50</t>
  </si>
  <si>
    <t>722299032T00</t>
  </si>
  <si>
    <t>Kulový uzávěr G1/2" +mont.</t>
  </si>
  <si>
    <t>722299035T00</t>
  </si>
  <si>
    <t>Kulový uzávěr G5/4" +mont.</t>
  </si>
  <si>
    <t>722299036T00</t>
  </si>
  <si>
    <t>Kulový uzávěr G6/4" +mont.</t>
  </si>
  <si>
    <t>722178711.T00</t>
  </si>
  <si>
    <t>Tr.vícevrstvé polyf. svař PN 20 d20x2,8.</t>
  </si>
  <si>
    <t>722178712.T00</t>
  </si>
  <si>
    <t>Tr.vícevrstvé polyf. svař PN 20 d25x3,5.</t>
  </si>
  <si>
    <t>722178713.T00</t>
  </si>
  <si>
    <t>Tr.vícevrstvé polyf. svař PN 20 d32x4,4.</t>
  </si>
  <si>
    <t>722178714.T00</t>
  </si>
  <si>
    <t>Tr.vícevrstvé polyf. svař PN 20 d40x5,5</t>
  </si>
  <si>
    <t>722178715.T00</t>
  </si>
  <si>
    <t>Tr.vícevrstvé polyf. svař PN 20 d50x6,9</t>
  </si>
  <si>
    <t>724</t>
  </si>
  <si>
    <t>Strojní vybavení</t>
  </si>
  <si>
    <t>724231125R00</t>
  </si>
  <si>
    <t>Přísluš.vodáren, manometr D 100</t>
  </si>
  <si>
    <t>725017164</t>
  </si>
  <si>
    <t>Umyvadlo dit.60cm +ZU</t>
  </si>
  <si>
    <t>725119110R00</t>
  </si>
  <si>
    <t>Montáž mont. prvku pro závěsné WC a vylevky</t>
  </si>
  <si>
    <t>725219401R00</t>
  </si>
  <si>
    <t>Montáž umyvadel</t>
  </si>
  <si>
    <t>725810402R00</t>
  </si>
  <si>
    <t>Rohový ventil  nerez sítko 3/8x1/2"</t>
  </si>
  <si>
    <t>725819402R00</t>
  </si>
  <si>
    <t>Montáž ventilu rohového bez trubičky G 1/2</t>
  </si>
  <si>
    <t>725829202R00</t>
  </si>
  <si>
    <t>Montáž baterie umyv.a dřezové nástěnné</t>
  </si>
  <si>
    <t>725829301R00</t>
  </si>
  <si>
    <t>Montáž baterie umyv.a dřezové stojánkové</t>
  </si>
  <si>
    <t>725849201R00</t>
  </si>
  <si>
    <t>Montáž baterií sprchových</t>
  </si>
  <si>
    <t>725999017T01</t>
  </si>
  <si>
    <t>Výlevka dit. závěsná</t>
  </si>
  <si>
    <t>725999028T00</t>
  </si>
  <si>
    <t>Bat.pák.dřez.nást.chrom prodl ramínko+mon pro vyl.</t>
  </si>
  <si>
    <t>725999029T00</t>
  </si>
  <si>
    <t>Bat.pák.umyvadl.stoj.chrom vysoká+mont.</t>
  </si>
  <si>
    <t>725999033T00</t>
  </si>
  <si>
    <t>Bat.pák.sprch. nást.chrom se sprchou+mont.</t>
  </si>
  <si>
    <t>726 211321</t>
  </si>
  <si>
    <t>Modul montážní pro zavěš.výlevku</t>
  </si>
  <si>
    <t>726211321</t>
  </si>
  <si>
    <t>Modul montážní pro zavěš.WC</t>
  </si>
  <si>
    <t>725014173</t>
  </si>
  <si>
    <t>Klozet závěsný + sedátko</t>
  </si>
  <si>
    <t>soub</t>
  </si>
  <si>
    <t>725999015T00</t>
  </si>
  <si>
    <t>Pisoar dit. se zabud senzor, 230V</t>
  </si>
  <si>
    <t>725999046T00</t>
  </si>
  <si>
    <t>Ovládací deska k WC</t>
  </si>
  <si>
    <t>721111311</t>
  </si>
  <si>
    <t>Modul montážní pro umyvadla do lehké příčky</t>
  </si>
  <si>
    <t>725534225</t>
  </si>
  <si>
    <t>Ohřívač el.zásob.stacionární 500l</t>
  </si>
  <si>
    <t>725999038T02</t>
  </si>
  <si>
    <t>Sprchový podlahový žlab +mon</t>
  </si>
  <si>
    <t>726211341</t>
  </si>
  <si>
    <t>Modul montážní pro pisoár</t>
  </si>
  <si>
    <t>2024/HEX/04-02-14-12 - D.1.4.1.2-Plynoinstalace</t>
  </si>
  <si>
    <t>723 - Vnitřní plynovod</t>
  </si>
  <si>
    <t>783 - Nátěry</t>
  </si>
  <si>
    <t>M23 - Montáže potrubí</t>
  </si>
  <si>
    <t>723</t>
  </si>
  <si>
    <t>Vnitřní plynovod</t>
  </si>
  <si>
    <t>723120206R00</t>
  </si>
  <si>
    <t>Potrubí ocelové závitové černé svařované DN 40</t>
  </si>
  <si>
    <t>723150314R00</t>
  </si>
  <si>
    <t>Potrubí ocelové hladké černé svařované D 89/3,6</t>
  </si>
  <si>
    <t>723160206R00</t>
  </si>
  <si>
    <t>Přípojky k plynoměrům, závitové bez ochozu G 6/4</t>
  </si>
  <si>
    <t>723160336R00</t>
  </si>
  <si>
    <t>Rozpěrky přípojek plynoměrů G 6/4</t>
  </si>
  <si>
    <t>723190901R00</t>
  </si>
  <si>
    <t>Uzavření nebo otevření plynového potrubí</t>
  </si>
  <si>
    <t>723190907R00</t>
  </si>
  <si>
    <t>Odvzdušnění a napuštění plynového potrubí</t>
  </si>
  <si>
    <t>723190909R00</t>
  </si>
  <si>
    <t>Tlaková zkouška plynového potrubí</t>
  </si>
  <si>
    <t>723190919R00</t>
  </si>
  <si>
    <t>Navaření-propojení na plynové potrubí DN 80</t>
  </si>
  <si>
    <t>723260802R00</t>
  </si>
  <si>
    <t>Demontáž plynoměrů PS 20, PS 30, PL 4</t>
  </si>
  <si>
    <t>723261915R00</t>
  </si>
  <si>
    <t>Oprava - montáž plynoměrů PS-30</t>
  </si>
  <si>
    <t>723299004T00</t>
  </si>
  <si>
    <t>Kulový kohout plyn. G6/4"+mont.</t>
  </si>
  <si>
    <t>Plastová skříň pro měření</t>
  </si>
  <si>
    <t>998723201R00</t>
  </si>
  <si>
    <t>Přesun hmot pro vnitřní plynovod, výšky do 6 m</t>
  </si>
  <si>
    <t>905      R01</t>
  </si>
  <si>
    <t>Hzs-revize provoz.souboru a st.obj. Revize</t>
  </si>
  <si>
    <t>Nátěry</t>
  </si>
  <si>
    <t>783424340R00</t>
  </si>
  <si>
    <t>Nátěr syntet. potrubí do DN 50 mm Z+2x +1x email</t>
  </si>
  <si>
    <t>783425350R00</t>
  </si>
  <si>
    <t>Nátěr syntet. potrubí do DN 100 mm Z +2x +1x email</t>
  </si>
  <si>
    <t>M23</t>
  </si>
  <si>
    <t>Montáže potrubí</t>
  </si>
  <si>
    <t>230170002R00</t>
  </si>
  <si>
    <t>Příprava pro zkoušku těsnosti, DN 50 - 80</t>
  </si>
  <si>
    <t>sada</t>
  </si>
  <si>
    <t>230230016R00</t>
  </si>
  <si>
    <t>Hlavní tlaková zkouška vzduchem 0,6 MPa, DN 50</t>
  </si>
  <si>
    <t>2024/HEX/04-02-14-2 - D.1.4.2-Ústřední vytápění</t>
  </si>
  <si>
    <t>94 - Lešení a stavební výtahy</t>
  </si>
  <si>
    <t>VN - Vedlejší náklady</t>
  </si>
  <si>
    <t>Lešení a stavební výtahy</t>
  </si>
  <si>
    <t>949942101R00</t>
  </si>
  <si>
    <t>Nájem za hydraulickou zvedací plošinu, H do 27 m</t>
  </si>
  <si>
    <t>h</t>
  </si>
  <si>
    <t>631547011R</t>
  </si>
  <si>
    <t>Pouzdro potrubní izolační - 15/20 mm s Al folií</t>
  </si>
  <si>
    <t>631547013R</t>
  </si>
  <si>
    <t>Pouzdro potrubní izolační - 22/20 mm s Al folií</t>
  </si>
  <si>
    <t>631547114R</t>
  </si>
  <si>
    <t>Pouzdro potrubní izolační - 28/30 mm s Al folií</t>
  </si>
  <si>
    <t>713491111R01</t>
  </si>
  <si>
    <t>Montáž izolačních pouzder z mineral vaty a AL</t>
  </si>
  <si>
    <t>733163102R00</t>
  </si>
  <si>
    <t>Potrubí z měděných trubek vytápění D 15 x 1,0 mm</t>
  </si>
  <si>
    <t>733163104R00</t>
  </si>
  <si>
    <t>Potrubí z měděných trubek vytápění D 22 x 1,0 mm</t>
  </si>
  <si>
    <t>733163105R00</t>
  </si>
  <si>
    <t>Potrubí z měděných trubek vytápění D 28 x 1,5 mm</t>
  </si>
  <si>
    <t>733167001R00</t>
  </si>
  <si>
    <t>Příplatek za zhotovení přípojky Cu 15/1</t>
  </si>
  <si>
    <t>733167003R00</t>
  </si>
  <si>
    <t>Příplatek za zhotovení přípojky Cu 22/1</t>
  </si>
  <si>
    <t>733191905R00</t>
  </si>
  <si>
    <t>Oprava-montáž potrubí závit.norm/zesíl. DN 25</t>
  </si>
  <si>
    <t>733890801R00</t>
  </si>
  <si>
    <t>Přemístění vybouraných hmot - potrubí, H do 6 m</t>
  </si>
  <si>
    <t>734200811R00</t>
  </si>
  <si>
    <t>Demontáž armatur s 1závitem do G 1/2</t>
  </si>
  <si>
    <t>734200812R00</t>
  </si>
  <si>
    <t>Demontáž armatur s 1závitem do G 1</t>
  </si>
  <si>
    <t>734200821R00</t>
  </si>
  <si>
    <t>Demontáž armatur se 2závity do G 1/2</t>
  </si>
  <si>
    <t>734235122R00</t>
  </si>
  <si>
    <t>Kohout kulový,2xvnitřní záv. DN 20</t>
  </si>
  <si>
    <t>734225822R00</t>
  </si>
  <si>
    <t>Ventil vyvaž.vnitř.z.měř.vent. DN20</t>
  </si>
  <si>
    <t>734225821R00</t>
  </si>
  <si>
    <t>Ventil vyvaž.vnitř.z.měř.vent. DN15</t>
  </si>
  <si>
    <t>734295321R00</t>
  </si>
  <si>
    <t>Kohout kul.vypouštěcí,komplet, DN 15</t>
  </si>
  <si>
    <t>734215133R00</t>
  </si>
  <si>
    <t>Ventil odvzdušňovací automat. DN 15</t>
  </si>
  <si>
    <t>734267313R00</t>
  </si>
  <si>
    <t>Šroubení topenářské, přímé, V-4300 DN 20</t>
  </si>
  <si>
    <t>734890801R00</t>
  </si>
  <si>
    <t>Přemístění demontovaných hmot - armatur, H do 6 m</t>
  </si>
  <si>
    <t>735151821R00</t>
  </si>
  <si>
    <t>Demontáž otopných těles panelových dvouřadých, délky do 1500 mm</t>
  </si>
  <si>
    <t>735421111R00</t>
  </si>
  <si>
    <t>Teplovodní sálavý panel s mineralní izolací s ALU, polepem zabudovanou do konstrukce KSP 6000/600</t>
  </si>
  <si>
    <t>735421112R00</t>
  </si>
  <si>
    <t>Teplovodní sálavý panel s mineralní izolací s ALU, polepem zabudovanou do konstrukce KSP 4000/600</t>
  </si>
  <si>
    <t>735421113R00</t>
  </si>
  <si>
    <t>Teplovodní sálavý panel - příslušenství dle, nabídky dodavatele</t>
  </si>
  <si>
    <t>735421113R00.1</t>
  </si>
  <si>
    <t>Příslušenství - regulační ventil, termopohon 230 V, termostat, elektroinstalace</t>
  </si>
  <si>
    <t>735421122R00</t>
  </si>
  <si>
    <t>Teplovodní sálavý panel, - montáž</t>
  </si>
  <si>
    <t>736322111R00</t>
  </si>
  <si>
    <t>Systém. deska s kroč. izolací</t>
  </si>
  <si>
    <t>736323115R00</t>
  </si>
  <si>
    <t>Potrubí PE-Xa,D 17x2 mm, do desky</t>
  </si>
  <si>
    <t>Skříň rozdělovače nástěnná AP 1005</t>
  </si>
  <si>
    <t>736326303R00</t>
  </si>
  <si>
    <t>Sestava rozdělovač/sběrač, čtyřcestný, nerez, bez skříně</t>
  </si>
  <si>
    <t>Mísicí sada DN 25, čerpadlo, term ventil</t>
  </si>
  <si>
    <t>Šroubení svěrné pro PE-Xa 17x2,0 mm</t>
  </si>
  <si>
    <t>736322911R00</t>
  </si>
  <si>
    <t>Dilatační páska s folií</t>
  </si>
  <si>
    <t>VN</t>
  </si>
  <si>
    <t>Vedlejší náklady</t>
  </si>
  <si>
    <t>005231020R</t>
  </si>
  <si>
    <t>Individuální a komplexní vyzkoušení</t>
  </si>
  <si>
    <t>Soubor</t>
  </si>
  <si>
    <t>005241010R</t>
  </si>
  <si>
    <t>Stavební přípomoc</t>
  </si>
  <si>
    <t>004111010R</t>
  </si>
  <si>
    <t>Náklady na dopravu</t>
  </si>
  <si>
    <t>2024/HEX/04-02-14-3 - D.1.4.3-Zařízení silnoproudé elektrotechniky</t>
  </si>
  <si>
    <t>Ing.Kadrnožka</t>
  </si>
  <si>
    <t>90 - Přípočty</t>
  </si>
  <si>
    <t>97 - Prorážení otvorů</t>
  </si>
  <si>
    <t>M21 - Elektromontáže</t>
  </si>
  <si>
    <t>M22 - Montáž sdělovací a zabezp.tech</t>
  </si>
  <si>
    <t>M65 - Elektroinstalace</t>
  </si>
  <si>
    <t>VN - Ostatní</t>
  </si>
  <si>
    <t>Přípočty</t>
  </si>
  <si>
    <t>905      R02</t>
  </si>
  <si>
    <t>Hzs-revize provoz.souboru a st.obj., Uprava stavajiciho rozvadece</t>
  </si>
  <si>
    <t>35822002440R</t>
  </si>
  <si>
    <t>Jistič do 80 A 3 pól. charakterist. C, LTN-40C-3N</t>
  </si>
  <si>
    <t>Prorážení otvorů</t>
  </si>
  <si>
    <t>972086391R00</t>
  </si>
  <si>
    <t>Vybourání otvoru podhledu moniér. pl. 0,25 m2</t>
  </si>
  <si>
    <t>973011161R00</t>
  </si>
  <si>
    <t>Vysekání kapes lehký beton 10 x 10 x 5 cm</t>
  </si>
  <si>
    <t>979081111R00</t>
  </si>
  <si>
    <t>Odvoz suti a vybour. hmot na skládku do 1 km</t>
  </si>
  <si>
    <t>970031018R00</t>
  </si>
  <si>
    <t>Vrtání jádrové do zdiva cihelného d 14-18 mm</t>
  </si>
  <si>
    <t>970031025R00</t>
  </si>
  <si>
    <t>Vrtání jádrové do zdiva cihelného d 25 mm</t>
  </si>
  <si>
    <t>M21</t>
  </si>
  <si>
    <t>Elektromontáže</t>
  </si>
  <si>
    <t>210020922R00</t>
  </si>
  <si>
    <t>Ucpávka protipožární, průchod stěnou, tl. 30 cm</t>
  </si>
  <si>
    <t>210010002RU2</t>
  </si>
  <si>
    <t>Trubka ohebná pod omítku, vnější průměr 20 mm, včetně dodávky Monoflex 1420</t>
  </si>
  <si>
    <t>210010006RU2</t>
  </si>
  <si>
    <t>Trubka ohebná pod omítku, vnější průměr 50 mm, včetně dodávky Monoflex 1450</t>
  </si>
  <si>
    <t>210010301RT1</t>
  </si>
  <si>
    <t>Krabice přístrojová KP, bez zapojení, kruhová, včetně dodávky KP 68/2</t>
  </si>
  <si>
    <t>210010322RT1</t>
  </si>
  <si>
    <t>Krabice rozvodná KR 97, se zapojením, kruhová, včetně dodávky KR 97/5 s víčkem</t>
  </si>
  <si>
    <t>210010321RT1</t>
  </si>
  <si>
    <t>Krabice univerzální KU a odbočná KO se zapoj.,kruh, vč.dodávky krabice KU 68-1903</t>
  </si>
  <si>
    <t>210010351RT1</t>
  </si>
  <si>
    <t>Rozvodka krabicová z lis. izol. 6455-11 do 4 mm2, včetně dodávky krabice 6455-11</t>
  </si>
  <si>
    <t>210020302RT1</t>
  </si>
  <si>
    <t>Žlab kabelový s příslušenstvím, 62/50 mm bez víka, včetně dodávky žlabu 62/50</t>
  </si>
  <si>
    <t>210100352R00</t>
  </si>
  <si>
    <t>Ucpávka pro kabely do 4 žil, do P 36</t>
  </si>
  <si>
    <t>210100351R00</t>
  </si>
  <si>
    <t>Ucpávka pro kabely do 4 žil, do P 21</t>
  </si>
  <si>
    <t>210100001R00</t>
  </si>
  <si>
    <t>Ukončení vodičů v rozvaděči + zapojení do 2,5 mm2</t>
  </si>
  <si>
    <t>210100003R00</t>
  </si>
  <si>
    <t>Ukončení vodičů v rozvaděči + zapojení do 16 mm2</t>
  </si>
  <si>
    <t>210110001RT2</t>
  </si>
  <si>
    <t>Spínač nástěnný jednopól.- řaz. 1, obyč.prostředí, včetně dodávky spínače</t>
  </si>
  <si>
    <t>210110004RT1</t>
  </si>
  <si>
    <t>Spínač nástěnný střídavý - řaz. 6, obyč.prostředí, včetně dodávky spínače</t>
  </si>
  <si>
    <t>210110062RT2</t>
  </si>
  <si>
    <t>Infrapasivní spínač osvětlení, včetně dodávky stropního interiérového čidla</t>
  </si>
  <si>
    <t>210220401RT1</t>
  </si>
  <si>
    <t>Označení svodu štítky, smaltované, umělá hmota, včetně dodávky štítku</t>
  </si>
  <si>
    <t>210220372RT1</t>
  </si>
  <si>
    <t>Úhelník ochranný nebo trubka s držáky do zdiva, včetně ochran.úhelníku + 2 držáky do zdi</t>
  </si>
  <si>
    <t>210220301RT3</t>
  </si>
  <si>
    <t>Svorka hromosvodová do 2 šroubů /SS, SZ, SO/, včetně dodávky svorky SZ</t>
  </si>
  <si>
    <t>210220301RT2</t>
  </si>
  <si>
    <t>Svorka hromosvodová do 2 šroubů /SS, SZ, SO/, včetně dodávky svorky SS</t>
  </si>
  <si>
    <t>210220452RT1</t>
  </si>
  <si>
    <t>Ochranné spoj. v prádel.,koupel.,Cu4-16 mm2 pevně, včetně dodávky CY 6 z/zl</t>
  </si>
  <si>
    <t>211220801R00</t>
  </si>
  <si>
    <t>Změření zemního odporu, vč. měřicího protokolu</t>
  </si>
  <si>
    <t>210110511RT2</t>
  </si>
  <si>
    <t>Vypínač vačkový v krytu S 25 VP, VL 01, 02, včetně dodávky vypínače S 25VL 01</t>
  </si>
  <si>
    <t>210110055RT2</t>
  </si>
  <si>
    <t>Ovladač zapuštěný, řazení 1/0, včetně dodávky spínače</t>
  </si>
  <si>
    <t>210111012RT2</t>
  </si>
  <si>
    <t>Zásuvka domovní zapuštěná - 2P+PE, průběž.zapojení, včetně dodávky zásuvky</t>
  </si>
  <si>
    <t>210111013RT2</t>
  </si>
  <si>
    <t>Zásuvka s přepěťovou ochranou - provedení 2P+PE, včetně dodávky zásuvky</t>
  </si>
  <si>
    <t>210290752R01</t>
  </si>
  <si>
    <t>Montáž osoušeče</t>
  </si>
  <si>
    <t>osušovač rukou elektrický nerezový matný kryt, čelní tlačítko</t>
  </si>
  <si>
    <t>210290752R05</t>
  </si>
  <si>
    <t>Montáž ventilátoru nad 1,5 kW</t>
  </si>
  <si>
    <t>210190044R00</t>
  </si>
  <si>
    <t>Osazení plast.rozvodnic,výklenek, plocha do 0,5 m2</t>
  </si>
  <si>
    <t>357161605R</t>
  </si>
  <si>
    <t>Rozvodnice plastová R-TV viz výkres 06</t>
  </si>
  <si>
    <t>210201514R00</t>
  </si>
  <si>
    <t>Svítidlo LED bytové stropní závěsné 4 upevňov.body, montáž</t>
  </si>
  <si>
    <t>210220101RU2</t>
  </si>
  <si>
    <t>Vodiče svodové FeZn D do 10,Al 10,Cu 8 +podpěry, včetně dodávky drátu AlMgSi T/4 8 mm</t>
  </si>
  <si>
    <t>210220021RT1</t>
  </si>
  <si>
    <t>Vedení uzemňovací v zemi FeZn do 120 mm2 vč.svorek, včetně pásku FeZn 30 x 4 mm</t>
  </si>
  <si>
    <t>210220321RT1</t>
  </si>
  <si>
    <t>Svorka na potrubí, včetně Cu pásku, včetně dodávky svorky + Cu pásku</t>
  </si>
  <si>
    <t>210800214RT2</t>
  </si>
  <si>
    <t>Kabel bezhalogenový CXKH 3 x 1,5 mm2 volně uložený, včetně dodávky kabelu CXKH-R</t>
  </si>
  <si>
    <t>210800244RT2</t>
  </si>
  <si>
    <t>Kabel bezhalogenový CXKH 5 x 1,5 mm2 volně uložený, včetně dodávky kabelu CXKH-R</t>
  </si>
  <si>
    <t>210800215RT2</t>
  </si>
  <si>
    <t>Kabel bezhalogenový CXKH 3 x 2,5 mm2 volně uložený, včetně dodávky kabelu CXKH-R</t>
  </si>
  <si>
    <t>210800245RT2</t>
  </si>
  <si>
    <t>Kabel bezhalogenový CXKH 5 x 2,5 mm2 volně uložený, včetně dodávky kabelu CXKH-R</t>
  </si>
  <si>
    <t>210800249RT2</t>
  </si>
  <si>
    <t>Kabel bezhalogenový CXKH 5 x 16 mm2 volně uložený, včetně dodávky kabelu CXKH-R</t>
  </si>
  <si>
    <t>31686266.R1</t>
  </si>
  <si>
    <t>Lešení pojízdné výška 4,2 m stabilizátory, ZAPŮJČENÍ</t>
  </si>
  <si>
    <t>M22</t>
  </si>
  <si>
    <t>Montáž sdělovací a zabezp.tech</t>
  </si>
  <si>
    <t>220261662R00</t>
  </si>
  <si>
    <t>Zhotovení drážky ve zdi cihlovém</t>
  </si>
  <si>
    <t>220261664R00</t>
  </si>
  <si>
    <t>Hrubá výplň drážky</t>
  </si>
  <si>
    <t>M65</t>
  </si>
  <si>
    <t>Elektroinstalace</t>
  </si>
  <si>
    <t>650061642R00</t>
  </si>
  <si>
    <t>Montáž jističe modulárního třípólového do 80 A</t>
  </si>
  <si>
    <t>650022171R00</t>
  </si>
  <si>
    <t>Montáž závěsu - 2 závitové tyče a 2 vodor.profily</t>
  </si>
  <si>
    <t>5531203111R</t>
  </si>
  <si>
    <t>závitová tyč ZT 8 l = 2 m ZNCR</t>
  </si>
  <si>
    <t>650023611R00</t>
  </si>
  <si>
    <t>Zhotovení otvoru kruhového do průměru 20 mm</t>
  </si>
  <si>
    <t>650711111R00</t>
  </si>
  <si>
    <t>Demontáž kabelového žlabu / lávky do š. 300 mm</t>
  </si>
  <si>
    <t>650711611R00</t>
  </si>
  <si>
    <t>Demontáž elektroinstalační krabice lištové</t>
  </si>
  <si>
    <t>650801113R00</t>
  </si>
  <si>
    <t>Demontáž svítidla stropního přisazeného</t>
  </si>
  <si>
    <t>650710111R00</t>
  </si>
  <si>
    <t>Demontáž elektroinstalační lišty š. do 120 mm</t>
  </si>
  <si>
    <t>650101921R01</t>
  </si>
  <si>
    <t>Montáž nouzového svítidla nástěnného přisazeného</t>
  </si>
  <si>
    <t>650101921R00</t>
  </si>
  <si>
    <t>Montáž nouzového svítidla stropního přisazeného</t>
  </si>
  <si>
    <t>34828412R1N</t>
  </si>
  <si>
    <t>N1P SV LED PŘISAZENÉ NOUZOVÉ ZNAČÍCÍ SMĚR ÚNIKU, BATERIE 60min, AUTOTEST</t>
  </si>
  <si>
    <t>34828412R2N</t>
  </si>
  <si>
    <t>N3 S. NOUZOVÉ LED, PROTIPANICKÉ, SVÍTÍCÍ PŘI VÝPAD, BATERIE 60min, AUTOTEST</t>
  </si>
  <si>
    <t>348360130R1</t>
  </si>
  <si>
    <t>A SV. ZÁVĚSNÉ LED 170W/4000K, TĚLESO SV. , Al slitina, , OPTIKA 65°, UGR&lt;19, l=2875mm, DALI,</t>
  </si>
  <si>
    <t>348360130R2</t>
  </si>
  <si>
    <t>B SV. PŘISAZENÉ LED 18W/4000K, TĚLESO SV., Al, barva bílá, oPÁLOVÝ DIFUZOR, 300x300mm, 230V</t>
  </si>
  <si>
    <t>348360130R3</t>
  </si>
  <si>
    <t>C SV. ZÁVĚSNÉ LED 170W/4000K, TĚLESO SV. Al SLITIN,  OPTIKA 65°, UGR&lt;19, l=2875MM</t>
  </si>
  <si>
    <t>348360130R4</t>
  </si>
  <si>
    <t>E SV. PŘISAZENÉ, LED 54W, 4000K, IP66,</t>
  </si>
  <si>
    <t>005231010R</t>
  </si>
  <si>
    <t>Revize</t>
  </si>
  <si>
    <t>Záznam koordinací do elektronické i tištěné formy</t>
  </si>
  <si>
    <t>005124010R</t>
  </si>
  <si>
    <t>Uskladnění materiálu v místě během realizace díla</t>
  </si>
  <si>
    <t>2024/HEX/04-02-14-41 - D.1.4.4.1-Strukturovaná kabeláž (SK)</t>
  </si>
  <si>
    <t>Ing.Lobpraisová</t>
  </si>
  <si>
    <t>742 - Strukturovaná kabeláž (SK)</t>
  </si>
  <si>
    <t xml:space="preserve">    D1 - Instalační materiál</t>
  </si>
  <si>
    <t xml:space="preserve">    D2 - Kabely</t>
  </si>
  <si>
    <t xml:space="preserve">    11 - Rozvaděče, zásuvky, ukončovací hw</t>
  </si>
  <si>
    <t xml:space="preserve">    D3 - Demolice, demontáže</t>
  </si>
  <si>
    <t xml:space="preserve">    D4 - Ostatní</t>
  </si>
  <si>
    <t>742</t>
  </si>
  <si>
    <t>Strukturovaná kabeláž (SK)</t>
  </si>
  <si>
    <t>Ostatní koordinace</t>
  </si>
  <si>
    <t>2024/HEX/04-02-14-42 - D.1.4.4.2-Poplachový zabezpečovací a tísňový systém (PZTS)</t>
  </si>
  <si>
    <t>742 - Poplachový zabezpečovací a tísňový systém (PZTS)</t>
  </si>
  <si>
    <t xml:space="preserve">    6 - Kabely</t>
  </si>
  <si>
    <t xml:space="preserve">    D2 - Detektory, moduly</t>
  </si>
  <si>
    <t>Poplachový zabezpečovací a tísňový systém (PZTS)</t>
  </si>
  <si>
    <t>MG kontakt vnitřní, 4 drát. polarizovaný, přívodní kabel, vč. Propojovací krabice</t>
  </si>
  <si>
    <t>2024/HEX/04-02-14-43 - D.1.4.4.3-Místní rozhlas</t>
  </si>
  <si>
    <t>742 - Místní rozhlas (MR)</t>
  </si>
  <si>
    <t xml:space="preserve">    D1 - Kabelové trasy, instalační materiál</t>
  </si>
  <si>
    <t xml:space="preserve">    D2 - Kabely </t>
  </si>
  <si>
    <t xml:space="preserve">    6 - Reproduktory a příslušenství </t>
  </si>
  <si>
    <t>Místní rozhlas (MR)</t>
  </si>
  <si>
    <t>2024/HEX/04-02-14-44 - D.1.4.4.4-Jednotný čas (JČ)</t>
  </si>
  <si>
    <t>742 - Jednotný čas (JČ)</t>
  </si>
  <si>
    <t>Jednotný čas (JČ)</t>
  </si>
  <si>
    <t>Analogové ručičkové hodiny, pr.30cm (kompatibilní se stávající technologií)</t>
  </si>
  <si>
    <t>Součinnost se správcem a nastavení systému</t>
  </si>
  <si>
    <t>2024/HEX/04-02-14-5 - D.1.4.5-Zařízení vzduchotechniky</t>
  </si>
  <si>
    <t>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l) dodavatel musí zpracovat realizační dokumentaci stavby, dále dodavatelskou dokumentaci stavby. Realizační dokumentaci musí zhotovitel předložit stavebníkovi a autorskému dozoru před realizací ke kontrole. m) s ohledem nařízení komise (EU) č.1253/2014 ze dne 7.června 2014, je povinnost, aby veškeré vzduchotechnikcé jendotky splňovaly směrnici Evropského parlamentu a Rady 2009/125/ES na ekodesign větracích jednotek  o) podrobnost, přesnost, rozsah i obsah dokumentace odpovídá jejímu účelu a poskytnutým podkladům ze strany zadavatele a správců inženýrských sítí. Tato dokumentace nenahrazuje podrobnější stupně dokumentací (výrobní dokumentaci apod.), při využití této PD k jiným účelům než pro jaké je určena není zpracovatel PD odpovědný za případné škody či vady PD. Dokumentace je celek složený z textové části (technická zpráva + výkaz výměr), výkresové části (výkresy + schémata).   Pokud není u položky soupisu prací uvedena žádná cenová soustava, položka není zatříděna v žádné cenové soustavě (ÚRS nebo RTS).</t>
  </si>
  <si>
    <t xml:space="preserve">    1 - Tělocvična</t>
  </si>
  <si>
    <t xml:space="preserve">    2 - Šatna</t>
  </si>
  <si>
    <t xml:space="preserve">    PI - Potrubí a izolace</t>
  </si>
  <si>
    <t xml:space="preserve">    M - Montážní a těsnící materiál</t>
  </si>
  <si>
    <t xml:space="preserve">    D - Doprava</t>
  </si>
  <si>
    <t>Tělocvična</t>
  </si>
  <si>
    <t>Vzduchotechnická jednotka vnitřní parapetní provedení viz výkres a TZ, P-2600m3/h(300Pa), O-2600m3/h(300Pa), ventilátory s EC motory, deskový výměník (zimní účinnost rekuperace min. 92%), ohřev elektrický 7,2kW, chlazní 12,9kW a revezní ohřev výměníkem chladivo (R32) na přívodu i odtahu filtrace. Uzavírací, bypassová klapka + pohon, uzavírací klapky s pohony, manostaty, čidlo CO2 v jednotce, dotykový panel. Hmotnost max. 470 kg. Rozměry jednotky (DxŠxV) 2300x775x1800. Připojovací hrdla 500x710 a 400x400. Jednotka vč. autonomní regulace s komunikací ModBus TCP do nadřazeného systému.</t>
  </si>
  <si>
    <t>Kondenzační jednotka Qch=12,9kW, Qt=3,0kW(-12C), U=400V, chladivo R32, dvouvrtulová výfuk z čele, Lp(1m)max=56dB</t>
  </si>
  <si>
    <t>002a</t>
  </si>
  <si>
    <t>Řídící box - sestava (čidla, kabeláře, ventily, rozvaděč)</t>
  </si>
  <si>
    <t>Cu potrubí (2 trubky) vč. chladiva a izolace</t>
  </si>
  <si>
    <t>Nástěnný ovladač (kabelový)</t>
  </si>
  <si>
    <t>Průhledítko do 5/8"</t>
  </si>
  <si>
    <t>Vakuování</t>
  </si>
  <si>
    <t>Zprovoznění</t>
  </si>
  <si>
    <t>Zkoušky těsnosti s detektorem</t>
  </si>
  <si>
    <t>Střešení konzole pro uložení kondenzační jendotky vč. eliminátorů chvění a roznášecích nohou, materiál pozink</t>
  </si>
  <si>
    <t>Topný kabel samoregulační, U=230V, P=10W/m</t>
  </si>
  <si>
    <t>Izolovaný střešní prostup D100 pro Cu potrubí</t>
  </si>
  <si>
    <t>Tlumič hluku 500x710, délka 1m, kulisy tl.100, 3ks, útlum 14dB (250Hz), tlaková ztráta max 8Pa</t>
  </si>
  <si>
    <t>Regulační klapka kruhová DN280, ovládání ruční</t>
  </si>
  <si>
    <t>Přívodní tkaninová vyústka D280mm, délka viz výkres, průtok 1300m3/h, jednoduché zavěšení, mikroperforace, hlavní distribuce Micro 180°/26°, požárně odolná, barva RAL 7035</t>
  </si>
  <si>
    <t>Krycí mřížka 500x710, volná průtočná plocha min 75%, materiál tahokov</t>
  </si>
  <si>
    <t>501</t>
  </si>
  <si>
    <t>Protidešťová žaluzie 900x900, opatřena pletivem proti ptactvu, pozedním rámem, RAL dle architekta</t>
  </si>
  <si>
    <t>Šatna</t>
  </si>
  <si>
    <t>Vzduchotechnická jednotka parapetní provedení viz výkres a TZ, P-900m3/h(280Pa), O-960m3/h(300Pa), ventilátory s EC motory, deskový výměník (zimní účinnost rekuperace min. 86%), ohřev elektrický 1,8kW, na přívodu i odtahu filtrace. Uzavírací, bypassová klapka + pohon, uzavírací klapky s pohony, manostaty, dotykový panel. Hmotnost max. 122 kg. Rozměry jednotky (DxŠxV) 1920x384x1250. Jednotka vč. autonomní regulace s komunikací ModBus TCP do nadřazeného systému.</t>
  </si>
  <si>
    <t>051.1</t>
  </si>
  <si>
    <t>Tlumič hluku D250, délka 1m, tl.50mm</t>
  </si>
  <si>
    <t>052</t>
  </si>
  <si>
    <t>Tlumič hluku D250, délka 0,5m, tl.50mm</t>
  </si>
  <si>
    <t>101.1</t>
  </si>
  <si>
    <t>Regulační klapka kruhová DN200, ovládání ruční</t>
  </si>
  <si>
    <t>301.1</t>
  </si>
  <si>
    <t>Dveřní mřížka oboustranná 500x200</t>
  </si>
  <si>
    <t>Krycí mřížka na čtyřhranné potrubí 425x125</t>
  </si>
  <si>
    <t>201.1</t>
  </si>
  <si>
    <t>Přívodní anemostat 600x600, průtok do 500m3/h, horizontální připojení DN 200 vč. plenumboxu</t>
  </si>
  <si>
    <t>Odvodní anemostat D600, průtok do 500m3/h, horizontální připojení DN 200 vč. plenumboxu</t>
  </si>
  <si>
    <t>Talířový ventil odvodní D160, vč. zděře, kovové provedení</t>
  </si>
  <si>
    <t>501.1</t>
  </si>
  <si>
    <t>Protidešťová žaluzie 425x125, opatřena pletivem proti ptactvu, pozedním rámem, RAL dle architekta</t>
  </si>
  <si>
    <t>PI</t>
  </si>
  <si>
    <t>Potrubí a izolace</t>
  </si>
  <si>
    <t>601</t>
  </si>
  <si>
    <t>Zvukově izolovaná ohebná hadice DN 160</t>
  </si>
  <si>
    <t>602</t>
  </si>
  <si>
    <t>Zvukově izolovaná ohebná hadice DN 200</t>
  </si>
  <si>
    <t>Potrubí kruhové pozinkované - spiro, DN 160 vč. tvarovek - třída těsnosti D</t>
  </si>
  <si>
    <t>Potrubí kruhové pozinkované - spiro, DN 200 vč. tvarovek - třída těsnosti D</t>
  </si>
  <si>
    <t>703</t>
  </si>
  <si>
    <t>Potrubí kruhové pozinkované - spiro, DN 250 vč. tvarovek - třída těsnosti D</t>
  </si>
  <si>
    <t>Potrubí čtyřhranné pozinkované - rovné, třída těsnosti C</t>
  </si>
  <si>
    <t>Potrubí čtyřhranné pozinkované - tvarovky, třída těsnosti C</t>
  </si>
  <si>
    <t>901</t>
  </si>
  <si>
    <t>Tepelná a parotěsná izolace tl.25mm s Al polepem</t>
  </si>
  <si>
    <t>001.2</t>
  </si>
  <si>
    <t>Revizní otvory 300x200 do čtyřhranného potrubí</t>
  </si>
  <si>
    <t>005.1</t>
  </si>
  <si>
    <t>Doplňkové vynášecí profily, pozinkovaný materiál</t>
  </si>
  <si>
    <t>006.1</t>
  </si>
  <si>
    <t>kabelový žlab do venkovního prostředí, 125x100, vč. zakrytu, spojovacího materiálu, materiál pozink. plech</t>
  </si>
  <si>
    <t>007.1</t>
  </si>
  <si>
    <t>Stavební přípomoce</t>
  </si>
  <si>
    <t>008.1</t>
  </si>
  <si>
    <t>Ochrana střechy při montáži VZT zařízení.</t>
  </si>
  <si>
    <t>009.1</t>
  </si>
  <si>
    <t>Zaregulování systému, protokol o měření vzduchových výkonů</t>
  </si>
  <si>
    <t>010.1</t>
  </si>
  <si>
    <t>001.3</t>
  </si>
  <si>
    <t>002.2</t>
  </si>
  <si>
    <t>Lešení (do výšky 6m)</t>
  </si>
  <si>
    <t>003.2</t>
  </si>
  <si>
    <t>Jeřáb pro osazení venkovní TČ jednotky (do výšky 10m) do hmotnosti m=100kg</t>
  </si>
  <si>
    <t>004.2</t>
  </si>
  <si>
    <t>uskladnění materiálu v místě během realizace díla</t>
  </si>
  <si>
    <t>004.3</t>
  </si>
  <si>
    <t>Autorizované měření hluku venkovních chladících jednotek</t>
  </si>
  <si>
    <t>005.2</t>
  </si>
  <si>
    <t>006.2</t>
  </si>
  <si>
    <t>Koordinace stavby za provozu včetně tvorby harmonogramu, školení zaměstnanců a spolupráce s uživatelem</t>
  </si>
  <si>
    <t>007.2</t>
  </si>
  <si>
    <t>Kniha požárních elementů, prvotní revize</t>
  </si>
  <si>
    <t>008.2</t>
  </si>
  <si>
    <t>Štítky a značení (popisky VZT zařízení, směrovky proudění vzduchu dvoubarevné, shémata ve strojovnách, pozice regulátorů prutoku a požárních klapek…)</t>
  </si>
  <si>
    <t>2024/HEX/04-02-5 - D.1.5-Zelená střecha</t>
  </si>
  <si>
    <t xml:space="preserve">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t>
  </si>
  <si>
    <t>Práce jeřábu</t>
  </si>
  <si>
    <t>Přistavení jeřábu</t>
  </si>
  <si>
    <t>2024/HEX/04-02-6 - D.1.6-Zpevněné plochy</t>
  </si>
  <si>
    <t xml:space="preserve">    2 - Zakládání   </t>
  </si>
  <si>
    <t xml:space="preserve">    3 - Svislé a kompletní konstrukce   </t>
  </si>
  <si>
    <t xml:space="preserve">    8 - Trubní vedení   </t>
  </si>
  <si>
    <t>113106121</t>
  </si>
  <si>
    <t>Rozebrání dlažeb z betonových nebo kamenných dlaždic komunikací pro pěší ručně</t>
  </si>
  <si>
    <t>https://podminky.urs.cz/item/CS_URS_2024_01/113106121</t>
  </si>
  <si>
    <t xml:space="preserve">Dlaždice v štěrkové ploše u PRIS   </t>
  </si>
  <si>
    <t xml:space="preserve">1,2   </t>
  </si>
  <si>
    <t>113106144</t>
  </si>
  <si>
    <t>Rozebrání dlažeb ze zámkových dlaždic komunikací pro pěší strojně pl přes 50 m2</t>
  </si>
  <si>
    <t>https://podminky.urs.cz/item/CS_URS_2024_01/113106144</t>
  </si>
  <si>
    <t xml:space="preserve">chodníkové plochy   </t>
  </si>
  <si>
    <t xml:space="preserve">225+52   </t>
  </si>
  <si>
    <t>113106571</t>
  </si>
  <si>
    <t>Rozebrání dlažeb vozovek ze zámkové dlažby s ložem z kameniva strojně pl přes 200 m2</t>
  </si>
  <si>
    <t>https://podminky.urs.cz/item/CS_URS_2024_01/113106571</t>
  </si>
  <si>
    <t xml:space="preserve">parkovací plochy, pruh vozovky   </t>
  </si>
  <si>
    <t xml:space="preserve">67+39+79+55   </t>
  </si>
  <si>
    <t>113107321</t>
  </si>
  <si>
    <t>Odstranění podkladu z kameniva drceného tl do 100 mm strojně pl do 50 m2</t>
  </si>
  <si>
    <t>https://podminky.urs.cz/item/CS_URS_2024_01/113107321</t>
  </si>
  <si>
    <t xml:space="preserve">SHODNÁ POLOŽKA - odstranění vrstvy z kačírku   </t>
  </si>
  <si>
    <t xml:space="preserve">10+11+16+15+67+5   </t>
  </si>
  <si>
    <t>https://podminky.urs.cz/item/CS_URS_2024_01/113202111</t>
  </si>
  <si>
    <t>113204111</t>
  </si>
  <si>
    <t>Vytrhání obrub záhonových</t>
  </si>
  <si>
    <t>https://podminky.urs.cz/item/CS_URS_2024_01/113204111</t>
  </si>
  <si>
    <t xml:space="preserve">5+4,5+20+27,5+5+7   </t>
  </si>
  <si>
    <t>122251103</t>
  </si>
  <si>
    <t>Odkopávky a prokopávky nezapažené v hornině třídy těžitelnosti I skupiny 3 objem do 100 m3 strojně</t>
  </si>
  <si>
    <t>https://podminky.urs.cz/item/CS_URS_2024_01/122251103</t>
  </si>
  <si>
    <t xml:space="preserve">odkopávky pro vytvoření zemní pláně   </t>
  </si>
  <si>
    <t xml:space="preserve">78,4   </t>
  </si>
  <si>
    <t>132251101</t>
  </si>
  <si>
    <t>Hloubení rýh nezapažených š do 800 mm v hornině třídy těžitelnosti I skupiny 3 objem do 20 m3 strojně</t>
  </si>
  <si>
    <t>https://podminky.urs.cz/item/CS_URS_2024_01/132251101</t>
  </si>
  <si>
    <t xml:space="preserve">výkop rýh pro podélné trativody   </t>
  </si>
  <si>
    <t xml:space="preserve">(14+11,5+20)*0,1   </t>
  </si>
  <si>
    <t xml:space="preserve">odvoz přebývajícího výkopku na skládku   </t>
  </si>
  <si>
    <t xml:space="preserve">4,55+78,4-3,4-16,8   </t>
  </si>
  <si>
    <t xml:space="preserve">odvoz zeminy na skládku do 15km   </t>
  </si>
  <si>
    <t xml:space="preserve">62,75*5   </t>
  </si>
  <si>
    <t>171151103</t>
  </si>
  <si>
    <t>Uložení sypaniny z hornin soudržných do násypů zhutněných strojně</t>
  </si>
  <si>
    <t>https://podminky.urs.cz/item/CS_URS_2024_01/171151103</t>
  </si>
  <si>
    <t xml:space="preserve">násypy pod zpevněné plochy zhutněné 100%PS   </t>
  </si>
  <si>
    <t xml:space="preserve">3,40   </t>
  </si>
  <si>
    <t xml:space="preserve">dosypy volných ploch zhutněné 96%PS   </t>
  </si>
  <si>
    <t xml:space="preserve">16,8   </t>
  </si>
  <si>
    <t xml:space="preserve">Součet   </t>
  </si>
  <si>
    <t>Úprava pláně v hornině třídy těžitelnosti I skupiny 1 až 3 se zhutněním strojně</t>
  </si>
  <si>
    <t>https://podminky.urs.cz/item/CS_URS_2024_01/181951112</t>
  </si>
  <si>
    <t xml:space="preserve">88,0+110,6+36,5+92,0+130,0   </t>
  </si>
  <si>
    <t xml:space="preserve">Zakládání   </t>
  </si>
  <si>
    <t>211561111</t>
  </si>
  <si>
    <t>Výplň odvodňovacích žeber nebo trativodů kamenivem hrubým drceným frakce 4 až 16 mm</t>
  </si>
  <si>
    <t>https://podminky.urs.cz/item/CS_URS_2024_01/211561111</t>
  </si>
  <si>
    <t xml:space="preserve">rýhy trativodů   </t>
  </si>
  <si>
    <t>211971110</t>
  </si>
  <si>
    <t>Zřízení opláštění žeber nebo trativodů geotextilií v rýze nebo zářezu sklonu do 1:2</t>
  </si>
  <si>
    <t>https://podminky.urs.cz/item/CS_URS_2024_01/211971110</t>
  </si>
  <si>
    <t xml:space="preserve">(14+11,5+20)*1,2   </t>
  </si>
  <si>
    <t>69311069</t>
  </si>
  <si>
    <t>geotextilie netkaná separační, ochranná, filtrační, drenážní PP 350g/m2, ztr.2%</t>
  </si>
  <si>
    <t xml:space="preserve">54,6 * 1,02   </t>
  </si>
  <si>
    <t>R2101</t>
  </si>
  <si>
    <t>Napojení trativodů do těles uličních vpustí- kompletní pol.</t>
  </si>
  <si>
    <t xml:space="preserve">Svislé a kompletní konstrukce   </t>
  </si>
  <si>
    <t>339921132</t>
  </si>
  <si>
    <t>Osazování betonových palisád do betonového základu v řadě výšky prvku přes 0,5 do 1 m</t>
  </si>
  <si>
    <t>https://podminky.urs.cz/item/CS_URS_2024_01/339921132</t>
  </si>
  <si>
    <t xml:space="preserve">betonová palisáda u chodníku u zadního vstupu   </t>
  </si>
  <si>
    <t xml:space="preserve">vyrovnání výškových rozdlů ploch   </t>
  </si>
  <si>
    <t xml:space="preserve">2,70   </t>
  </si>
  <si>
    <t>59229013</t>
  </si>
  <si>
    <t>palisáda hranatá betonová 180x120mm v 800mm přírodní</t>
  </si>
  <si>
    <t>564710001</t>
  </si>
  <si>
    <t>Podklad z kameniva hrubého drceného vel. 8-16 mm plochy do 100 m2 tl 50 mm</t>
  </si>
  <si>
    <t>https://podminky.urs.cz/item/CS_URS_2024_01/564710001</t>
  </si>
  <si>
    <t xml:space="preserve">Parkovací stání- s drenážní dlažbou   </t>
  </si>
  <si>
    <t xml:space="preserve">110,6   </t>
  </si>
  <si>
    <t>564710101</t>
  </si>
  <si>
    <t>Podklad z kameniva hrubého drceného vel. 16-32 mm plochy do 100 m2 tl 50 mm</t>
  </si>
  <si>
    <t>https://podminky.urs.cz/item/CS_URS_2024_01/564710101</t>
  </si>
  <si>
    <t xml:space="preserve">parkovací stání s drenážní dlažbou   </t>
  </si>
  <si>
    <t>564751103</t>
  </si>
  <si>
    <t>Podklad z kameniva hrubého drceného vel. 32-63 mm plochy do 100 m2 tl 170 mm</t>
  </si>
  <si>
    <t>https://podminky.urs.cz/item/CS_URS_2024_01/564751103</t>
  </si>
  <si>
    <t>564851011</t>
  </si>
  <si>
    <t>Podklad ze štěrkodrtě ŠD plochy do 100 m2 tl 150 mm</t>
  </si>
  <si>
    <t>https://podminky.urs.cz/item/CS_URS_2024_01/564851011</t>
  </si>
  <si>
    <t xml:space="preserve">Parkovací stání vyhrazená pro ZTP   </t>
  </si>
  <si>
    <t xml:space="preserve">36,5   </t>
  </si>
  <si>
    <t>https://podminky.urs.cz/item/CS_URS_2024_01/564861011</t>
  </si>
  <si>
    <t xml:space="preserve">nástupní plocha + chodníky   </t>
  </si>
  <si>
    <t xml:space="preserve">89,0+92,0   </t>
  </si>
  <si>
    <t>567122111</t>
  </si>
  <si>
    <t>Podklad ze směsi stmelené cementem SC C 8/10 (KSC I) tl 120 mm</t>
  </si>
  <si>
    <t>https://podminky.urs.cz/item/CS_URS_2024_01/567122111</t>
  </si>
  <si>
    <t>571908111</t>
  </si>
  <si>
    <t>Kryt vymývaným dekoračním kamenivem (kačírkem) tl 200 mm</t>
  </si>
  <si>
    <t>https://podminky.urs.cz/item/CS_URS_2024_01/571908111</t>
  </si>
  <si>
    <t xml:space="preserve">úprava volných ploch   </t>
  </si>
  <si>
    <t xml:space="preserve">41,5+5,5+22,5+5,5+42+10+4,7-1,7   </t>
  </si>
  <si>
    <t>https://podminky.urs.cz/item/CS_URS_2024_01/596211111</t>
  </si>
  <si>
    <t xml:space="preserve">Nástupní plocha   </t>
  </si>
  <si>
    <t xml:space="preserve">88,0   </t>
  </si>
  <si>
    <t xml:space="preserve">14,5+20,5+57   </t>
  </si>
  <si>
    <t>dlažba skladebná betonová 200x200mm tl 60mm přírodní, ztr.3%</t>
  </si>
  <si>
    <t>59246042</t>
  </si>
  <si>
    <t>dlažba skladebná betonová imitace žulových kostek tl 60mm drsný trýskaný povrch, barva přírodní , ztr.3%-</t>
  </si>
  <si>
    <t>59246042-2</t>
  </si>
  <si>
    <t>dlažba skladebná betonová imitace žulových kostek tl 60mm drsný trýskaný povrch,barva antracit, ztr.3%</t>
  </si>
  <si>
    <t>596211114</t>
  </si>
  <si>
    <t>Příplatek za kombinaci dvou barev u kladení betonových dlažeb komunikací pro pěší ručně tl 60 mm skupiny A</t>
  </si>
  <si>
    <t>https://podminky.urs.cz/item/CS_URS_2024_01/596211114</t>
  </si>
  <si>
    <t xml:space="preserve">nástupní plocha   </t>
  </si>
  <si>
    <t xml:space="preserve">89,0   </t>
  </si>
  <si>
    <t>596212210</t>
  </si>
  <si>
    <t>Kladení zámkové dlažby pozemních komunikací ručně tl 80 mm skupiny A pl do 50 m2</t>
  </si>
  <si>
    <t>https://podminky.urs.cz/item/CS_URS_2024_01/596212210</t>
  </si>
  <si>
    <t xml:space="preserve">Parkovací stání - vyhrazená stání   </t>
  </si>
  <si>
    <t xml:space="preserve">200/200/80mm -  barva přírodní   </t>
  </si>
  <si>
    <t xml:space="preserve">předláždění pruhu dlažby vozovky - dlažba původní po rozebrání   </t>
  </si>
  <si>
    <t xml:space="preserve">36,0   </t>
  </si>
  <si>
    <t>59245030</t>
  </si>
  <si>
    <t>dlažba skladebná betonová 200x200mm tl 80mm přírodní</t>
  </si>
  <si>
    <t>596412210</t>
  </si>
  <si>
    <t>Kladení dlažby z vegetačních tvárnic pozemních komunikací tl 80 mm pl do 50 m2</t>
  </si>
  <si>
    <t>https://podminky.urs.cz/item/CS_URS_2024_01/596412210</t>
  </si>
  <si>
    <t xml:space="preserve">Parkovací stání - drenážní dlažba   </t>
  </si>
  <si>
    <t xml:space="preserve">27,3+55,8+27,5   </t>
  </si>
  <si>
    <t>59245035</t>
  </si>
  <si>
    <t>dlažba plošná vegetační betonová 200x200mm tl 80mm přírodní</t>
  </si>
  <si>
    <t>596811220</t>
  </si>
  <si>
    <t>Kladení betonové dlažby komunikací pro pěší do lože z kameniva velikosti přes 0,09 do 0,25 m2 pl do 50 m2</t>
  </si>
  <si>
    <t>https://podminky.urs.cz/item/CS_URS_2024_01/596811220</t>
  </si>
  <si>
    <t xml:space="preserve">přístupová dlažba k PRIS   </t>
  </si>
  <si>
    <t xml:space="preserve">10ks dlažby 400/400mm   </t>
  </si>
  <si>
    <t xml:space="preserve">1,60   </t>
  </si>
  <si>
    <t>59245320</t>
  </si>
  <si>
    <t>dlažba chodníková betonová 400x400mm tl 50mm přírodní</t>
  </si>
  <si>
    <t xml:space="preserve">1,6 * 1,03   </t>
  </si>
  <si>
    <t xml:space="preserve">Trubní vedení   </t>
  </si>
  <si>
    <t>899132121</t>
  </si>
  <si>
    <t>Výměna (výšková úprava) poklopu kanalizačního pevného s ošetřením podkladu hloubky do 25 cm</t>
  </si>
  <si>
    <t>https://podminky.urs.cz/item/CS_URS_2024_01/899132121</t>
  </si>
  <si>
    <t>914111111</t>
  </si>
  <si>
    <t>Montáž svislé dopravní značky do velikosti 1 m2 objímkami na sloupek nebo konzolu</t>
  </si>
  <si>
    <t>https://podminky.urs.cz/item/CS_URS_2024_01/914111111</t>
  </si>
  <si>
    <t>40445620</t>
  </si>
  <si>
    <t>zákazové, příkazové dopravní značky B1-B34, C1-15 700mm</t>
  </si>
  <si>
    <t xml:space="preserve">značka č. B2   </t>
  </si>
  <si>
    <t xml:space="preserve">1,0   </t>
  </si>
  <si>
    <t xml:space="preserve">č. B24b   </t>
  </si>
  <si>
    <t>40445621</t>
  </si>
  <si>
    <t>informativní značky provozní IP1-IP3, IP4b-IP7, IP10a, b 500x500mm</t>
  </si>
  <si>
    <t xml:space="preserve">značka č. IP4b   </t>
  </si>
  <si>
    <t>914511112</t>
  </si>
  <si>
    <t>Montáž sloupku dopravních značek délky do 3,5 m s betonovým základem a patkou D 60 mm</t>
  </si>
  <si>
    <t>https://podminky.urs.cz/item/CS_URS_2024_01/914511112</t>
  </si>
  <si>
    <t>40445225</t>
  </si>
  <si>
    <t>sloupek pro dopravní značku Zn D 60mm v 3,5m</t>
  </si>
  <si>
    <t>915111111</t>
  </si>
  <si>
    <t>Vodorovné dopravní značení dělící čáry souvislé š 125 mm základní bílá barva</t>
  </si>
  <si>
    <t>https://podminky.urs.cz/item/CS_URS_2024_01/915111111</t>
  </si>
  <si>
    <t xml:space="preserve">Dělící pruhy na parkovacích plochách   </t>
  </si>
  <si>
    <t xml:space="preserve">V10a   </t>
  </si>
  <si>
    <t xml:space="preserve">1*2,0   </t>
  </si>
  <si>
    <t xml:space="preserve">V10c   </t>
  </si>
  <si>
    <t xml:space="preserve">5,15*6   </t>
  </si>
  <si>
    <t>915131111</t>
  </si>
  <si>
    <t>Vodorovné dopravní značení přechody pro chodce, šipky, symboly základní bílá barva</t>
  </si>
  <si>
    <t>https://podminky.urs.cz/item/CS_URS_2024_01/915131111</t>
  </si>
  <si>
    <t xml:space="preserve">Vyhrazená stání - symbol O1   </t>
  </si>
  <si>
    <t xml:space="preserve">2*1,5   </t>
  </si>
  <si>
    <t>916111122</t>
  </si>
  <si>
    <t>Osazení obruby z drobných kostek bez boční opěry do lože z betonu prostého</t>
  </si>
  <si>
    <t>https://podminky.urs.cz/item/CS_URS_2024_01/916111122</t>
  </si>
  <si>
    <t xml:space="preserve">oddělení parkovacích zálivů od jízdního pruhu   </t>
  </si>
  <si>
    <t xml:space="preserve">pro dvojřádek délka 2x   </t>
  </si>
  <si>
    <t xml:space="preserve">(13,2+14,5+13+17,5)*2   </t>
  </si>
  <si>
    <t>58381007</t>
  </si>
  <si>
    <t>kostka štípaná dlažební žula drobná 8/10</t>
  </si>
  <si>
    <t>916131213</t>
  </si>
  <si>
    <t>Osazení silničního obrubníku betonového stojatého s boční opěrou do lože z betonu prostého</t>
  </si>
  <si>
    <t>https://podminky.urs.cz/item/CS_URS_2024_01/916131213</t>
  </si>
  <si>
    <t xml:space="preserve">obruba u parkovacích stání a vozovky   </t>
  </si>
  <si>
    <t xml:space="preserve">29+5,5+23,1+7+19,1   </t>
  </si>
  <si>
    <t>59217031</t>
  </si>
  <si>
    <t>obrubník silniční betonový 1000x150x250mm</t>
  </si>
  <si>
    <t>59217078</t>
  </si>
  <si>
    <t>obrubník silniční obloukový betonový R 0,5-2m 150x250mm</t>
  </si>
  <si>
    <t>916231113</t>
  </si>
  <si>
    <t>Osazení chodníkového obrubníku betonového ležatého s boční opěrou do lože z betonu prostého</t>
  </si>
  <si>
    <t>https://podminky.urs.cz/item/CS_URS_2024_01/916231113</t>
  </si>
  <si>
    <t xml:space="preserve">nástupní plocha -   </t>
  </si>
  <si>
    <t xml:space="preserve">5,7+5,8   </t>
  </si>
  <si>
    <t xml:space="preserve">Chodníky   </t>
  </si>
  <si>
    <t xml:space="preserve">4+13+6+1,5   </t>
  </si>
  <si>
    <t>59217036</t>
  </si>
  <si>
    <t>obrubník parkový betonový 500x80x250mm přírodní</t>
  </si>
  <si>
    <t>59217037</t>
  </si>
  <si>
    <t>obrubník parkový betonový 500x50x200mm přírodní</t>
  </si>
  <si>
    <t>919726123</t>
  </si>
  <si>
    <t>Geotextilie pro ochranu, separaci a filtraci netkaná měrná hm přes 300 do 500 g/m2</t>
  </si>
  <si>
    <t>https://podminky.urs.cz/item/CS_URS_2024_01/919726123</t>
  </si>
  <si>
    <t xml:space="preserve">Plochy upravené kačírkem   </t>
  </si>
  <si>
    <t xml:space="preserve">Separační geotextilie položená na pláni   </t>
  </si>
  <si>
    <t xml:space="preserve">130,0   </t>
  </si>
  <si>
    <t>966001211</t>
  </si>
  <si>
    <t>Odstranění lavičky stabilní zabetonované</t>
  </si>
  <si>
    <t>https://podminky.urs.cz/item/CS_URS_2024_01/966001211</t>
  </si>
  <si>
    <t>979054451</t>
  </si>
  <si>
    <t>Očištění vybouraných zámkových dlaždic s původním spárováním z kameniva těženého</t>
  </si>
  <si>
    <t>https://podminky.urs.cz/item/CS_URS_2024_01/979054451</t>
  </si>
  <si>
    <t xml:space="preserve">Rozebraná dlažba vozovky pro předláždění   </t>
  </si>
  <si>
    <t>R9001</t>
  </si>
  <si>
    <t>Demontáž a zpětné osazení svislé značky u vyhrazených stání - kompetní pol.</t>
  </si>
  <si>
    <t xml:space="preserve">Stávající Značka IP12 se symbolem O1+ dodatková značka - počet -2x   </t>
  </si>
  <si>
    <t xml:space="preserve">Na společném sloupku   </t>
  </si>
  <si>
    <t xml:space="preserve">Demontáž značky s uložením mimo staveniště   </t>
  </si>
  <si>
    <t xml:space="preserve">Zpětný přesun   </t>
  </si>
  <si>
    <t xml:space="preserve">Osazení sloupku do patky   </t>
  </si>
  <si>
    <t>R9002</t>
  </si>
  <si>
    <t>Nopová folie- dělící pruh mezi budvou a dlažbou chodníku- dodání osazení</t>
  </si>
  <si>
    <t xml:space="preserve">47,0*0,3   </t>
  </si>
  <si>
    <t>R9003</t>
  </si>
  <si>
    <t>Demontáž konstrukce na kola s přesunem do skladu v areálu</t>
  </si>
  <si>
    <t>997221551</t>
  </si>
  <si>
    <t>Vodorovná doprava suti ze sypkých materiálů do 1 km</t>
  </si>
  <si>
    <t>https://podminky.urs.cz/item/CS_URS_2024_01/997221551</t>
  </si>
  <si>
    <t xml:space="preserve">Odvoz odstraněného kačírku   </t>
  </si>
  <si>
    <t xml:space="preserve">124*0,170   </t>
  </si>
  <si>
    <t>997221559</t>
  </si>
  <si>
    <t>Příplatek ZKD 1 km u vodorovné dopravy suti ze sypkých materiálů</t>
  </si>
  <si>
    <t>https://podminky.urs.cz/item/CS_URS_2024_01/997221559</t>
  </si>
  <si>
    <t xml:space="preserve">21,08*14   </t>
  </si>
  <si>
    <t>https://podminky.urs.cz/item/CS_URS_2024_01/997221561</t>
  </si>
  <si>
    <t xml:space="preserve">Betonová obruba   </t>
  </si>
  <si>
    <t xml:space="preserve">97,5*0,205   </t>
  </si>
  <si>
    <t xml:space="preserve">69*0,040   </t>
  </si>
  <si>
    <t xml:space="preserve">Zámková dlažba 60mm   </t>
  </si>
  <si>
    <t xml:space="preserve">277*0,260   </t>
  </si>
  <si>
    <t xml:space="preserve">zámková dlažba 80mm - bez dlažby pro předláždění pruhu vozovky   </t>
  </si>
  <si>
    <t xml:space="preserve">(240-36)*0,295   </t>
  </si>
  <si>
    <t xml:space="preserve">beton.dlaždice   </t>
  </si>
  <si>
    <t xml:space="preserve">1,2*0,255   </t>
  </si>
  <si>
    <t xml:space="preserve">vybouraná lavička   </t>
  </si>
  <si>
    <t xml:space="preserve">1*0,428   </t>
  </si>
  <si>
    <t>https://podminky.urs.cz/item/CS_URS_2024_01/997221569</t>
  </si>
  <si>
    <t xml:space="preserve">odvoz na skládku přes 1km do 15km   </t>
  </si>
  <si>
    <t xml:space="preserve">155,682*14   </t>
  </si>
  <si>
    <t>Poplatek za uložení na recyklační skládce (skládkovné) stavebního odpadu z prostého betonu pod kódem 17 01 01</t>
  </si>
  <si>
    <t>https://podminky.urs.cz/item/CS_URS_2024_01/997221861</t>
  </si>
  <si>
    <t xml:space="preserve">155,682-0,428   </t>
  </si>
  <si>
    <t>997221873</t>
  </si>
  <si>
    <t>Poplatek za uložení na recyklační skládce (skládkovné) stavebního odpadu zeminy a kamení zatříděného do Katalogu odpadů pod kódem 17 05 04</t>
  </si>
  <si>
    <t>https://podminky.urs.cz/item/CS_URS_2024_01/997221873</t>
  </si>
  <si>
    <t xml:space="preserve">kačírek   </t>
  </si>
  <si>
    <t xml:space="preserve">21,08   </t>
  </si>
  <si>
    <t>https://podminky.urs.cz/item/CS_URS_2024_01/998223011</t>
  </si>
  <si>
    <t>2024/HEX/04-02-7 - D.1.7-Vybavení tělocvičny</t>
  </si>
  <si>
    <t>Nedílnou součástí specifikace interiéru je výkresová část, kde jsou detailně uvedeny materiály, rozměry i jiné úpravy. Tyto výkresy jsou pro specifikaci a určení ceny a plnění dodávky zcela závazné. Veškerá zařízení, prvky a materiály je nutno vyvzorkovat a odsouhlasit s autory. Jednotková cena položky obsahuje náklady na: dodávku,montáž,dopravu a staveništní přesun.  Pokud není u položky soupisu prací uvedena žádná cenová soustava, položka není zatříděna v žádné cenové soustavě (ÚRS nebo RTS).</t>
  </si>
  <si>
    <t>D1 - Vybavení tělocvičny</t>
  </si>
  <si>
    <t>Vybavení tělocvičny</t>
  </si>
  <si>
    <t>01</t>
  </si>
  <si>
    <t>Bnž lanka</t>
  </si>
  <si>
    <t>05</t>
  </si>
  <si>
    <t>kruhy</t>
  </si>
  <si>
    <t>06</t>
  </si>
  <si>
    <t>kruhy cívkové</t>
  </si>
  <si>
    <t>ochrana zdi</t>
  </si>
  <si>
    <t>žebřiny 5ks</t>
  </si>
  <si>
    <t>Poznámka k položce:_x000D_
Poznámka k položce: 300x100</t>
  </si>
  <si>
    <t>lana 5m 4ks</t>
  </si>
  <si>
    <t>konstrukce kotvení šplhacích lan</t>
  </si>
  <si>
    <t>kotevní háček 4 ks</t>
  </si>
  <si>
    <t>zrcadla + baletní tyč</t>
  </si>
  <si>
    <t>Poznámka k položce:_x000D_
Poznámka k položce: 3x2m</t>
  </si>
  <si>
    <t>držák na TV na zeď</t>
  </si>
  <si>
    <t>digitální kamera IP (využívající větší šířku pásma-full HD)</t>
  </si>
  <si>
    <t>záznamové zařízení</t>
  </si>
  <si>
    <t>Skřín sportovní potřeby -regál 3100/2800/600mm, nosnost 100kg vč.kotvení</t>
  </si>
  <si>
    <t>-129241050</t>
  </si>
  <si>
    <t>Poznámka k položce:_x000D_
1,2x2x0,5</t>
  </si>
  <si>
    <t>Stropní držák 4 ks-nosnost 200kg</t>
  </si>
  <si>
    <t>Ocelová kladka s otočným okem 2ks (průměr 0,9)</t>
  </si>
  <si>
    <t>Poznámka k položce:_x000D_
Poznámka k položce: nosnost 200kg</t>
  </si>
  <si>
    <t>Montáž a zapojení vybavení tělocvičny (mimo volně stojích) vč.pomocného a kotvícího materiálu, doprava</t>
  </si>
  <si>
    <t>Poznámka k položce:_x000D_
Poznámka k položce: vč.zpracování dílenské dokumentace (viz.VON)</t>
  </si>
  <si>
    <t>2024/HEX/04-02-VON - Vedlejší a ostatní náklady</t>
  </si>
  <si>
    <t>https://podminky.urs.cz/item/CS_URS_2024_01/011434000</t>
  </si>
  <si>
    <t>Poznámka k položce:_x000D_
Poznámka k položce: Měření doby dozvuku a akustické parametry uvnitř objektu a měření VZT zařízení vně objektu</t>
  </si>
  <si>
    <t>https://podminky.urs.cz/item/CS_URS_2024_01/011503000</t>
  </si>
  <si>
    <t>https://podminky.urs.cz/item/CS_URS_2024_01/012002000</t>
  </si>
  <si>
    <t>Poznámka k položce:_x000D_
Poznámka k položce: Zahrnuje vytyčení hranic pozemků, výšková měření, určení průběhu nadzemního nebo podzemního stávajícího i plánovaného vedení, zaměření stávajícího objektu, měření profilů,jednání se správci apod.vč.zaměření skutečného stavu po výstavbě (protokol), geometrický plán</t>
  </si>
  <si>
    <t>Dokumentace pro provádění stavby (dílenská a výrobní dokumentace)</t>
  </si>
  <si>
    <t>Poznámka k položce:_x000D_
Poznámka k položce: Zpracování dílenských dokumentací (výkresy výztuže, interiér,ocelové k-ce,zámečnické a truhlářské výrobky apod.)-dle smlouvy o dílo.</t>
  </si>
  <si>
    <t>https://podminky.urs.cz/item/CS_URS_2024_01/013254000</t>
  </si>
  <si>
    <t>Poznámka k položce:_x000D_
Poznámka k položce: Dokumentace skutečného provedení bude provedena podle následujících zásad:   Do projektové dokumentace pro provedení stavby všech stavebních objektů a provozních souborů budou zřetelně vyznačeny všechny změny, k nimž došlo v průběhu zhotovení díla.   Ty části projektové dokumentace pro provedení stavby, u kterých nedošlo k žádným změnám, budou označeny nápisem """"beze změn"""".   Každý výkres dokumentace skutečného provedení stavby bude opatřen jménem a příjmením osoby, která změny zakreslila, jejím podpisem a razítkem zhotovitele.   U výkresů obsahujících změnu proti projektu pro provedení stavby bude přiložen i doklad, ze kterého bude vyplývat projednání změny s odpovědnou osobou objednatele a její souhlasné stanovisko.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      DLE SMLOUVY O DÍLO  (vč.profesí)</t>
  </si>
  <si>
    <t>https://podminky.urs.cz/item/CS_URS_2024_01/030001000</t>
  </si>
  <si>
    <t>Poznámka k položce:_x000D_
Poznámka k položce: Zařízení staveniště obsahuje náklady na:   -předání a převzetí staveniště   -terénní úpravy zařízení staveniště (jsou to např.náklady na hlavní terénní úpravy: přípravu základové roviny pro uložení mobilních buněk, terénní úpravy pro zřízení provizorních komunikací apod.)   -náklady na stavení buňky (náklady na zřízení, demontáž a opotřebení nebo pronájem stavebních buněk, na kanceláře, stavební sklady, mobilní WC, umývárny, sprchy, apod. Náleží sem i případy, kdy jsou pro tyto účely přizpůsobeny stávající objekty.)   -provizorní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  -mechanizace staveniště   -skládky na staveništi (náklady související se zřízením skládek na staveništi a jejich zrušením)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   -oplocení staveniště   -opatření na ochranu pozemků sousedících se staveništěm (náklady na případná opatření na ochranu sousedních pozemků proti poškození a znečištění.)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   -osvětlení staveniště (náklady na osvětlení jsou řešeny podle rozsahu a charakteru staveniště -vč.rozvodných skříní.)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   -alarm, strážní služba staveniště (zabezpečení staveniště -např.technické opatření,strážní služba,zabezpečení přístupů ke skladům, apod.)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   -úprava terénu po zrušení zařízení staveniště (jedná se o náklady za práce, jejichž smyslem je uvedení místa zařízení staveniště do původního stavu. Uvedení všech povrchů dotčených stavbou do původního stavu-komunikace,chodníky,zeleň,…).   Rozsah je dán požadavky investora (viz.smlouva o dílo).</t>
  </si>
  <si>
    <t>https://podminky.urs.cz/item/CS_URS_2024_01/045002000</t>
  </si>
  <si>
    <t>Poznámka k položce:_x000D_
Poznámka k položce: Jedná se o zajišťování:   * činností souvisejících se zakázkou-tj.účastí všech zainteresovaných osob ve všech fázích přípravy,realizace i dokončení zakázky,komplexního vyzkoušení a měření, odstranění vad díla podléhajících záruční lhůtě.   * poradenství (technická pomoc,aj.)   * zpracování technologických postupů prováděných prací*podkladů (výkresů,rozpočtů,posudků,zkoušek,protokolů apod.)včetně zakreslování změn do výkresů, ke kterým došlo v průběhu výstavby.   * účasti zástupců zainteresovaných stran na jednáních,zkouškách,odevzdávání a přebírání konstrukcí,objektů a celků.   * kontroly činností na staveništi,výše uvedených činností i souvisejících správních činností.   *vypracování provozních řádů, návodů na provoz a údržbu,uživatelská dokumentace (návod k použití)  *zpracování podrobné fotodokumentace v průběhu provádění stavby (zejména před zakrytím instalovaných konstrukcí a prvků instalací)  *předložení výsledku hygienického rozboru vody dle požadavků KHS   Předání záručních listů, popř. návodů k obsluze v českém jazyce.   Zajištění a předání atestů a dokladů o požadovaných vlastnostech výrobků k předání předmětu veřejné zakázky ( vč.případných prohlášení o shodě dle zákona č. 22/1997 Sb. O technických požadavcích na výrobky).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   Oznámení zahájení stavebních prací správcům sítí před zahájením prací v souladu s projektovou dokumentací, platnými rozhodnutími a vyjádřeními.   Předložení dokladů o nezávadném zneškodňování odpadu.      ROZSAH JE DÁN SMLUVNÍMI PODMÍNKAMI.</t>
  </si>
  <si>
    <t>https://podminky.urs.cz/item/CS_URS_2024_01/051002000</t>
  </si>
  <si>
    <t>Poznámka k položce:_x000D_
Poznámka k položce: Náklady spojené s povinným pojištěním dodavatele nebo stavebního díla či jeho části, v rozsahu obchodních podmínek.</t>
  </si>
  <si>
    <t>https://podminky.urs.cz/item/CS_URS_2024_01/056002000</t>
  </si>
  <si>
    <t>Poznámka k položce:_x000D_
Poznámka k položce: Bankovní záruka za řádné plnění záručních, smluvních a zákonných podmínek. Finanční záruka bude krýt finanční nároky objednatele za zhotovitelem, které mu vzniknou z důvodu porušení jeho povinností ze smlouvy o dílo nebo ze zákona v průběhu části záruční doby, které zhotovitel nesplní ani po předchozí písemné výzvě objednatele. K zajištění splnění závazků zhotovitele vyplývajících z poskytnuté záruky za jakost. Výše bankovní záruky dle obchodních podmínek.</t>
  </si>
  <si>
    <t>https://podminky.urs.cz/item/CS_URS_2024_01/071002000</t>
  </si>
  <si>
    <t>Poznámka k položce:_x000D_
Poznámka k položce: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a stěhování zařízení v průběhu výstavby.</t>
  </si>
  <si>
    <t>Poznámka k položce:_x000D_
Poznámka k položce: Likvidace, odvoz a uložení odpadů ze stavby (obaly materiálů, ztratné-prořez) na skládku v souladu s ustanoveními zákona č. 185/2001 Sb., o odpadech, protokol o uložení.</t>
  </si>
  <si>
    <t>https://podminky.urs.cz/item/CS_URS_2024_01/091504000</t>
  </si>
  <si>
    <t>Poznámka k položce:_x000D_
Poznámka k položce: Zahrnuje zejména náklady na informační tabuli dle SOD a tabuli formátu A3. Povinnost konzultovat grafický název velkoplošného reklamního panelu a stálé vysvětlující tabule dle oficiálního názvu projektu (upřesněno zadavatelem).</t>
  </si>
  <si>
    <t>2024/HEX/04-03 - UPOL FTK-Úprava vstupu haly pro OTP</t>
  </si>
  <si>
    <t>2024/HEX/04-03-11 - D.1.1-Architektonicko stavební část vč. SKŘ,PBŘ a BP</t>
  </si>
  <si>
    <t>M.Podroužková,Ing.B.Studničková</t>
  </si>
  <si>
    <t xml:space="preserve">    6a - Skladba S1</t>
  </si>
  <si>
    <t xml:space="preserve">    6b - Skladba S2</t>
  </si>
  <si>
    <t xml:space="preserve">    769 - Zelená střecha</t>
  </si>
  <si>
    <t>122111101</t>
  </si>
  <si>
    <t>Odkopávky a prokopávky ručně zapažené i nezapažené v hornině třídy těžitelnosti I skupiny 1 a 2</t>
  </si>
  <si>
    <t>https://podminky.urs.cz/item/CS_URS_2024_01/122111101</t>
  </si>
  <si>
    <t>ZP3</t>
  </si>
  <si>
    <t>1,699*0,8*1,1</t>
  </si>
  <si>
    <t>ZP4</t>
  </si>
  <si>
    <t>2,158*0,6*1,1</t>
  </si>
  <si>
    <t>ZP1</t>
  </si>
  <si>
    <t>(1,6+1,4)*1*1,1</t>
  </si>
  <si>
    <t>ZP2</t>
  </si>
  <si>
    <t>(3,5+6+1)*1,1*0,5</t>
  </si>
  <si>
    <t>121,258*30 "Přepočtené koeficientem množství</t>
  </si>
  <si>
    <t>171201221</t>
  </si>
  <si>
    <t>Poplatek za uložení stavebního odpadu na skládce (skládkovné) zeminy a kamení zatříděného do Katalogu odpadů pod kódem 17 05 04</t>
  </si>
  <si>
    <t>https://podminky.urs.cz/item/CS_URS_2024_01/171201221</t>
  </si>
  <si>
    <t>1,699*0,8*0,1</t>
  </si>
  <si>
    <t>2,158*0,6*0,1</t>
  </si>
  <si>
    <t>(1,6+1,4)*1*0,1</t>
  </si>
  <si>
    <t>(3,5+6+1)*0,5*0,1</t>
  </si>
  <si>
    <t>1,1*2,16*0,1</t>
  </si>
  <si>
    <t>8,45*0,1</t>
  </si>
  <si>
    <t>272361821</t>
  </si>
  <si>
    <t>Výztuž základů kleneb z betonářské oceli 10 505 (R) nebo BSt 500</t>
  </si>
  <si>
    <t>https://podminky.urs.cz/item/CS_URS_2024_01/272361821</t>
  </si>
  <si>
    <t>3,242*0,12</t>
  </si>
  <si>
    <t>273313711</t>
  </si>
  <si>
    <t>Základy z betonu prostého desky z betonu kamenem neprokládaného tř. C 20/25</t>
  </si>
  <si>
    <t>https://podminky.urs.cz/item/CS_URS_2024_01/273313711</t>
  </si>
  <si>
    <t>16,21*0,2</t>
  </si>
  <si>
    <t>23,854*0,3</t>
  </si>
  <si>
    <t>1,699*1,1*2</t>
  </si>
  <si>
    <t>2,158*1,1*2</t>
  </si>
  <si>
    <t>(1,6+1,4)*1,1*2</t>
  </si>
  <si>
    <t>(3,5+1)*1,1*2</t>
  </si>
  <si>
    <t>274352221</t>
  </si>
  <si>
    <t>Bednění základů pasů kruhové nebo obloukové poloměru přes 1 do 2,5 m zřízení</t>
  </si>
  <si>
    <t>https://podminky.urs.cz/item/CS_URS_2024_01/274352221</t>
  </si>
  <si>
    <t>(6)*1,1*2</t>
  </si>
  <si>
    <t>274352222</t>
  </si>
  <si>
    <t>Bednění základů pasů kruhové nebo obloukové poloměru přes 1 do 2,5 m odstranění</t>
  </si>
  <si>
    <t>https://podminky.urs.cz/item/CS_URS_2024_01/274352222</t>
  </si>
  <si>
    <t>311235161</t>
  </si>
  <si>
    <t>Zdivo jednovrstvé z cihel děrovaných broušených na celoplošnou tenkovrstvou maltu, pevnost cihel přes P10 do P15, tl. zdiva 300 mm</t>
  </si>
  <si>
    <t>https://podminky.urs.cz/item/CS_URS_2024_01/311235161</t>
  </si>
  <si>
    <t>(1,64+1,18)*1,78</t>
  </si>
  <si>
    <t>(2,3+1,841)*4,2</t>
  </si>
  <si>
    <t>311236221</t>
  </si>
  <si>
    <t>Zdivo jednovrstvé zvukově izolační z cihel děrovaných spojených na pero a drážku na maltu cementovou M10 s plně promaltovanými svislými kapsami, pevnost cihel přes P15 do P20, tl. zdiva 250 mm</t>
  </si>
  <si>
    <t>https://podminky.urs.cz/item/CS_URS_2024_01/311236221</t>
  </si>
  <si>
    <t>(2,51+2,51)*4,12</t>
  </si>
  <si>
    <t>311272341</t>
  </si>
  <si>
    <t>Zdivo z pórobetonových tvárnic na tenké maltové lože, tl. zdiva 375 mm pevnost tvárnic přes P2 do P4, objemová hmotnost přes 450 do 600 kg/m3 na pero a drážku</t>
  </si>
  <si>
    <t>https://podminky.urs.cz/item/CS_URS_2024_01/311272341</t>
  </si>
  <si>
    <t>317168021</t>
  </si>
  <si>
    <t>Překlady keramické ploché osazené do maltového lože, výšky překladu 71 mm šířky 145 mm, délky 1000 mm</t>
  </si>
  <si>
    <t>https://podminky.urs.cz/item/CS_URS_2024_01/317168021</t>
  </si>
  <si>
    <t>33994111R</t>
  </si>
  <si>
    <t>Sloup ocelový - trubka RO 168,3*6,3 s horním a dolním plechem P15 260*260 vč. povrchové úpravy</t>
  </si>
  <si>
    <t>https://podminky.urs.cz/item/CS_URS_2024_01/33994111R</t>
  </si>
  <si>
    <t>(1,95+0,79+2,145)*4,12</t>
  </si>
  <si>
    <t xml:space="preserve">Odpočet otvoru </t>
  </si>
  <si>
    <t>-(0,7*1,97)</t>
  </si>
  <si>
    <t>345321515</t>
  </si>
  <si>
    <t>Zídky atikové, poprsní, schodišťové a zábradelní z betonu železového bez výztuže tř. C 25/30</t>
  </si>
  <si>
    <t>https://podminky.urs.cz/item/CS_URS_2024_01/345321515</t>
  </si>
  <si>
    <t xml:space="preserve">Atika </t>
  </si>
  <si>
    <t>6,9*1*0,2</t>
  </si>
  <si>
    <t>A2+A4</t>
  </si>
  <si>
    <t>(2*1*0,2+1,49*1*0,2)</t>
  </si>
  <si>
    <t>8,6*1*0,2</t>
  </si>
  <si>
    <t>2,150*1*0,2</t>
  </si>
  <si>
    <t>345351005</t>
  </si>
  <si>
    <t>Bednění atikových, poprsních, schodišťových, zábradelních zídek plnostěnných zřízení</t>
  </si>
  <si>
    <t>https://podminky.urs.cz/item/CS_URS_2024_01/345351005</t>
  </si>
  <si>
    <t>6,9*1*2</t>
  </si>
  <si>
    <t>(2*1+1,49*1)*2</t>
  </si>
  <si>
    <t>8,6*1*2</t>
  </si>
  <si>
    <t>2,150*1*2</t>
  </si>
  <si>
    <t>345351006</t>
  </si>
  <si>
    <t>Bednění atikových, poprsních, schodišťových, zábradelních zídek plnostěnných odstranění</t>
  </si>
  <si>
    <t>https://podminky.urs.cz/item/CS_URS_2024_01/345351006</t>
  </si>
  <si>
    <t>345361821</t>
  </si>
  <si>
    <t>Výztuž atikových, poprsních, schodišťových, zábradelních zídek a madel z betonářské oceli 10 505 (R) nebo BSt 500</t>
  </si>
  <si>
    <t>https://podminky.urs.cz/item/CS_URS_2024_01/345361821</t>
  </si>
  <si>
    <t>4,228*0,12</t>
  </si>
  <si>
    <t>2,15*3,26*0,2</t>
  </si>
  <si>
    <t>77,48*0,2</t>
  </si>
  <si>
    <t>2,15*3,26</t>
  </si>
  <si>
    <t>77,48</t>
  </si>
  <si>
    <t>1,338-0,5</t>
  </si>
  <si>
    <t>430321515.R</t>
  </si>
  <si>
    <t>Schodišťě žel.bet interiérové - kompletní provedení vč. bednění</t>
  </si>
  <si>
    <t>430-R</t>
  </si>
  <si>
    <t>Dobetonávka stávajícího schodiště</t>
  </si>
  <si>
    <t>20,682*2</t>
  </si>
  <si>
    <t>612311141</t>
  </si>
  <si>
    <t>Omítka vápenná vnitřních ploch nanášená ručně dvouvrstvá štuková, tloušťky jádrové omítky do 10 mm a tloušťky štuku do 3 mm svislých konstrukcí stěn</t>
  </si>
  <si>
    <t>https://podminky.urs.cz/item/CS_URS_2024_01/612311141</t>
  </si>
  <si>
    <t>622213021</t>
  </si>
  <si>
    <t>Montáž kontaktního zateplení lepením na vnější stěny, na podklad betonový nebo z tvárnic keramických nebo vápenopískových, z desek polystyrenových (dodávka ve specifikaci), tloušťky desek přes 80 do 120 mm</t>
  </si>
  <si>
    <t>https://podminky.urs.cz/item/CS_URS_2024_01/622213021</t>
  </si>
  <si>
    <t>2,36*1,56</t>
  </si>
  <si>
    <t>3,94*(2,36+3,26)</t>
  </si>
  <si>
    <t>12,85+22,54+22,54</t>
  </si>
  <si>
    <t>7,65*5,5</t>
  </si>
  <si>
    <t>28375807</t>
  </si>
  <si>
    <t>deska EPS grafitová fasádní λ=0,030-0,031 tl 150mm</t>
  </si>
  <si>
    <t>125,83*1,05 "Přepočtené koeficientem množství</t>
  </si>
  <si>
    <t>631311115</t>
  </si>
  <si>
    <t>Mazanina z betonu prostého bez zvýšených nároků na prostředí tl. přes 50 do 80 mm tř. C 20/25</t>
  </si>
  <si>
    <t>https://podminky.urs.cz/item/CS_URS_2024_01/631311115</t>
  </si>
  <si>
    <t>84,489*0,054</t>
  </si>
  <si>
    <t>632481215</t>
  </si>
  <si>
    <t>Separační vrstva k oddělení podlahových vrstev z geotextilie</t>
  </si>
  <si>
    <t>https://podminky.urs.cz/item/CS_URS_2024_01/632481215</t>
  </si>
  <si>
    <t>dvě ochranné vrstvy</t>
  </si>
  <si>
    <t>84,489 *2</t>
  </si>
  <si>
    <t>69311088</t>
  </si>
  <si>
    <t>geotextilie netkaná separační, ochranná, filtrační, drenážní PES 500g/m2</t>
  </si>
  <si>
    <t>6a</t>
  </si>
  <si>
    <t>Skladba S1</t>
  </si>
  <si>
    <t>6a-1</t>
  </si>
  <si>
    <t>Sklovláknitá tkanina + hydroizolační stěrka</t>
  </si>
  <si>
    <t>Poznámka k položce:_x000D_
Poznámka k položce: Sklovláknitá tkanina s gramáží &gt; 145 g/m2 .pevnost po uložení do 5% NaOH - útek 1300 N, osnova 1350 N/5cm. S osvědčením třídy A dle CZB + Izolační stěrka, Odolnost vůči tlakové vodě dle DIN 18535 min. 10 m, Pronikání vody v kapalné fázi w&lt;0,1, Přemostění trhlin A3 (23°C); A3 (-5°C), Odolnost vůči radonu min. 6,12*10-13, Certifikace dle normy ČSN EN 1504-2, Spotřeba 3kg/m</t>
  </si>
  <si>
    <t>12,5</t>
  </si>
  <si>
    <t>6a-2</t>
  </si>
  <si>
    <t>Penetrace pod omítku</t>
  </si>
  <si>
    <t>Poznámka k položce:_x000D_
Poznámka k položce: Penetrace s granulátem pod tenkovrstvé akrylátové, minerální, silikátové a silikonové omítky. Vytváří pojivový můstek pro následné nanášení omítkovin. Barevné tónování podle vzorníku výrobce. Spotřeba (na 1 nátěr): cca 0,22 - 0,25 kg/m2</t>
  </si>
  <si>
    <t>6a-3</t>
  </si>
  <si>
    <t>Temnovrstvá omítka ZS 1,5 - silikonová roztíratelníá omítka</t>
  </si>
  <si>
    <t>Poznámka k položce:_x000D_
Poznámka k položce: Tenkovrstvá pastovitá silikonová omítka, tloušťka vrstvy 1,5 mm, Vyztužená 3 druhy vláken, propustnost vodních par v třídě V1, rychlost pronikání vody v kapalné fázi W3, Vysoká ochrana proti biotickému napadení (řasy, plísně), Fotokatalytický efekt - obsah TiO2 , ZNO, Regulovaná rychlost vyzrávání za okrajových podmínek, Spotřeba 2,10 kg/m</t>
  </si>
  <si>
    <t>6a-4</t>
  </si>
  <si>
    <t>Tenkovrstvá omítka ZS 1mm - silikonová roztíratelní omítka</t>
  </si>
  <si>
    <t>Poznámka k položce:_x000D_
Poznámka k položce: Tenkovrstvá pastovitá silikonová omítka, tloušťka vrstvy 1 mm, Vyztužená 3 druhy vláken, propustnost vodních par v třídě V1, rychlost pronikání vody v kapalné fázi W3, Vysoká ochrana proti biotickému napadení (řasy, plísně), Fotokatalytický efekt - obsah TiO2 , ZNO, Regulovaná rychlost vyzrávání za okrajových podmínek, Spotřeba 1,90 kg/m2</t>
  </si>
  <si>
    <t>6a-5</t>
  </si>
  <si>
    <t>Tenkovrstvá lazura</t>
  </si>
  <si>
    <t>Poznámka k položce:_x000D_
Poznámka k položce: Tenkovrstvá lazura, spotřeba 0,1 l/m2</t>
  </si>
  <si>
    <t>6b</t>
  </si>
  <si>
    <t>Skladba S2</t>
  </si>
  <si>
    <t>6b-1</t>
  </si>
  <si>
    <t>Sklovláknitá tkanina</t>
  </si>
  <si>
    <t>Poznámka k položce:_x000D_
Poznámka k položce: Sklovláknitá tkanina s gramáží &gt; 145 g/m2 .pevnost po uložení do 5% NaOH - útek 1300 N, osnova 1350 N/5cm. S osvědčením třídy A dle CZB</t>
  </si>
  <si>
    <t>769</t>
  </si>
  <si>
    <t>Zelená střecha</t>
  </si>
  <si>
    <t>769-1</t>
  </si>
  <si>
    <t>rozprostření substrátu</t>
  </si>
  <si>
    <t>769-2</t>
  </si>
  <si>
    <t>769-3</t>
  </si>
  <si>
    <t>769-4</t>
  </si>
  <si>
    <t>Doprava materiálu</t>
  </si>
  <si>
    <t>769-5</t>
  </si>
  <si>
    <t>přistavení jeřábu</t>
  </si>
  <si>
    <t>769-6</t>
  </si>
  <si>
    <t>769-7</t>
  </si>
  <si>
    <t>Trvalky naa sřechu</t>
  </si>
  <si>
    <t>769-8</t>
  </si>
  <si>
    <t>střešní substrát extenzivní</t>
  </si>
  <si>
    <t>769-9</t>
  </si>
  <si>
    <t>Štěrk  fr.4/8</t>
  </si>
  <si>
    <t>9-1</t>
  </si>
  <si>
    <t>Střešní vtok DN 100</t>
  </si>
  <si>
    <t>9-2</t>
  </si>
  <si>
    <t>Pojistný přepad DN 100</t>
  </si>
  <si>
    <t>9-3</t>
  </si>
  <si>
    <t>Vodorovné dešťové kanalizační potrubí vedené ve střešním plášti</t>
  </si>
  <si>
    <t>1,446+1,24</t>
  </si>
  <si>
    <t>941321111</t>
  </si>
  <si>
    <t>Lešení řadové modulové těžké pracovní s podlahami s provozním zatížením tř. 4 do 300 kg/m2 šířky tř. SW09 od 0,9 do 1,2 m výšky do 10 m montáž</t>
  </si>
  <si>
    <t>https://podminky.urs.cz/item/CS_URS_2024_01/941321111</t>
  </si>
  <si>
    <t>125,83+61,167</t>
  </si>
  <si>
    <t>941321211</t>
  </si>
  <si>
    <t>Lešení řadové modulové těžké pracovní s podlahami s provozním zatížením tř. 4 do 300 kg/m2 šířky tř. SW09 od 0,9 do 1,2 m výšky do 10 m příplatek k ceně za každý den použití</t>
  </si>
  <si>
    <t>https://podminky.urs.cz/item/CS_URS_2024_01/941321211</t>
  </si>
  <si>
    <t>186,997*60 "Přepočtené koeficientem množství</t>
  </si>
  <si>
    <t>941321811</t>
  </si>
  <si>
    <t>Lešení řadové modulové těžké pracovní s podlahami s provozním zatížením tř. 4 do 300 kg/m2 šířky tř. SW09 od 0,9 do 1,2 m výšky do 10 m demontáž</t>
  </si>
  <si>
    <t>https://podminky.urs.cz/item/CS_URS_2024_01/941321811</t>
  </si>
  <si>
    <t>962031013</t>
  </si>
  <si>
    <t>Bourání příček nebo přizdívek z cihel děrovaných, tl. přes 100 do 200 mm</t>
  </si>
  <si>
    <t>https://podminky.urs.cz/item/CS_URS_2024_01/962031013</t>
  </si>
  <si>
    <t>m.č.1.03</t>
  </si>
  <si>
    <t>2,2*3,9</t>
  </si>
  <si>
    <t>963042819</t>
  </si>
  <si>
    <t>Bourání schodišťových stupňů betonových zhotovených na místě</t>
  </si>
  <si>
    <t>https://podminky.urs.cz/item/CS_URS_2024_01/963042819</t>
  </si>
  <si>
    <t>3,33*8,42</t>
  </si>
  <si>
    <t>9633R</t>
  </si>
  <si>
    <t>Demolice stropní konstrukce vstupu</t>
  </si>
  <si>
    <t>78,31</t>
  </si>
  <si>
    <t>965081213</t>
  </si>
  <si>
    <t>Bourání podlah z dlaždic bez podkladního lože nebo mazaniny, s jakoukoliv výplní spár keramických nebo xylolitových tl. do 10 mm, plochy přes 1 m2</t>
  </si>
  <si>
    <t>https://podminky.urs.cz/item/CS_URS_2024_01/965081213</t>
  </si>
  <si>
    <t>m.č.1.01</t>
  </si>
  <si>
    <t>40,82</t>
  </si>
  <si>
    <t>m.č. 1.02</t>
  </si>
  <si>
    <t>10,49</t>
  </si>
  <si>
    <t>m.č. 1.05</t>
  </si>
  <si>
    <t>12,34</t>
  </si>
  <si>
    <t>968082018</t>
  </si>
  <si>
    <t>Vybourání plastových rámů oken s křídly, dveřních zárubní, vrat rámu oken s křídly, plochy přes 4 m2</t>
  </si>
  <si>
    <t>https://podminky.urs.cz/item/CS_URS_2024_01/968082018</t>
  </si>
  <si>
    <t>7,9*2</t>
  </si>
  <si>
    <t>1,625*4,060</t>
  </si>
  <si>
    <t>2,63*2,3+1,825*2,3+1,825*2,3</t>
  </si>
  <si>
    <t>1,2*4,06</t>
  </si>
  <si>
    <t>3,145*4,06</t>
  </si>
  <si>
    <t>968225R</t>
  </si>
  <si>
    <t>Demontáž střešní krytiny</t>
  </si>
  <si>
    <t>23,62+3,82+6,52</t>
  </si>
  <si>
    <t>968255R2</t>
  </si>
  <si>
    <t>Vybourání rýhy pro umístění dešťového svodu</t>
  </si>
  <si>
    <t>0,33*4,5</t>
  </si>
  <si>
    <t>997013631</t>
  </si>
  <si>
    <t>Poplatek za uložení stavebního odpadu na skládce (skládkovné) směsného stavebního a demoličního zatříděného do Katalogu odpadů pod kódem 17 09 04</t>
  </si>
  <si>
    <t>https://podminky.urs.cz/item/CS_URS_2024_01/997013631</t>
  </si>
  <si>
    <t>997013813</t>
  </si>
  <si>
    <t>Poplatek za uložení stavebního odpadu na skládce (skládkovné) z plastických hmot zatříděného do Katalogu odpadů pod kódem 17 02 03</t>
  </si>
  <si>
    <t>https://podminky.urs.cz/item/CS_URS_2024_01/997013813</t>
  </si>
  <si>
    <t>997211511</t>
  </si>
  <si>
    <t>Vodorovná doprava suti nebo vybouraných hmot suti se složením a hrubým urovnáním, na vzdálenost do 1 km</t>
  </si>
  <si>
    <t>https://podminky.urs.cz/item/CS_URS_2024_01/997211511</t>
  </si>
  <si>
    <t>997211519</t>
  </si>
  <si>
    <t>Vodorovná doprava suti nebo vybouraných hmot suti se složením a hrubým urovnáním, na vzdálenost Příplatek k ceně za každý další započatý 1 km přes 1 km</t>
  </si>
  <si>
    <t>https://podminky.urs.cz/item/CS_URS_2024_01/997211519</t>
  </si>
  <si>
    <t>997211611</t>
  </si>
  <si>
    <t>Nakládání suti nebo vybouraných hmot na dopravní prostředky pro vodorovnou dopravu suti</t>
  </si>
  <si>
    <t>https://podminky.urs.cz/item/CS_URS_2024_01/997211611</t>
  </si>
  <si>
    <t>68,5</t>
  </si>
  <si>
    <t>998011008</t>
  </si>
  <si>
    <t>Přesun hmot pro budovy občanské výstavby, bydlení, výrobu a služby s nosnou svislou konstrukcí zděnou z cihel, tvárnic nebo kamene vodorovná dopravní vzdálenost do 100 m s omezením mechanizace pro budovy výšky do 6 m</t>
  </si>
  <si>
    <t>https://podminky.urs.cz/item/CS_URS_2024_01/998011008</t>
  </si>
  <si>
    <t>998011014</t>
  </si>
  <si>
    <t>Přesun hmot pro budovy občanské výstavby, bydlení, výrobu a služby s nosnou svislou konstrukcí zděnou z cihel, tvárnic nebo kamene Příplatek k cenám za zvětšený přesun přes vymezenou vodorovnou dopravní vzdálenost do 500 m</t>
  </si>
  <si>
    <t>https://podminky.urs.cz/item/CS_URS_2024_01/998011014</t>
  </si>
  <si>
    <t>84,489*0,0003 "Přepočtené koeficientem množství</t>
  </si>
  <si>
    <t>84,489</t>
  </si>
  <si>
    <t>36*1,1</t>
  </si>
  <si>
    <t>39,6*0,00034 "Přepočtené koeficientem množství</t>
  </si>
  <si>
    <t>98,472</t>
  </si>
  <si>
    <t>84,489*2</t>
  </si>
  <si>
    <t>48,353</t>
  </si>
  <si>
    <t>711161173</t>
  </si>
  <si>
    <t>Provedení izolace proti zemní vlhkosti nopovou fólií na ploše vodorovné V z nopové fólie</t>
  </si>
  <si>
    <t>https://podminky.urs.cz/item/CS_URS_2024_01/711161173</t>
  </si>
  <si>
    <t>711491172</t>
  </si>
  <si>
    <t>Provedení doplňků izolace proti vodě textilií na ploše vodorovné V vrstva ochranná</t>
  </si>
  <si>
    <t>https://podminky.urs.cz/item/CS_URS_2024_01/711491172</t>
  </si>
  <si>
    <t>Přesun hmot pro izolace proti vodě, vlhkosti a plynům stanovený z hmotnosti přesunovaného materiálu vodorovná dopravní vzdálenost do 50 m základní v objektech výšky do 6 m</t>
  </si>
  <si>
    <t>https://podminky.urs.cz/item/CS_URS_2024_01/998711101</t>
  </si>
  <si>
    <t>998711193</t>
  </si>
  <si>
    <t>Přesun hmot pro izolace proti vodě, vlhkosti a plynům stanovený z hmotnosti přesunovaného materiálu vodorovná dopravní vzdálenost do 50 m Příplatek k cenám za zvětšený přesun přes vymezenou vodorovnou dopravní vzdálenost do 500 m</t>
  </si>
  <si>
    <t>https://podminky.urs.cz/item/CS_URS_2024_01/998711193</t>
  </si>
  <si>
    <t>712361702</t>
  </si>
  <si>
    <t>Provedení povlakové krytiny střech plochých do 10° fólií přilepenou bodově</t>
  </si>
  <si>
    <t>https://podminky.urs.cz/item/CS_URS_2024_01/712361702</t>
  </si>
  <si>
    <t>84,489+39,6</t>
  </si>
  <si>
    <t>124,089*1,1655 "Přepočtené koeficientem množství</t>
  </si>
  <si>
    <t>712771201</t>
  </si>
  <si>
    <t>Provedení drenážní vrstvy vegetační střechy z kameniva, tloušťky násypu do 100 mm, sklon střechy do 5°</t>
  </si>
  <si>
    <t>https://podminky.urs.cz/item/CS_URS_2024_01/712771201</t>
  </si>
  <si>
    <t>84,489-36,64</t>
  </si>
  <si>
    <t>58337401</t>
  </si>
  <si>
    <t>kamenivo dekorační (kačírek) frakce 8/16</t>
  </si>
  <si>
    <t>47,6*0,1*2</t>
  </si>
  <si>
    <t>712771611</t>
  </si>
  <si>
    <t>Provedení ochranných pásů vegetační střechy osazení ochranné kačírkové lišty přitížením konstrukcí</t>
  </si>
  <si>
    <t>https://podminky.urs.cz/item/CS_URS_2024_01/712771611</t>
  </si>
  <si>
    <t>46*1,02 "Přepočtené koeficientem množství</t>
  </si>
  <si>
    <t>Přesun hmot pro povlakové krytiny stanovený z hmotnosti přesunovaného materiálu vodorovná dopravní vzdálenost do 50 m základní v objektech výšky do 6 m</t>
  </si>
  <si>
    <t>https://podminky.urs.cz/item/CS_URS_2024_01/998712101</t>
  </si>
  <si>
    <t>998712193</t>
  </si>
  <si>
    <t>Přesun hmot pro povlakové krytiny stanovený z hmotnosti přesunovaného materiálu vodorovná dopravní vzdálenost do 50 m Příplatek k cenám za zvětšený přesun přes vymezenou vodorovnou dopravní vzdálenost do 500 m</t>
  </si>
  <si>
    <t>https://podminky.urs.cz/item/CS_URS_2024_01/998712193</t>
  </si>
  <si>
    <t>713111111</t>
  </si>
  <si>
    <t>Montáž tepelné izolace stropů rohožemi, pásy, dílci, deskami, bloky (izolační materiál ve specifikaci) vrchem bez překrytí lepenkou kladenými volně</t>
  </si>
  <si>
    <t>https://podminky.urs.cz/item/CS_URS_2024_01/713111111</t>
  </si>
  <si>
    <t>84,489*1,05 "Přepočtené koeficientem množství</t>
  </si>
  <si>
    <t>RMAT0002</t>
  </si>
  <si>
    <t>izolace tepelná spádová  tl.20-40mm</t>
  </si>
  <si>
    <t>168,978/2</t>
  </si>
  <si>
    <t>28375915</t>
  </si>
  <si>
    <t>deska EPS 150 pro konstrukce s vysokým zatížením λ=0,035 tl 120mm</t>
  </si>
  <si>
    <t>713123112</t>
  </si>
  <si>
    <t>Montáž tepelně izolačního systému základové desky z XPS desek na vodorovné ploše jednovrstvého tloušťky izolace přes 100 do 200 mm</t>
  </si>
  <si>
    <t>https://podminky.urs.cz/item/CS_URS_2024_01/713123112</t>
  </si>
  <si>
    <t>1,699*1,1</t>
  </si>
  <si>
    <t>2,158*1,1</t>
  </si>
  <si>
    <t>(1,6+1,4)*1,1</t>
  </si>
  <si>
    <t>(3,5+6+1)*1,1</t>
  </si>
  <si>
    <t>28376460</t>
  </si>
  <si>
    <t>deska XPS hrana polodrážková a hladký povrch 500kPA λ=0,035 tl 160mm</t>
  </si>
  <si>
    <t>19,093*1,08 "Přepočtené koeficientem množství</t>
  </si>
  <si>
    <t>713123212.R</t>
  </si>
  <si>
    <t>Montáž tepelně izolačního systému základové desky z XPS desek na svislé ploše přilepených nízkoexpanzní (PUR) pěnou jednovrstvého tloušťky izolace přes 100 do 200 mm</t>
  </si>
  <si>
    <t>28376458</t>
  </si>
  <si>
    <t>deska XPS hrana polodrážková a hladký povrch 500kPA λ=0,035 tl 120mm</t>
  </si>
  <si>
    <t>12,5*1,08 "Přepočtené koeficientem množství</t>
  </si>
  <si>
    <t>713141111</t>
  </si>
  <si>
    <t>Montáž tepelné izolace střech plochých rohožemi, pásy, deskami, dílci, bloky (izolační materiál ve specifikaci) přilepenými asfaltem za horka jednovrstvá zplna</t>
  </si>
  <si>
    <t>https://podminky.urs.cz/item/CS_URS_2024_01/713141111</t>
  </si>
  <si>
    <t>Zhlavý atiky</t>
  </si>
  <si>
    <t>0,576*36</t>
  </si>
  <si>
    <t>deska XPS hrana polodrážková a hladký povrch 300kPA λ=0,035 tl 100mm</t>
  </si>
  <si>
    <t>20,736*1,05 "Přepočtené koeficientem množství</t>
  </si>
  <si>
    <t>713141223</t>
  </si>
  <si>
    <t>Montáž tepelné izolace střech plochých mechanické přikotvení šrouby včetně dodávky šroubů, bez položení tepelné izolace tl. izolace do 100 mm do betonu</t>
  </si>
  <si>
    <t>https://podminky.urs.cz/item/CS_URS_2024_01/713141223</t>
  </si>
  <si>
    <t>Přesun hmot pro izolace tepelné stanovený z hmotnosti přesunovaného materiálu vodorovná dopravní vzdálenost do 50 m s užitím mechanizace v objektech výšky do 6 m</t>
  </si>
  <si>
    <t>https://podminky.urs.cz/item/CS_URS_2024_01/998713101</t>
  </si>
  <si>
    <t>998713193</t>
  </si>
  <si>
    <t>Přesun hmot pro izolace tepelné stanovený z hmotnosti přesunovaného materiálu vodorovná dopravní vzdálenost do 50 m Příplatek k cenám za zvětšený přesun přes vymezenou vodorovnou dopravní vzdálenost do 500 m</t>
  </si>
  <si>
    <t>https://podminky.urs.cz/item/CS_URS_2024_01/998713193</t>
  </si>
  <si>
    <t>763111313</t>
  </si>
  <si>
    <t>Příčka ze sádrokartonových desek s nosnou konstrukcí z jednoduchých ocelových profilů UW, CW jednoduše opláštěná deskou standardní A tl. 12,5 mm, příčka tl. 100 mm, profil 75, bez izolace, EI do 30</t>
  </si>
  <si>
    <t>https://podminky.urs.cz/item/CS_URS_2024_01/763111313</t>
  </si>
  <si>
    <t>4,056*4,2</t>
  </si>
  <si>
    <t>763121426</t>
  </si>
  <si>
    <t>Stěna předsazená ze sádrokartonových desek s nosnou konstrukcí z ocelových profilů CW, UW jednoduše opláštěná deskou impregnovanou H2 tl. 12,5 mm bez izolace, EI 15, stěna tl. 112,5 mm, profil 100</t>
  </si>
  <si>
    <t>https://podminky.urs.cz/item/CS_URS_2024_01/763121426</t>
  </si>
  <si>
    <t>1,25*2</t>
  </si>
  <si>
    <t>RMAT0003</t>
  </si>
  <si>
    <t>Bezesparý akustický podhled</t>
  </si>
  <si>
    <t>73,34*1,05 "Přepočtené koeficientem množství</t>
  </si>
  <si>
    <t>763431002</t>
  </si>
  <si>
    <t>Montáž podhledu minerálního včetně zavěšeného roštu viditelného s panely vyjímatelnými, velikosti panelů přes 0,36 m2 do 0,72 m2</t>
  </si>
  <si>
    <t>https://podminky.urs.cz/item/CS_URS_2024_01/763431002</t>
  </si>
  <si>
    <t>22,07+4,018</t>
  </si>
  <si>
    <t>63126300</t>
  </si>
  <si>
    <t>panel akustický povrch velice porézní skelná tkanina hrana zatřená rovná αw=1,00 viditelný rastr š 24mm bílý tl 20mm</t>
  </si>
  <si>
    <t>https://podminky.urs.cz/item/CS_URS_2024_01/763431801</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</si>
  <si>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</si>
  <si>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</si>
  <si>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https://podminky.urs.cz/item/CS_URS_2024_01/998763301</t>
  </si>
  <si>
    <t>998763392</t>
  </si>
  <si>
    <t>Přesun hmot pro konstrukce montované z desek sádrokartonových, sádrovláknitých, cementovláknitých nebo cementových stanovený z hmotnosti přesunovaného materiálu vodorovná dopravní vzdálenost do 50 m Příplatek k cenám za zvětšený přesun přes vymezenou vodorovnou dopravní vzdálenost do 500 m</t>
  </si>
  <si>
    <t>https://podminky.urs.cz/item/CS_URS_2024_01/998763392</t>
  </si>
  <si>
    <t>76400280R</t>
  </si>
  <si>
    <t>Demontáž oplechování střechy nadvstupem do suti</t>
  </si>
  <si>
    <t>76424654.R</t>
  </si>
  <si>
    <t>Oplechování parapetů z titanzinkového plechu s povrchovou úpravou rovných celoplošně lepené, bez rohů rš 240 mm</t>
  </si>
  <si>
    <t>Poznámka k položce:_x000D_
Poznámka k položce: Prvek bude ve spádu 4% Materiál : TiZn plech tl.0,6mm  Povrchová úprava : Lakováno v barvě hliníkové (RAL 9006)</t>
  </si>
  <si>
    <t>K6</t>
  </si>
  <si>
    <t>0,68</t>
  </si>
  <si>
    <t>764246543</t>
  </si>
  <si>
    <t>Oplechování parapetů z titanzinkového plechu s povrchovou úpravou rovných celoplošně lepené, bez rohů rš 250 mm</t>
  </si>
  <si>
    <t>https://podminky.urs.cz/item/CS_URS_2024_01/764246543</t>
  </si>
  <si>
    <t>Poznámka k položce:_x000D_
Poznámka k položce: rvek bude ve spádu 4%  materiál : TiZn pech tl. 0,6mm Povrchová úprava : Lakováno v barvě hliníkové (RAL 9006)</t>
  </si>
  <si>
    <t xml:space="preserve">K5 </t>
  </si>
  <si>
    <t>2*3,1</t>
  </si>
  <si>
    <t>764-R2</t>
  </si>
  <si>
    <t>Podpěra - březová překližka na atikách - K4</t>
  </si>
  <si>
    <t>36*0,43</t>
  </si>
  <si>
    <t>764-R3</t>
  </si>
  <si>
    <t>Svod vedený stěnou vč. obložení izolací K5</t>
  </si>
  <si>
    <t>7664566R</t>
  </si>
  <si>
    <t>Demontáž oplechování střechy</t>
  </si>
  <si>
    <t>Přesun hmot pro konstrukce klempířské stanovený z hmotnosti přesunovaného materiálu vodorovná dopravní vzdálenost do 50 m základní v objektech výšky do 6 m</t>
  </si>
  <si>
    <t>https://podminky.urs.cz/item/CS_URS_2024_01/998764101</t>
  </si>
  <si>
    <t>998764193</t>
  </si>
  <si>
    <t>Přesun hmot pro konstrukce klempířské stanovený z hmotnosti přesunovaného materiálu vodorovná dopravní vzdálenost do 50 m Příplatek k cenám za zvětšený přesun přes vymezenou vodorovnou dopravní vzdálenost do 500 m</t>
  </si>
  <si>
    <t>https://podminky.urs.cz/item/CS_URS_2024_01/998764193</t>
  </si>
  <si>
    <t>766-2</t>
  </si>
  <si>
    <t>Interiérové hladké dveře se skrytou ocelovou zárubní 800/2150</t>
  </si>
  <si>
    <t>766660001</t>
  </si>
  <si>
    <t>Montáž dveřních křídel dřevěných nebo plastových otevíravých do ocelové zárubně povrchově upravených jednokřídlových, šířky do 800 mm</t>
  </si>
  <si>
    <t>https://podminky.urs.cz/item/CS_URS_2024_01/766660001</t>
  </si>
  <si>
    <t>61161014</t>
  </si>
  <si>
    <t>dveře jednokřídlé dřevotřískové povrch lakovaný plné 800x1970-2100mm</t>
  </si>
  <si>
    <t>766660002</t>
  </si>
  <si>
    <t>Montáž dveřních křídel dřevěných nebo plastových otevíravých do ocelové zárubně povrchově upravených jednokřídlových, šířky přes 800 mm</t>
  </si>
  <si>
    <t>https://podminky.urs.cz/item/CS_URS_2024_01/766660002</t>
  </si>
  <si>
    <t>61161015</t>
  </si>
  <si>
    <t>dveře jednokřídlé dřevotřískové povrch lakovaný plné 900x1970-2100mm</t>
  </si>
  <si>
    <t>766660713</t>
  </si>
  <si>
    <t>Montáž dveřních doplňků plechu okopového</t>
  </si>
  <si>
    <t>https://podminky.urs.cz/item/CS_URS_2024_01/766660713</t>
  </si>
  <si>
    <t>54915203</t>
  </si>
  <si>
    <t>plech okopový Al 915x150x0,8mm</t>
  </si>
  <si>
    <t>766660729</t>
  </si>
  <si>
    <t>Montáž dveřních doplňků dveřního kování interiérového štítku s klikou</t>
  </si>
  <si>
    <t>https://podminky.urs.cz/item/CS_URS_2024_01/766660729</t>
  </si>
  <si>
    <t>54914123</t>
  </si>
  <si>
    <t>kování rozetové klika/klika</t>
  </si>
  <si>
    <t>766660730</t>
  </si>
  <si>
    <t>Montáž dveřních doplňků dveřního kování interiérového WC kliky se zámkem</t>
  </si>
  <si>
    <t>https://podminky.urs.cz/item/CS_URS_2024_01/766660730</t>
  </si>
  <si>
    <t>54914128</t>
  </si>
  <si>
    <t>kování rozetové spodní pro WC</t>
  </si>
  <si>
    <t>998766101</t>
  </si>
  <si>
    <t>Přesun hmot pro konstrukce truhlářské stanovený z hmotnosti přesunovaného materiálu vodorovná dopravní vzdálenost do 50 m základní v objektech výšky do 6 m</t>
  </si>
  <si>
    <t>https://podminky.urs.cz/item/CS_URS_2024_01/998766101</t>
  </si>
  <si>
    <t>998766193</t>
  </si>
  <si>
    <t>Přesun hmot pro konstrukce truhlářské stanovený z hmotnosti přesunovaného materiálu vodorovná dopravní vzdálenost do 50 m Příplatek k cenám za zvětšený přesun přes vymezenou vodorovnou dopravní vzdálenost do 500 m</t>
  </si>
  <si>
    <t>https://podminky.urs.cz/item/CS_URS_2024_01/998766193</t>
  </si>
  <si>
    <t>767 - 1</t>
  </si>
  <si>
    <t>O-04 - dvoukřídlé okno posuvné - fixní</t>
  </si>
  <si>
    <t>Poznámka k položce:_x000D_
Poznámka k položce: hliníkový okenní rám</t>
  </si>
  <si>
    <t>2,2*1,2</t>
  </si>
  <si>
    <t>767 -1</t>
  </si>
  <si>
    <t>Zábradlí schodiště do 2NP - Z1</t>
  </si>
  <si>
    <t>Poznámka k položce:_x000D_
Poznámka k položce: materiál : nerez ocel  , průměr madla 51mm , kotvení pomocí vrutů</t>
  </si>
  <si>
    <t>1,26+0,87+1,97</t>
  </si>
  <si>
    <t>767-2</t>
  </si>
  <si>
    <t>Zábradlí schodiště do 2NP - Z2</t>
  </si>
  <si>
    <t>Poznámka k položce:_x000D_
Poznámka k položce: Materiál : Nerez  Průměr 51mm</t>
  </si>
  <si>
    <t>767-5</t>
  </si>
  <si>
    <t>Fasádní mřížky</t>
  </si>
  <si>
    <t>767620352</t>
  </si>
  <si>
    <t>Montáž oken s izolačními skly z hliníkových nebo ocelových profilů na polyuretanovou pěnu s trojskly otevíravých do zdiva, plochy přes 0,6 do 1,5 m2</t>
  </si>
  <si>
    <t>https://podminky.urs.cz/item/CS_URS_2024_01/767620352</t>
  </si>
  <si>
    <t>O-03</t>
  </si>
  <si>
    <t>0,68*1,075</t>
  </si>
  <si>
    <t>55341011</t>
  </si>
  <si>
    <t>okno Al otevíravé/sklopné trojsklo přes plochu 1m2 do v 1,5m</t>
  </si>
  <si>
    <t>767620353</t>
  </si>
  <si>
    <t>Montáž oken s izolačními skly z hliníkových nebo ocelových profilů na polyuretanovou pěnu s trojskly otevíravých do zdiva, plochy přes 1,5 do 2,5 m2</t>
  </si>
  <si>
    <t>https://podminky.urs.cz/item/CS_URS_2024_01/767620353</t>
  </si>
  <si>
    <t>O-02</t>
  </si>
  <si>
    <t>1*0,55*3</t>
  </si>
  <si>
    <t>55341013</t>
  </si>
  <si>
    <t>okno Al otevíravé/sklopné trojsklo přes plochu 1m2 v 1,5-2,5m</t>
  </si>
  <si>
    <t>767620354</t>
  </si>
  <si>
    <t>Montáž oken s izolačními skly z hliníkových nebo ocelových profilů na polyuretanovou pěnu s trojskly otevíravých do zdiva, plochy přes 2,5 do 6 m2</t>
  </si>
  <si>
    <t>https://podminky.urs.cz/item/CS_URS_2024_01/767620354</t>
  </si>
  <si>
    <t>O-01</t>
  </si>
  <si>
    <t>1*2*3</t>
  </si>
  <si>
    <t>55341015</t>
  </si>
  <si>
    <t>okno Al otevíravé/sklopné trojsklo přes plochu 1m2 přes v 2,5m</t>
  </si>
  <si>
    <t>767632R</t>
  </si>
  <si>
    <t>Demontáž ocelové konstrukce kolem vstupu</t>
  </si>
  <si>
    <t>767649194</t>
  </si>
  <si>
    <t>Montáž dveří ocelových nebo hliníkových doplňků dveří madel</t>
  </si>
  <si>
    <t>https://podminky.urs.cz/item/CS_URS_2024_01/767649194</t>
  </si>
  <si>
    <t>RMAT0001</t>
  </si>
  <si>
    <t>dveřní madlo - vodorovné 900mm</t>
  </si>
  <si>
    <t>767661811</t>
  </si>
  <si>
    <t>Demontáž mříží pevných nebo otevíravých</t>
  </si>
  <si>
    <t>https://podminky.urs.cz/item/CS_URS_2024_01/767661811</t>
  </si>
  <si>
    <t>7676625R</t>
  </si>
  <si>
    <t>Memránové zastřešení včetně konstrukce - kompletní dodávka specializované firmy</t>
  </si>
  <si>
    <t>7676626R</t>
  </si>
  <si>
    <t>Skloupkopříčková fasáda - čiré sklo protisluneční bezpečnostní a smaltované sklo RAL 7021</t>
  </si>
  <si>
    <t>45,83+(1,5+1,335)*5,41</t>
  </si>
  <si>
    <t>7676658R</t>
  </si>
  <si>
    <t>Karuselové dveře - s třemi křídly , poloměr dveří cca 1730mm</t>
  </si>
  <si>
    <t>76766R</t>
  </si>
  <si>
    <t>Demontáž schodišťového zábradlí</t>
  </si>
  <si>
    <t>998767101</t>
  </si>
  <si>
    <t>Přesun hmot pro zámečnické konstrukce stanovený z hmotnosti přesunovaného materiálu vodorovná dopravní vzdálenost do 50 m základní v objektech výšky do 6 m</t>
  </si>
  <si>
    <t>https://podminky.urs.cz/item/CS_URS_2024_01/998767101</t>
  </si>
  <si>
    <t>998767193</t>
  </si>
  <si>
    <t>Přesun hmot pro zámečnické konstrukce stanovený z hmotnosti přesunovaného materiálu vodorovná dopravní vzdálenost do 50 m Příplatek k cenám za zvětšený přesun přes vymezenou vodorovnou dopravní vzdálenost do 500 m</t>
  </si>
  <si>
    <t>https://podminky.urs.cz/item/CS_URS_2024_01/998767193</t>
  </si>
  <si>
    <t>771151011</t>
  </si>
  <si>
    <t>Příprava podkladu před provedením dlažby samonivelační stěrka min.pevnosti 20 MPa, tloušťky do 3 mm</t>
  </si>
  <si>
    <t>https://podminky.urs.cz/item/CS_URS_2024_01/771151011</t>
  </si>
  <si>
    <t>771274114</t>
  </si>
  <si>
    <t>Montáž obkladů schodišť z dlaždic keramických lepených cementovým flexibilním lepidlem stupnic hladkých, šířky přes 300 do 350 mm</t>
  </si>
  <si>
    <t>https://podminky.urs.cz/item/CS_URS_2024_01/771274114</t>
  </si>
  <si>
    <t>2,95+2,55*6</t>
  </si>
  <si>
    <t>59761091</t>
  </si>
  <si>
    <t>schodovka keramická mrazuvzdorná R9/A povrch hladký/matný tl do 10mm š přes 350 do 400mm dl přes 600 do 800mm</t>
  </si>
  <si>
    <t>18,25*1,1 "Přepočtené koeficientem množství</t>
  </si>
  <si>
    <t>771274232</t>
  </si>
  <si>
    <t>Montáž obkladů schodišť z dlaždic keramických lepených cementovým flexibilním lepidlem podstupnic hladkých, výšky přes 150 do 200 mm</t>
  </si>
  <si>
    <t>https://podminky.urs.cz/item/CS_URS_2024_01/771274232</t>
  </si>
  <si>
    <t>59761137</t>
  </si>
  <si>
    <t>dlažba keramická slinutá mrazuvzdorná povrch hladký/matný tl do 10mm přes 6 do 9ks/m2</t>
  </si>
  <si>
    <t>771574413</t>
  </si>
  <si>
    <t>Montáž podlah z dlaždic keramických lepených cementovým flexibilním lepidlem hladkých, tloušťky do 10 mm přes 2 do 4 ks/m2</t>
  </si>
  <si>
    <t>https://podminky.urs.cz/item/CS_URS_2024_01/771574413</t>
  </si>
  <si>
    <t>1,2*3</t>
  </si>
  <si>
    <t>59761105</t>
  </si>
  <si>
    <t>dlažba keramická slinutá mrazuvzdorná R10/A povrch reliéfrní/matný s jedním rozměrem přes 800 do 1200mm tl do 10mm přes 0,5 do 2ks/m2</t>
  </si>
  <si>
    <t>88,089*1,15 "Přepočtené koeficientem množství</t>
  </si>
  <si>
    <t>Přesun hmot pro podlahy z dlaždic stanovený z hmotnosti přesunovaného materiálu vodorovná dopravní vzdálenost do 50 m základní v objektech výšky do 6 m</t>
  </si>
  <si>
    <t>https://podminky.urs.cz/item/CS_URS_2024_01/998771101</t>
  </si>
  <si>
    <t>998771193</t>
  </si>
  <si>
    <t>Přesun hmot pro podlahy z dlaždic stanovený z hmotnosti přesunovaného materiálu vodorovná dopravní vzdálenost do 50 m Příplatek k cenám za zvětšený přesun přes vymezenou vodorovnou dopravní vzdálenost do 500 m</t>
  </si>
  <si>
    <t>372</t>
  </si>
  <si>
    <t>https://podminky.urs.cz/item/CS_URS_2024_01/998771193</t>
  </si>
  <si>
    <t>781472213</t>
  </si>
  <si>
    <t>Montáž keramických obkladů stěn lepených cementovým flexibilním lepidlem hladkých přes 2 do 4 ks/m2</t>
  </si>
  <si>
    <t>374</t>
  </si>
  <si>
    <t>https://podminky.urs.cz/item/CS_URS_2024_01/781472213</t>
  </si>
  <si>
    <t>(2,51*2+1,65*2)*2,6</t>
  </si>
  <si>
    <t>59761703</t>
  </si>
  <si>
    <t>obklad keramický nemrazuvzdorný povrch hladký/lesklý tl do 10mm přes 2 do 4ks/m2</t>
  </si>
  <si>
    <t>376</t>
  </si>
  <si>
    <t>21,632*1,15 "Přepočtené koeficientem množství</t>
  </si>
  <si>
    <t>781473810</t>
  </si>
  <si>
    <t>Demontáž obkladů z dlaždic keramických lepených</t>
  </si>
  <si>
    <t>378</t>
  </si>
  <si>
    <t>https://podminky.urs.cz/item/CS_URS_2024_01/781473810</t>
  </si>
  <si>
    <t>7,33+(7,6*2,1)</t>
  </si>
  <si>
    <t>Přesun hmot pro obklady keramické stanovený z hmotnosti přesunovaného materiálu vodorovná dopravní vzdálenost do 50 m základní v objektech výšky do 6 m</t>
  </si>
  <si>
    <t>380</t>
  </si>
  <si>
    <t>https://podminky.urs.cz/item/CS_URS_2024_01/998781101</t>
  </si>
  <si>
    <t>998781193</t>
  </si>
  <si>
    <t>Přesun hmot pro obklady keramické stanovený z hmotnosti přesunovaného materiálu vodorovná dopravní vzdálenost do 50 m Příplatek k cenám za zvětšený přesun přes vymezenou vodorovnou dopravní vzdálenost do 500 m</t>
  </si>
  <si>
    <t>382</t>
  </si>
  <si>
    <t>https://podminky.urs.cz/item/CS_URS_2024_01/998781193</t>
  </si>
  <si>
    <t>784215003</t>
  </si>
  <si>
    <t>Provedení malby ze standardních hmot jednonásobné za mokra oděruvzdorné v místnostech výšky přes 3,80 do 5,00 m</t>
  </si>
  <si>
    <t>384</t>
  </si>
  <si>
    <t>https://podminky.urs.cz/item/CS_URS_2024_01/784215003</t>
  </si>
  <si>
    <t>7,9*4,2</t>
  </si>
  <si>
    <t>(3,4+2,2+4,5+2,2+4)*4,2</t>
  </si>
  <si>
    <t>58124009</t>
  </si>
  <si>
    <t>hmota malířská za mokra velmi dobře otěruvzdorná bílá</t>
  </si>
  <si>
    <t>litr</t>
  </si>
  <si>
    <t>386</t>
  </si>
  <si>
    <t>58,756*0,095 "Přepočtené koeficientem množství</t>
  </si>
  <si>
    <t>784511025</t>
  </si>
  <si>
    <t>Lepení tapet (materiál ve specifikaci) výšky do 3,00 m stěn vinylových vzorovaných</t>
  </si>
  <si>
    <t>388</t>
  </si>
  <si>
    <t>https://podminky.urs.cz/item/CS_URS_2024_01/784511025</t>
  </si>
  <si>
    <t>62468004</t>
  </si>
  <si>
    <t>tapeta vliesová velkoformátová , jedná se o kombinaci přírodních a syntetických vláken  tapeta bude kompletní dodávka a montáž vč. grafického návrhu a autorské licence</t>
  </si>
  <si>
    <t>390</t>
  </si>
  <si>
    <t>17,035*1,15 "Přepočtené koeficientem množství</t>
  </si>
  <si>
    <t>2024/HEX/04-03-14 - D.1.4-Technika prostředí staveb</t>
  </si>
  <si>
    <t>2024/HEX/04-03-14-1 - D.1.4.1-Zařízení zdravotechnických instalací</t>
  </si>
  <si>
    <t>Montáž trub z tvrdého PVC, gumový kroužek, DN 150</t>
  </si>
  <si>
    <t>Montáž mont. prvku pro závěsné WC</t>
  </si>
  <si>
    <t>Rohový ventil nerez sítko 3/8x1/2"</t>
  </si>
  <si>
    <t>725999001T00</t>
  </si>
  <si>
    <t>Inv.umyvadlo dit.64cm +mont.</t>
  </si>
  <si>
    <t>725999020T00</t>
  </si>
  <si>
    <t>Zavěš.inv.klozet dit.+sedátko</t>
  </si>
  <si>
    <t>Bat.pák.umyvadl.stoj.chrom+mont.</t>
  </si>
  <si>
    <t>725999049T00</t>
  </si>
  <si>
    <t>Záp.uzávěr do zdi pro inval.umyvadlo + mont.</t>
  </si>
  <si>
    <t>725534112</t>
  </si>
  <si>
    <t>Ohřívač elektr. 5l</t>
  </si>
  <si>
    <t>Madlo pevné k inv.umyvadlu</t>
  </si>
  <si>
    <t>PC.2</t>
  </si>
  <si>
    <t>Krycí deska pro inv.klozet</t>
  </si>
  <si>
    <t>PC.3</t>
  </si>
  <si>
    <t>Madlo sklopné k inv. WC</t>
  </si>
  <si>
    <t>PC.4</t>
  </si>
  <si>
    <t>Madlo pevné k inv. WC</t>
  </si>
  <si>
    <t>R5</t>
  </si>
  <si>
    <t>Pneumatické oddálené ovládání splachování pro WC</t>
  </si>
  <si>
    <t>2024/HEX/04-03-14-2 - D.1.4.2-Ústřední vytápění</t>
  </si>
  <si>
    <t>PSV - Ústřední vytápění</t>
  </si>
  <si>
    <t>Ústřední vytápění</t>
  </si>
  <si>
    <t>Izolace potrubí PE 18 x 13 mm šedá</t>
  </si>
  <si>
    <t>283773025R</t>
  </si>
  <si>
    <t>Izolace potrubí PE 22 x 13 mm šedá</t>
  </si>
  <si>
    <t>283773038R</t>
  </si>
  <si>
    <t>Izolace potrubí PE 28 x 20 mm šedá</t>
  </si>
  <si>
    <t>733 01-0011.R01</t>
  </si>
  <si>
    <t>potrubí PE-Xa z vysokotlace zesítěného polyetylénu, 17x2,0</t>
  </si>
  <si>
    <t>733 01-0012.R01</t>
  </si>
  <si>
    <t>potrubí PE-Xa z vysokotlace zesítěného polyetylénu, 20x2,0</t>
  </si>
  <si>
    <t>733 01-0013.R01</t>
  </si>
  <si>
    <t>potrubí PE-Xa z vysokotlace zesítěného polyetylénu, 25x2,3</t>
  </si>
  <si>
    <t>734266426R00</t>
  </si>
  <si>
    <t>Šroubení uz.dvoutr.s vyp.rohov. DN15</t>
  </si>
  <si>
    <t>734209104R00</t>
  </si>
  <si>
    <t>Montáž armatur závitových,s 1závitem, G 3/4</t>
  </si>
  <si>
    <t>734226222RT1</t>
  </si>
  <si>
    <t>Ventil term.rohový,vnitř.z. DN 15, bez termostatické hlavice</t>
  </si>
  <si>
    <t>734266112R00</t>
  </si>
  <si>
    <t>Šroubení reg.rohové,vnitř.z. DN 15</t>
  </si>
  <si>
    <t>Demontáž otopných těles panelových dvouřadých, délky do 2820 mm</t>
  </si>
  <si>
    <t>735157663R00</t>
  </si>
  <si>
    <t>Otopné těleso panelové Ventil 22, v. 600 mm, dl. 700 mm</t>
  </si>
  <si>
    <t>735157666R00</t>
  </si>
  <si>
    <t>Otopné těleso panelové Ventil 22, v. 600 mm, dl. 1000 mm</t>
  </si>
  <si>
    <t>735423900R00</t>
  </si>
  <si>
    <t>Montáž otopné lavice do délky 1600 mm</t>
  </si>
  <si>
    <t>735423321R00</t>
  </si>
  <si>
    <t>Otopná lavice LKXR do suchého prostředí, v. 230 mm, š. 130 mm, dl. 900 mm</t>
  </si>
  <si>
    <t>735890801R00</t>
  </si>
  <si>
    <t>Přemístění demont. hmot - otop. těles, H do 6 m</t>
  </si>
  <si>
    <t>736326824R00</t>
  </si>
  <si>
    <t>Skříň rozdělovače pod omítku UP950</t>
  </si>
  <si>
    <t>736326304R00</t>
  </si>
  <si>
    <t>Sestava rozdělovač/sběrač HKV-D, pěticestný, bez skříně</t>
  </si>
  <si>
    <t>Stavební výpomoc</t>
  </si>
  <si>
    <t>-2124297601</t>
  </si>
  <si>
    <t>2024/HEX/04-03-14-3 - D.1.4.3-Zařízení silnoproudé elektrotechniky</t>
  </si>
  <si>
    <t>210010701RT2</t>
  </si>
  <si>
    <t>Krabice KSK 100 PO pro silové kabely se zapojením, včetně dodávky KSK 100 PO</t>
  </si>
  <si>
    <t>210100002R00</t>
  </si>
  <si>
    <t>Ukončení vodičů v rozvaděči + zapojení do 106 mm2</t>
  </si>
  <si>
    <t>210140431R00</t>
  </si>
  <si>
    <t>Ovladač pomocných obvodů-1 tlačítkový v Al skříni, pod sklem</t>
  </si>
  <si>
    <t>44985121R</t>
  </si>
  <si>
    <t>Hlásič tlačítkový nástěnný, pod sklem</t>
  </si>
  <si>
    <t>Rozvodnice plastová R-VS viz výkres 04</t>
  </si>
  <si>
    <t>Svorka na potrubí Bernard, včetně Cu pásku, včetně dodávky svorky + Cu pásku</t>
  </si>
  <si>
    <t>Kabel bezhalogenový CXKH 5 x 10 mm2 volně uložený, včetně dodávky kabelu CXKH-R</t>
  </si>
  <si>
    <t>210120441R00</t>
  </si>
  <si>
    <t>Jistič třípólový modulární</t>
  </si>
  <si>
    <t>210120421R00</t>
  </si>
  <si>
    <t>Jistič jednopólový modulární</t>
  </si>
  <si>
    <t>35824127.AR3</t>
  </si>
  <si>
    <t>Příslušenství:jističe - vypínací spoušť AC/DC</t>
  </si>
  <si>
    <t>35822001040R</t>
  </si>
  <si>
    <t>Jistič do 80 A 1pól. charakteristika C, LTN-16C-1</t>
  </si>
  <si>
    <t>35822002332R</t>
  </si>
  <si>
    <t>Jistič do 80 A 3 pól. charakterist. C, LTN-250C-3</t>
  </si>
  <si>
    <t>N2 S. NOUZOVÉ LED, PROTIPANICKÉ, SVÍTÍCÍ PŘI VÝPAD, BATERIE 60min, AUTOTEST</t>
  </si>
  <si>
    <t>Cd SV. ZÁVĚSNÉ LED 170W/4000K, TĚLESO SV. Al , OPTIKA 65°, UGR&lt;19, l=2875MM, DALI</t>
  </si>
  <si>
    <t>D ZÁVĚSNÉ LED 79W/4000K, TĚLESO SV. Al PROFIL, OPÁLOVÝ DIFUZOR, d=100mm, l=2558mm, DALI, 230V</t>
  </si>
  <si>
    <t>G SV. VESTAVNÉ LED 12W/4000K, 49° HONEYCOMB, TĚLES, Al, NEREZOVÝ RÁMEČEK, TVRZENÉ SKLO, IP68, NUTNO PO</t>
  </si>
  <si>
    <t>Koordinační činnost</t>
  </si>
  <si>
    <t>2024/HEX/04-03-14-4a - D.1.4.4a-Strukturovaná kabeláž</t>
  </si>
  <si>
    <t>D3 - Rozvaděče, zásuvky, ukončovací hw</t>
  </si>
  <si>
    <t>D4 - Demolice, demontáže</t>
  </si>
  <si>
    <t>D5 - Ostatní</t>
  </si>
  <si>
    <t>Pol1</t>
  </si>
  <si>
    <t>Pol2</t>
  </si>
  <si>
    <t>Pol3</t>
  </si>
  <si>
    <t>Pol4</t>
  </si>
  <si>
    <t>Pol5</t>
  </si>
  <si>
    <t>Pol6</t>
  </si>
  <si>
    <t>Pol7</t>
  </si>
  <si>
    <t>Pol8</t>
  </si>
  <si>
    <t>Pol9</t>
  </si>
  <si>
    <t>Pol10</t>
  </si>
  <si>
    <t>Pol11</t>
  </si>
  <si>
    <t>Pol12</t>
  </si>
  <si>
    <t>Pol13</t>
  </si>
  <si>
    <t>Pol14</t>
  </si>
  <si>
    <t>Pol15</t>
  </si>
  <si>
    <t>Pol16</t>
  </si>
  <si>
    <t>Pol17</t>
  </si>
  <si>
    <t>Pol18</t>
  </si>
  <si>
    <t>D5</t>
  </si>
  <si>
    <t>Pol19</t>
  </si>
  <si>
    <t>Pol20</t>
  </si>
  <si>
    <t>Pol21</t>
  </si>
  <si>
    <t>Pol22</t>
  </si>
  <si>
    <t>Pol23</t>
  </si>
  <si>
    <t>Pol24</t>
  </si>
  <si>
    <t>Pol25</t>
  </si>
  <si>
    <t>Pol26</t>
  </si>
  <si>
    <t>Pol27</t>
  </si>
  <si>
    <t>Pol28</t>
  </si>
  <si>
    <t>2024/HEX/04-03-14-4b - D.1.4.4b-Poplachový zabezpečovací a tísňový systém</t>
  </si>
  <si>
    <t>D3 - Detektory, moduly</t>
  </si>
  <si>
    <t>D4 - Signalizace ZTP</t>
  </si>
  <si>
    <t>D5 - Demolice, demontáže</t>
  </si>
  <si>
    <t>D6 - Ostatní</t>
  </si>
  <si>
    <t>Pol29</t>
  </si>
  <si>
    <t>Pol30</t>
  </si>
  <si>
    <t>Pol31</t>
  </si>
  <si>
    <t>Pol32</t>
  </si>
  <si>
    <t>Pol33</t>
  </si>
  <si>
    <t>Pol34</t>
  </si>
  <si>
    <t>Pol35</t>
  </si>
  <si>
    <t>Linkový koncentrátor 8 smyček (kompatibilní se stávající technologií)</t>
  </si>
  <si>
    <t>Pol36</t>
  </si>
  <si>
    <t>Pol37</t>
  </si>
  <si>
    <t>Pol38</t>
  </si>
  <si>
    <t>Signalizace ZTP</t>
  </si>
  <si>
    <t>Pol39</t>
  </si>
  <si>
    <t>Sada pro nouzovou signalizaci (kontrolní modul s alarmem, tlačítko signální tahové, tlačítko resetovací, transformátor)</t>
  </si>
  <si>
    <t>Pol40</t>
  </si>
  <si>
    <t>Pol41</t>
  </si>
  <si>
    <t>Zabezpečení stávajících prvků v průběhu rekonstrukce</t>
  </si>
  <si>
    <t>D6</t>
  </si>
  <si>
    <t>Pol42</t>
  </si>
  <si>
    <t>Pol43</t>
  </si>
  <si>
    <t>Pol44</t>
  </si>
  <si>
    <t>Pol45</t>
  </si>
  <si>
    <t>2024/HEX/04-03-14-4c - D.1.4.4c-Místní rozhlas</t>
  </si>
  <si>
    <t xml:space="preserve">D3 - Reproduktory a příslušenství </t>
  </si>
  <si>
    <t>Pol46</t>
  </si>
  <si>
    <t>Pol47</t>
  </si>
  <si>
    <t>Pol48</t>
  </si>
  <si>
    <t>Pol49</t>
  </si>
  <si>
    <t>6W nástěnný reproduktor, 100V, 6/3/1,5W, MDF, IP54 (kompatibilní se stávající technologií)</t>
  </si>
  <si>
    <t>Pol50</t>
  </si>
  <si>
    <t>Pol51</t>
  </si>
  <si>
    <t>2024/HEX/04-03-14-4d - D.1.4.4d-Jednotný čas</t>
  </si>
  <si>
    <t>Pol52</t>
  </si>
  <si>
    <t>Pol53</t>
  </si>
  <si>
    <t>2024/HEX/04-03-14-5 - D.1.4.5-Zařízení vzduchotechniky</t>
  </si>
  <si>
    <t>D1 - Větrání vrátnice</t>
  </si>
  <si>
    <t>D2 - Toaleta</t>
  </si>
  <si>
    <t>D3 - Montážní a těsnící materiál</t>
  </si>
  <si>
    <t>D4 - Doprava</t>
  </si>
  <si>
    <t>Větrání vrátnice</t>
  </si>
  <si>
    <t>Pol54</t>
  </si>
  <si>
    <t>Vzduchotechnická jednotka v nástěnném provedení s vývody nahoru, P-120m3/h(180Pa), O-120m3/h(180Pa), ventilátory s EC motory, deskový výměník (účinnost rekuperace min. 94%), ELE ohřev 1,1kW, na přívodu i odtahu filtrace. Jednotka dodána vč. systému MaR, digitální regulace, nástěnný ovladač s dotykovým disp.</t>
  </si>
  <si>
    <t>Pol55</t>
  </si>
  <si>
    <t>Tlumič hluku D125, délka 1m</t>
  </si>
  <si>
    <t>Pol56</t>
  </si>
  <si>
    <t>Tlumič hluku D125, délka 0,5m</t>
  </si>
  <si>
    <t>Pol57</t>
  </si>
  <si>
    <t>Regulační klapka D125</t>
  </si>
  <si>
    <t>Pol58</t>
  </si>
  <si>
    <t>Zpětná klapka D125</t>
  </si>
  <si>
    <t>Pol59</t>
  </si>
  <si>
    <t>Talířový ventil přívodní D125, vč. zděře, kovové provedení</t>
  </si>
  <si>
    <t>Pol60</t>
  </si>
  <si>
    <t>Talířový ventil odvodní D125, vč. zděře, kovové provedení</t>
  </si>
  <si>
    <t>Pol61</t>
  </si>
  <si>
    <t>Protidešťová žaluzie 250x250, vč. síta proti ptactvu, RAL dle arch.</t>
  </si>
  <si>
    <t>Pol62</t>
  </si>
  <si>
    <t>Pružná hadice D125</t>
  </si>
  <si>
    <t>Pol63</t>
  </si>
  <si>
    <t>Potrubí do průměru 125, vč tvarovek</t>
  </si>
  <si>
    <t>Pol64</t>
  </si>
  <si>
    <t>Potrubí čtyřhranné - tvarovky</t>
  </si>
  <si>
    <t>Pol65</t>
  </si>
  <si>
    <t>Toaleta</t>
  </si>
  <si>
    <t>Pol66</t>
  </si>
  <si>
    <t>Potrubní ventilátor V=80m3/h, dp=60Pa, P=53W, U=230V Připojení D125</t>
  </si>
  <si>
    <t>Pol67</t>
  </si>
  <si>
    <t>Zpětná klapka D125, těsné provedení</t>
  </si>
  <si>
    <t>Pol68</t>
  </si>
  <si>
    <t>Potrubí do průměru D125, vč tvarovek</t>
  </si>
  <si>
    <t>Pol69</t>
  </si>
  <si>
    <t>Tepelná parotěsná izolace tl.19mm</t>
  </si>
  <si>
    <t>Pol70</t>
  </si>
  <si>
    <t>Pol71</t>
  </si>
  <si>
    <t>Pol72</t>
  </si>
  <si>
    <t>Pol73</t>
  </si>
  <si>
    <t>Pol74</t>
  </si>
  <si>
    <t>Pol75</t>
  </si>
  <si>
    <t>Pol76</t>
  </si>
  <si>
    <t>Montážní plošina (do výšky 3m)</t>
  </si>
  <si>
    <t>Pol77</t>
  </si>
  <si>
    <t>Štítky a značení</t>
  </si>
  <si>
    <t>2024/HEX/04-03-VON - Vedlejší a ostatní náklady</t>
  </si>
  <si>
    <t>0132940-01</t>
  </si>
  <si>
    <t>Dílenská (zpracovatelská) dokumentace</t>
  </si>
  <si>
    <t>-765810367</t>
  </si>
  <si>
    <t>034103000</t>
  </si>
  <si>
    <t>Oplocení staveniště</t>
  </si>
  <si>
    <t>https://podminky.urs.cz/item/CS_URS_2024_01/034103000</t>
  </si>
  <si>
    <t>034503000</t>
  </si>
  <si>
    <t>Informační tabule na staveništi</t>
  </si>
  <si>
    <t>https://podminky.urs.cz/item/CS_URS_2024_01/034503000</t>
  </si>
  <si>
    <t>043002000</t>
  </si>
  <si>
    <t>Zkoušky a ostatní měření</t>
  </si>
  <si>
    <t>https://podminky.urs.cz/item/CS_URS_2024_01/043002000</t>
  </si>
  <si>
    <t>04320300.R</t>
  </si>
  <si>
    <t>Náklady na vzorkování</t>
  </si>
  <si>
    <t>09-1</t>
  </si>
  <si>
    <t>provizorní protiprachová stěna</t>
  </si>
  <si>
    <t>091104000</t>
  </si>
  <si>
    <t>Stroje a zařízení nevyžadující montáž</t>
  </si>
  <si>
    <t>https://podminky.urs.cz/item/CS_URS_2024_01/091104000</t>
  </si>
  <si>
    <t>09-2</t>
  </si>
  <si>
    <t>zajištění konstrukcí</t>
  </si>
  <si>
    <t>094104000</t>
  </si>
  <si>
    <t>Náklady na opatření BOZP</t>
  </si>
  <si>
    <t>https://podminky.urs.cz/item/CS_URS_2024_01/094104000</t>
  </si>
  <si>
    <t>SEZNAM FIGUR</t>
  </si>
  <si>
    <t>Výměra</t>
  </si>
  <si>
    <t xml:space="preserve"> 2024/HEX/04-01/ 2024/HEX/04-01-11/ 2024/HEX/04-01-11-1</t>
  </si>
  <si>
    <t>Použití figury:</t>
  </si>
  <si>
    <t>Montáž obkladů vnitřních keramických velkoformátových hladkých do 0,5 ks/m2 lepených flexibilním lepidlem</t>
  </si>
  <si>
    <t>Cementový postřik vnitřních stěn nanášený celoplošně ručně</t>
  </si>
  <si>
    <t>Penetrační disperzní nátěr vnitřních stěn nanášený ručně</t>
  </si>
  <si>
    <t>Vápenocementová omítka hrubá jednovrstvá zatřená vnitřních stěn nanášená ručně</t>
  </si>
  <si>
    <t>Montáž omítníků plastových, pozinkovaných nebo dřevěných</t>
  </si>
  <si>
    <t>Ometení (oprášení) stěny při přípravě podkladu</t>
  </si>
  <si>
    <t>Nátěr penetrační na stěnu</t>
  </si>
  <si>
    <t>Příplatek k montáži obkladů vnitřních keramických hladkých za plochu do 10 m2</t>
  </si>
  <si>
    <t>Příplatek k montáži obkladů vnitřních keramických hladkých za omezený prostor</t>
  </si>
  <si>
    <t>Příplatek k montáži obkladů vnitřních keramických hladkých za spárování tmelem dvousložkovým</t>
  </si>
  <si>
    <t>Příplatek k montáži obkladů vnitřních keramických hladkých za lepením lepidlem dvousložkovým</t>
  </si>
  <si>
    <t>Čištění vnitřních ploch stěn po provedení obkladu chemickými prostředky</t>
  </si>
  <si>
    <t>Montáž soklů z dlaždic keramických rovných flexibilní lepidlo v přes 65 do 90 mm</t>
  </si>
  <si>
    <t>Začištění omítek kolem oken, dveří, podlah nebo obkladů</t>
  </si>
  <si>
    <t>Nátěr penetrační na podlahu</t>
  </si>
  <si>
    <t>Příplatek k montáži podlah keramických lepených flexibilním lepidlem za spárování tmelem dvousložkovým</t>
  </si>
  <si>
    <t>Příplatek k montáži podlah keramických lepených flexibilním lepidlem za lepení dvousložkovým lepidlem</t>
  </si>
  <si>
    <t>Podlahy spárování silikonem</t>
  </si>
  <si>
    <t>Podlahy separační provazec do pružných spar průměru 8 mm</t>
  </si>
  <si>
    <t>Pracnější řezání podlah z dlaždic keramických rovné</t>
  </si>
  <si>
    <t>Čištění vnitřních ploch podlah nebo schodišť po položení dlažby chemickými prostředky</t>
  </si>
  <si>
    <t>Montáž soklů z dlaždic keramických schodišťových stupňovitých flexibilní lepidlo v přes 65 do 90 mm</t>
  </si>
  <si>
    <t>ker.dlažba velkoformát na terénu (s tep.izol.)</t>
  </si>
  <si>
    <t>Montáž podlah keramických velkoformátových z dekorů lepených flexibilním lepidlem přes 0,5 do 2 ks/m2</t>
  </si>
  <si>
    <t>Vysátí podkladu před pokládkou dlažby</t>
  </si>
  <si>
    <t>Demontáž minerálního podhledu zavěšeného na viditelném roštu</t>
  </si>
  <si>
    <t>Samonivelační stěrka podlah pevnosti 30 MPa tl přes 5 do 8 mm</t>
  </si>
  <si>
    <t>Demontáž lepených povlakových podlah s podložkou ručně</t>
  </si>
  <si>
    <t>Vysátí betonových podlah před provedením nátěru</t>
  </si>
  <si>
    <t>Penetrační syntetický nátěr pórovitých betonových podlah</t>
  </si>
  <si>
    <t>Příplatek k broušení stávajících betonových podlah za každý další 1 mm úběru</t>
  </si>
  <si>
    <t>Otlučení (osekání) vnitřní vápenné nebo vápenocementové omítky stropů v rozsahu přes 50 do 100 %</t>
  </si>
  <si>
    <t>Výztuž mazanin svařovanými sítěmi Kari</t>
  </si>
  <si>
    <t>Potěr cementový samonivelační litý C30 tl přes 45 do 50 mm</t>
  </si>
  <si>
    <t>Příplatek k cementovému samonivelačnímu litému potěru C30 ZKD 5 mm tl přes 50 mm</t>
  </si>
  <si>
    <t>Separační vrstva z PE fólie</t>
  </si>
  <si>
    <t>Nástřik betonových povrchů proti odpařování vody</t>
  </si>
  <si>
    <t>Montáž izolace tepelné podlah volně kladenými rohožemi, pásy, dílci, deskami 2 vrstvy</t>
  </si>
  <si>
    <t>Samonivelační stěrka podlah pevnosti 30 MPa tl 3 mm</t>
  </si>
  <si>
    <t xml:space="preserve"> 2024/HEX/04-02/ 2024/HEX/04-02-11/ 2024/HEX/04-02-11-2</t>
  </si>
  <si>
    <t>Lepení pásů z PVC standardním lepidlem</t>
  </si>
  <si>
    <t>Nástřik betonových podlah proti odpařování vody</t>
  </si>
  <si>
    <t>Broušení anhydritového podkladu povlakových podlah</t>
  </si>
  <si>
    <t>Vysátí podkladu povlakových podlah</t>
  </si>
  <si>
    <t>Neředěná penetrace savého podkladu povlakových podlah</t>
  </si>
  <si>
    <t>Stěrka podlahová nivelační pro vyrovnání podkladu povlakových podlah pevnosti 30 MPa tl do 3 mm</t>
  </si>
  <si>
    <t>Spoj povlakových podlahovin z PVC svařováním za studena</t>
  </si>
  <si>
    <t>Základní čištění nově položených podlahovin vysátím a setřením vlhkým mopem</t>
  </si>
  <si>
    <t>Penetrační syntetický nátěr hladkých betonových podlah</t>
  </si>
  <si>
    <t>PVC vinyl homogenní protiskluzná se vsypem a výztuž. vrstvou tl 2,00mm nášlapná vrstva 2,00mm, hořlavost Bfl-s1, třída zátěže 34/43, útlum 5dB, bodová zátěž &lt;= 0,10mm, protiskluznost R10</t>
  </si>
  <si>
    <t>Potěr anhydritový samonivelační tl přes 40 do 50 mm ze suchých směsí</t>
  </si>
  <si>
    <t>Montáž izolace tepelné podlah volně kladenými rohožemi, pásy, dílci, deskami 1 vrstva</t>
  </si>
  <si>
    <t>Montáž izolace tepelné podlah parotěsné reflexní tl do 5 mm</t>
  </si>
  <si>
    <t>PVC vinyl homogenní protiskluzná se vsypem a výztuž. vrstvou, s nopy tl 2,00mm nášlapná vrstva 2,00mm, hořlavost Bfl-s1, třída zátěže 34/43, útlum 13dB, bodová zátěž &lt;= 0,10mm, protiskluznost R10</t>
  </si>
  <si>
    <t>Montáž podlah keramických reliéfních nebo z dekorů lepených cementovým flexibilním lepidlem přes 0,5 do 2 ks/m2</t>
  </si>
  <si>
    <t>Izolace pod dlažbu nátěrem nebo stěrkou ve dvou vrstvách</t>
  </si>
  <si>
    <t>Montáž podlah keramických pro mechanické zatížení lepených cementovým flexibilním lepidlem přes 2 do 4 ks/m2</t>
  </si>
  <si>
    <t>Potěr cementový samonivelační litý C30 tl přes 40 do 45 mm</t>
  </si>
  <si>
    <t>Montáž obkladů keramických hladkých lepených cementovým flexibilním lepidlem přes 4 do 6 ks/m2</t>
  </si>
  <si>
    <t>Montáž soklů z dlaždic keramických rovných lepených cementovým flexibilním lepidlem v přes 90 do 120 mm</t>
  </si>
  <si>
    <t>Montáž těsnícího pásu pro styčné nebo dilatační spáry</t>
  </si>
  <si>
    <t>Izolace pod obklad nátěrem nebo stěrkou ve dvou vrstvách</t>
  </si>
  <si>
    <t>Provedení izolace proti tlakové vodě svislé za studena nátěrem penetračním</t>
  </si>
  <si>
    <t>Provedení izolace proti tlakové vodě vodorovné za studena nátěrem penetračním</t>
  </si>
  <si>
    <t>Montáž obvodových lišt lepením</t>
  </si>
  <si>
    <t>Spárování silikonem</t>
  </si>
  <si>
    <t>Montáž kontaktního zateplení vnějších stěn lepením a mechanickým kotvením polystyrénových desek do betonu a zdiva tl přes 120 do 160 mm</t>
  </si>
  <si>
    <t>Penetrační silikonový nátěr vnějších pastovitých tenkovrstvých omítek stěn</t>
  </si>
  <si>
    <t>Tenkovrstvá silikonová zatíraná omítka zrnitost 4,0 mm vnějších stěn</t>
  </si>
  <si>
    <t>Provedení izolace proti zemní vlhkosti svislé za studena nátěrem penetračním</t>
  </si>
  <si>
    <t>Provedení izolace proti zemní vlhkosti svislé za studena 2x nátěr tekutou elastickou hydroizolací</t>
  </si>
  <si>
    <t>podhled bezesparý</t>
  </si>
  <si>
    <t>Montáž SDK podhledu z desek perforovaných celoplošně s hranami speciálně tmelenými na dvouvrstvé kci z CD+UD</t>
  </si>
  <si>
    <t>Penetrační disperzní nátěr vnitřních stropů nanášený ručně</t>
  </si>
  <si>
    <t>Sádrový štuk vnitřních rovných stropů tloušťky do 3 mm</t>
  </si>
  <si>
    <t>Dvojnásobné bílé malby ze směsí za sucha dobře otěruvzdorných v místnostech přes 5,00 m</t>
  </si>
  <si>
    <t>podhled akustický kazetový vid.rošt 600/1200mm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</si>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</sst>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35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0" fillId="0" borderId="0" xfId="1" applyFont="1" applyAlignment="1">
      <alignment horizontal="center"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2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0" fontId="1" fillId="0" borderId="0" xfId="0" applyFont="1" applyAlignment="1">
      <alignment horizontal="righ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37" fillId="0" borderId="0" xfId="0" applyFont="1" applyAlignment="1">
      <alignment horizontal="left" vertical="center"/>
    </xf>
    <xf numFmtId="0" fontId="38"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9" fillId="0" borderId="0" xfId="0" applyFont="1" applyAlignment="1">
      <alignment vertical="center" wrapText="1"/>
    </xf>
    <xf numFmtId="0" fontId="40" fillId="0" borderId="23" xfId="0" applyFont="1" applyBorder="1" applyAlignment="1">
      <alignment horizontal="center" vertical="center"/>
    </xf>
    <xf numFmtId="49" fontId="40" fillId="0" borderId="23" xfId="0" applyNumberFormat="1"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center" vertical="center" wrapText="1"/>
    </xf>
    <xf numFmtId="167" fontId="40" fillId="0" borderId="23" xfId="0" applyNumberFormat="1" applyFont="1" applyBorder="1" applyAlignment="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Alignment="1">
      <alignment horizontal="center" vertical="center"/>
    </xf>
    <xf numFmtId="167" fontId="22" fillId="2" borderId="23" xfId="0" applyNumberFormat="1" applyFont="1" applyFill="1" applyBorder="1" applyAlignment="1" applyProtection="1">
      <alignment vertical="center"/>
      <protection locked="0"/>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lignment horizontal="left" vertical="center"/>
    </xf>
    <xf numFmtId="0" fontId="53" fillId="0" borderId="1" xfId="0" applyFont="1" applyBorder="1" applyAlignment="1">
      <alignment vertical="top"/>
    </xf>
    <xf numFmtId="0" fontId="53" fillId="0" borderId="1" xfId="0" applyFont="1" applyBorder="1" applyAlignment="1">
      <alignment horizontal="left" vertical="center"/>
    </xf>
    <xf numFmtId="0" fontId="53" fillId="0" borderId="1" xfId="0" applyFont="1" applyBorder="1" applyAlignment="1">
      <alignment horizontal="center" vertical="center"/>
    </xf>
    <xf numFmtId="49" fontId="53" fillId="0" borderId="1" xfId="0" applyNumberFormat="1" applyFont="1" applyBorder="1" applyAlignment="1">
      <alignment horizontal="left" vertical="center"/>
    </xf>
    <xf numFmtId="0" fontId="52" fillId="0" borderId="28" xfId="0"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4" fontId="22" fillId="2" borderId="23" xfId="0" applyNumberFormat="1" applyFont="1" applyFill="1" applyBorder="1" applyAlignment="1">
      <alignment vertical="center"/>
    </xf>
    <xf numFmtId="4" fontId="40" fillId="2" borderId="23" xfId="0" applyNumberFormat="1" applyFont="1" applyFill="1" applyBorder="1" applyAlignment="1">
      <alignment vertical="center"/>
    </xf>
    <xf numFmtId="0" fontId="29" fillId="0" borderId="0" xfId="0" applyFont="1" applyAlignment="1">
      <alignment horizontal="left" vertical="center" wrapText="1"/>
    </xf>
    <xf numFmtId="0" fontId="26" fillId="0" borderId="0" xfId="0" applyFont="1" applyAlignment="1">
      <alignment horizontal="left" vertical="center" wrapText="1"/>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164" fontId="1" fillId="0" borderId="0" xfId="0" applyNumberFormat="1" applyFont="1" applyAlignment="1">
      <alignment horizontal="left" vertical="center"/>
    </xf>
    <xf numFmtId="0" fontId="1" fillId="0" borderId="0" xfId="0" applyFont="1" applyAlignment="1">
      <alignment vertical="center"/>
    </xf>
    <xf numFmtId="4" fontId="19" fillId="0" borderId="0" xfId="0" applyNumberFormat="1" applyFont="1" applyAlignment="1">
      <alignmen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0" fillId="0" borderId="0" xfId="0"/>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top" wrapText="1"/>
    </xf>
    <xf numFmtId="0" fontId="46" fillId="0" borderId="1" xfId="0" applyFont="1" applyBorder="1" applyAlignment="1">
      <alignment horizontal="left" vertical="top"/>
    </xf>
    <xf numFmtId="0" fontId="46" fillId="0" borderId="1" xfId="0" applyFont="1" applyBorder="1" applyAlignment="1">
      <alignment horizontal="left" vertical="center"/>
    </xf>
    <xf numFmtId="0" fontId="44" fillId="0" borderId="1" xfId="0" applyFont="1" applyBorder="1" applyAlignment="1">
      <alignment horizontal="center" vertical="center" wrapText="1"/>
    </xf>
    <xf numFmtId="0" fontId="45" fillId="0" borderId="29" xfId="0" applyFont="1" applyBorder="1" applyAlignment="1">
      <alignment horizontal="left"/>
    </xf>
    <xf numFmtId="0" fontId="44" fillId="0" borderId="1" xfId="0" applyFont="1" applyBorder="1" applyAlignment="1">
      <alignment horizontal="center" vertical="center"/>
    </xf>
    <xf numFmtId="49" fontId="46" fillId="0" borderId="1" xfId="0" applyNumberFormat="1" applyFont="1" applyBorder="1" applyAlignment="1">
      <alignment horizontal="left" vertical="center" wrapText="1"/>
    </xf>
    <xf numFmtId="0" fontId="46" fillId="0" borderId="1" xfId="0" applyFont="1" applyBorder="1" applyAlignment="1">
      <alignment horizontal="left" vertical="center" wrapText="1"/>
    </xf>
    <xf numFmtId="0" fontId="45"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3_01/632481213" TargetMode="External"/><Relationship Id="rId21" Type="http://schemas.openxmlformats.org/officeDocument/2006/relationships/hyperlink" Target="https://podminky.urs.cz/item/CS_URS_2023_01/273351122" TargetMode="External"/><Relationship Id="rId63" Type="http://schemas.openxmlformats.org/officeDocument/2006/relationships/hyperlink" Target="https://podminky.urs.cz/item/CS_URS_2023_01/434311115" TargetMode="External"/><Relationship Id="rId159" Type="http://schemas.openxmlformats.org/officeDocument/2006/relationships/hyperlink" Target="https://podminky.urs.cz/item/CS_URS_2023_01/998011001" TargetMode="External"/><Relationship Id="rId170" Type="http://schemas.openxmlformats.org/officeDocument/2006/relationships/hyperlink" Target="https://podminky.urs.cz/item/CS_URS_2023_01/712363004" TargetMode="External"/><Relationship Id="rId226" Type="http://schemas.openxmlformats.org/officeDocument/2006/relationships/hyperlink" Target="https://podminky.urs.cz/item/CS_URS_2023_01/771591115" TargetMode="External"/><Relationship Id="rId107" Type="http://schemas.openxmlformats.org/officeDocument/2006/relationships/hyperlink" Target="https://podminky.urs.cz/item/CS_URS_2023_01/631319011" TargetMode="External"/><Relationship Id="rId11" Type="http://schemas.openxmlformats.org/officeDocument/2006/relationships/hyperlink" Target="https://podminky.urs.cz/item/CS_URS_2023_01/174151102" TargetMode="External"/><Relationship Id="rId32" Type="http://schemas.openxmlformats.org/officeDocument/2006/relationships/hyperlink" Target="https://podminky.urs.cz/item/CS_URS_2023_01/311113144" TargetMode="External"/><Relationship Id="rId53" Type="http://schemas.openxmlformats.org/officeDocument/2006/relationships/hyperlink" Target="https://podminky.urs.cz/item/CS_URS_2023_01/413352116" TargetMode="External"/><Relationship Id="rId74" Type="http://schemas.openxmlformats.org/officeDocument/2006/relationships/hyperlink" Target="https://podminky.urs.cz/item/CS_URS_2023_01/611321145" TargetMode="External"/><Relationship Id="rId128" Type="http://schemas.openxmlformats.org/officeDocument/2006/relationships/hyperlink" Target="https://podminky.urs.cz/item/CS_URS_2023_01/941111811" TargetMode="External"/><Relationship Id="rId149" Type="http://schemas.openxmlformats.org/officeDocument/2006/relationships/hyperlink" Target="https://podminky.urs.cz/item/CS_URS_2023_01/974031664" TargetMode="External"/><Relationship Id="rId5" Type="http://schemas.openxmlformats.org/officeDocument/2006/relationships/hyperlink" Target="https://podminky.urs.cz/item/CS_URS_2023_01/162751119" TargetMode="External"/><Relationship Id="rId95" Type="http://schemas.openxmlformats.org/officeDocument/2006/relationships/hyperlink" Target="https://podminky.urs.cz/item/CS_URS_2023_01/622221021" TargetMode="External"/><Relationship Id="rId160" Type="http://schemas.openxmlformats.org/officeDocument/2006/relationships/hyperlink" Target="https://podminky.urs.cz/item/CS_URS_2023_01/711161212" TargetMode="External"/><Relationship Id="rId181" Type="http://schemas.openxmlformats.org/officeDocument/2006/relationships/hyperlink" Target="https://podminky.urs.cz/item/CS_URS_2023_01/712998201" TargetMode="External"/><Relationship Id="rId216" Type="http://schemas.openxmlformats.org/officeDocument/2006/relationships/hyperlink" Target="https://podminky.urs.cz/item/CS_URS_2023_01/771151023" TargetMode="External"/><Relationship Id="rId237" Type="http://schemas.openxmlformats.org/officeDocument/2006/relationships/hyperlink" Target="https://podminky.urs.cz/item/CS_URS_2023_01/998776101" TargetMode="External"/><Relationship Id="rId258" Type="http://schemas.openxmlformats.org/officeDocument/2006/relationships/hyperlink" Target="https://podminky.urs.cz/item/CS_URS_2023_01/784111001" TargetMode="External"/><Relationship Id="rId22" Type="http://schemas.openxmlformats.org/officeDocument/2006/relationships/hyperlink" Target="https://podminky.urs.cz/item/CS_URS_2023_01/273361821" TargetMode="External"/><Relationship Id="rId43" Type="http://schemas.openxmlformats.org/officeDocument/2006/relationships/hyperlink" Target="https://podminky.urs.cz/item/CS_URS_2023_01/411354311" TargetMode="External"/><Relationship Id="rId64" Type="http://schemas.openxmlformats.org/officeDocument/2006/relationships/hyperlink" Target="https://podminky.urs.cz/item/CS_URS_2023_01/434351141" TargetMode="External"/><Relationship Id="rId118" Type="http://schemas.openxmlformats.org/officeDocument/2006/relationships/hyperlink" Target="https://podminky.urs.cz/item/CS_URS_2023_01/632683112" TargetMode="External"/><Relationship Id="rId139" Type="http://schemas.openxmlformats.org/officeDocument/2006/relationships/hyperlink" Target="https://podminky.urs.cz/item/CS_URS_2023_01/953943211" TargetMode="External"/><Relationship Id="rId85" Type="http://schemas.openxmlformats.org/officeDocument/2006/relationships/hyperlink" Target="https://podminky.urs.cz/item/CS_URS_2023_01/619996117" TargetMode="External"/><Relationship Id="rId150" Type="http://schemas.openxmlformats.org/officeDocument/2006/relationships/hyperlink" Target="https://podminky.urs.cz/item/CS_URS_2023_01/974032664" TargetMode="External"/><Relationship Id="rId171" Type="http://schemas.openxmlformats.org/officeDocument/2006/relationships/hyperlink" Target="https://podminky.urs.cz/item/CS_URS_2023_01/712363356" TargetMode="External"/><Relationship Id="rId192" Type="http://schemas.openxmlformats.org/officeDocument/2006/relationships/hyperlink" Target="https://podminky.urs.cz/item/CS_URS_2023_01/998713101" TargetMode="External"/><Relationship Id="rId206" Type="http://schemas.openxmlformats.org/officeDocument/2006/relationships/hyperlink" Target="https://podminky.urs.cz/item/CS_URS_2023_01/767531111" TargetMode="External"/><Relationship Id="rId227" Type="http://schemas.openxmlformats.org/officeDocument/2006/relationships/hyperlink" Target="https://podminky.urs.cz/item/CS_URS_2023_01/771591123" TargetMode="External"/><Relationship Id="rId248" Type="http://schemas.openxmlformats.org/officeDocument/2006/relationships/hyperlink" Target="https://podminky.urs.cz/item/CS_URS_2023_01/781495211" TargetMode="External"/><Relationship Id="rId12" Type="http://schemas.openxmlformats.org/officeDocument/2006/relationships/hyperlink" Target="https://podminky.urs.cz/item/CS_URS_2023_01/181951112" TargetMode="External"/><Relationship Id="rId33" Type="http://schemas.openxmlformats.org/officeDocument/2006/relationships/hyperlink" Target="https://podminky.urs.cz/item/CS_URS_2023_01/311272121" TargetMode="External"/><Relationship Id="rId108" Type="http://schemas.openxmlformats.org/officeDocument/2006/relationships/hyperlink" Target="https://podminky.urs.cz/item/CS_URS_2023_01/631319012" TargetMode="External"/><Relationship Id="rId129" Type="http://schemas.openxmlformats.org/officeDocument/2006/relationships/hyperlink" Target="https://podminky.urs.cz/item/CS_URS_2023_01/944111122" TargetMode="External"/><Relationship Id="rId54" Type="http://schemas.openxmlformats.org/officeDocument/2006/relationships/hyperlink" Target="https://podminky.urs.cz/item/CS_URS_2023_01/413361821" TargetMode="External"/><Relationship Id="rId75" Type="http://schemas.openxmlformats.org/officeDocument/2006/relationships/hyperlink" Target="https://podminky.urs.cz/item/CS_URS_2023_01/612111001" TargetMode="External"/><Relationship Id="rId96" Type="http://schemas.openxmlformats.org/officeDocument/2006/relationships/hyperlink" Target="https://podminky.urs.cz/item/CS_URS_2023_01/622251101" TargetMode="External"/><Relationship Id="rId140" Type="http://schemas.openxmlformats.org/officeDocument/2006/relationships/hyperlink" Target="https://podminky.urs.cz/item/CS_URS_2023_01/953943212" TargetMode="External"/><Relationship Id="rId161" Type="http://schemas.openxmlformats.org/officeDocument/2006/relationships/hyperlink" Target="https://podminky.urs.cz/item/CS_URS_2023_01/711161383" TargetMode="External"/><Relationship Id="rId182" Type="http://schemas.openxmlformats.org/officeDocument/2006/relationships/hyperlink" Target="https://podminky.urs.cz/item/CS_URS_2023_01/712998202" TargetMode="External"/><Relationship Id="rId217" Type="http://schemas.openxmlformats.org/officeDocument/2006/relationships/hyperlink" Target="https://podminky.urs.cz/item/CS_URS_2023_01/771161011" TargetMode="External"/><Relationship Id="rId6" Type="http://schemas.openxmlformats.org/officeDocument/2006/relationships/hyperlink" Target="https://podminky.urs.cz/item/CS_URS_2023_01/167151101" TargetMode="External"/><Relationship Id="rId238" Type="http://schemas.openxmlformats.org/officeDocument/2006/relationships/hyperlink" Target="https://podminky.urs.cz/item/CS_URS_2023_01/781111011" TargetMode="External"/><Relationship Id="rId259" Type="http://schemas.openxmlformats.org/officeDocument/2006/relationships/hyperlink" Target="https://podminky.urs.cz/item/CS_URS_2023_01/784181121" TargetMode="External"/><Relationship Id="rId23" Type="http://schemas.openxmlformats.org/officeDocument/2006/relationships/hyperlink" Target="https://podminky.urs.cz/item/CS_URS_2023_01/273362021" TargetMode="External"/><Relationship Id="rId119" Type="http://schemas.openxmlformats.org/officeDocument/2006/relationships/hyperlink" Target="https://podminky.urs.cz/item/CS_URS_2023_01/633991111" TargetMode="External"/><Relationship Id="rId44" Type="http://schemas.openxmlformats.org/officeDocument/2006/relationships/hyperlink" Target="https://podminky.urs.cz/item/CS_URS_2023_01/411354312" TargetMode="External"/><Relationship Id="rId65" Type="http://schemas.openxmlformats.org/officeDocument/2006/relationships/hyperlink" Target="https://podminky.urs.cz/item/CS_URS_2023_01/434351142" TargetMode="External"/><Relationship Id="rId86" Type="http://schemas.openxmlformats.org/officeDocument/2006/relationships/hyperlink" Target="https://podminky.urs.cz/item/CS_URS_2023_01/619996145" TargetMode="External"/><Relationship Id="rId130" Type="http://schemas.openxmlformats.org/officeDocument/2006/relationships/hyperlink" Target="https://podminky.urs.cz/item/CS_URS_2023_01/944111222" TargetMode="External"/><Relationship Id="rId151" Type="http://schemas.openxmlformats.org/officeDocument/2006/relationships/hyperlink" Target="https://podminky.urs.cz/item/CS_URS_2023_01/976071111" TargetMode="External"/><Relationship Id="rId172" Type="http://schemas.openxmlformats.org/officeDocument/2006/relationships/hyperlink" Target="https://podminky.urs.cz/item/CS_URS_2023_01/712363364" TargetMode="External"/><Relationship Id="rId193" Type="http://schemas.openxmlformats.org/officeDocument/2006/relationships/hyperlink" Target="https://podminky.urs.cz/item/CS_URS_2023_01/714122001" TargetMode="External"/><Relationship Id="rId207" Type="http://schemas.openxmlformats.org/officeDocument/2006/relationships/hyperlink" Target="https://podminky.urs.cz/item/CS_URS_2023_01/767531121" TargetMode="External"/><Relationship Id="rId228" Type="http://schemas.openxmlformats.org/officeDocument/2006/relationships/hyperlink" Target="https://podminky.urs.cz/item/CS_URS_2023_01/771591184" TargetMode="External"/><Relationship Id="rId249" Type="http://schemas.openxmlformats.org/officeDocument/2006/relationships/hyperlink" Target="https://podminky.urs.cz/item/CS_URS_2023_01/998781101" TargetMode="External"/><Relationship Id="rId13" Type="http://schemas.openxmlformats.org/officeDocument/2006/relationships/hyperlink" Target="https://podminky.urs.cz/item/CS_URS_2023_01/211571111" TargetMode="External"/><Relationship Id="rId109" Type="http://schemas.openxmlformats.org/officeDocument/2006/relationships/hyperlink" Target="https://podminky.urs.cz/item/CS_URS_2023_01/631319195" TargetMode="External"/><Relationship Id="rId260" Type="http://schemas.openxmlformats.org/officeDocument/2006/relationships/hyperlink" Target="https://podminky.urs.cz/item/CS_URS_2023_01/784211101" TargetMode="External"/><Relationship Id="rId34" Type="http://schemas.openxmlformats.org/officeDocument/2006/relationships/hyperlink" Target="https://podminky.urs.cz/item/CS_URS_2023_01/311361821" TargetMode="External"/><Relationship Id="rId55" Type="http://schemas.openxmlformats.org/officeDocument/2006/relationships/hyperlink" Target="https://podminky.urs.cz/item/CS_URS_2023_01/417321414" TargetMode="External"/><Relationship Id="rId76" Type="http://schemas.openxmlformats.org/officeDocument/2006/relationships/hyperlink" Target="https://podminky.urs.cz/item/CS_URS_2023_01/612111121" TargetMode="External"/><Relationship Id="rId97" Type="http://schemas.openxmlformats.org/officeDocument/2006/relationships/hyperlink" Target="https://podminky.urs.cz/item/CS_URS_2023_01/622251105" TargetMode="External"/><Relationship Id="rId120" Type="http://schemas.openxmlformats.org/officeDocument/2006/relationships/hyperlink" Target="https://podminky.urs.cz/item/CS_URS_2023_01/634112123" TargetMode="External"/><Relationship Id="rId141" Type="http://schemas.openxmlformats.org/officeDocument/2006/relationships/hyperlink" Target="https://podminky.urs.cz/item/CS_URS_2023_01/962031133" TargetMode="External"/><Relationship Id="rId7" Type="http://schemas.openxmlformats.org/officeDocument/2006/relationships/hyperlink" Target="https://podminky.urs.cz/item/CS_URS_2023_01/171152501" TargetMode="External"/><Relationship Id="rId162" Type="http://schemas.openxmlformats.org/officeDocument/2006/relationships/hyperlink" Target="https://podminky.urs.cz/item/CS_URS_2023_01/711411001" TargetMode="External"/><Relationship Id="rId183" Type="http://schemas.openxmlformats.org/officeDocument/2006/relationships/hyperlink" Target="https://podminky.urs.cz/item/CS_URS_2023_01/998712101" TargetMode="External"/><Relationship Id="rId218" Type="http://schemas.openxmlformats.org/officeDocument/2006/relationships/hyperlink" Target="https://podminky.urs.cz/item/CS_URS_2023_01/771161022" TargetMode="External"/><Relationship Id="rId239" Type="http://schemas.openxmlformats.org/officeDocument/2006/relationships/hyperlink" Target="https://podminky.urs.cz/item/CS_URS_2023_01/781121011" TargetMode="External"/><Relationship Id="rId250" Type="http://schemas.openxmlformats.org/officeDocument/2006/relationships/hyperlink" Target="https://podminky.urs.cz/item/CS_URS_2023_01/783301311" TargetMode="External"/><Relationship Id="rId24" Type="http://schemas.openxmlformats.org/officeDocument/2006/relationships/hyperlink" Target="https://podminky.urs.cz/item/CS_URS_2023_01/274321411" TargetMode="External"/><Relationship Id="rId45" Type="http://schemas.openxmlformats.org/officeDocument/2006/relationships/hyperlink" Target="https://podminky.urs.cz/item/CS_URS_2023_01/411359111" TargetMode="External"/><Relationship Id="rId66" Type="http://schemas.openxmlformats.org/officeDocument/2006/relationships/hyperlink" Target="https://podminky.urs.cz/item/CS_URS_2023_01/611111001" TargetMode="External"/><Relationship Id="rId87" Type="http://schemas.openxmlformats.org/officeDocument/2006/relationships/hyperlink" Target="https://podminky.urs.cz/item/CS_URS_2023_01/622131101" TargetMode="External"/><Relationship Id="rId110" Type="http://schemas.openxmlformats.org/officeDocument/2006/relationships/hyperlink" Target="https://podminky.urs.cz/item/CS_URS_2023_01/631342332" TargetMode="External"/><Relationship Id="rId131" Type="http://schemas.openxmlformats.org/officeDocument/2006/relationships/hyperlink" Target="https://podminky.urs.cz/item/CS_URS_2023_01/944111822" TargetMode="External"/><Relationship Id="rId152" Type="http://schemas.openxmlformats.org/officeDocument/2006/relationships/hyperlink" Target="https://podminky.urs.cz/item/CS_URS_2023_01/978011191" TargetMode="External"/><Relationship Id="rId173" Type="http://schemas.openxmlformats.org/officeDocument/2006/relationships/hyperlink" Target="https://podminky.urs.cz/item/CS_URS_2023_01/712363373" TargetMode="External"/><Relationship Id="rId194" Type="http://schemas.openxmlformats.org/officeDocument/2006/relationships/hyperlink" Target="https://podminky.urs.cz/item/CS_URS_2023_01/714122002" TargetMode="External"/><Relationship Id="rId208" Type="http://schemas.openxmlformats.org/officeDocument/2006/relationships/hyperlink" Target="https://podminky.urs.cz/item/CS_URS_2023_01/767641112" TargetMode="External"/><Relationship Id="rId229" Type="http://schemas.openxmlformats.org/officeDocument/2006/relationships/hyperlink" Target="https://podminky.urs.cz/item/CS_URS_2023_01/771592011" TargetMode="External"/><Relationship Id="rId240" Type="http://schemas.openxmlformats.org/officeDocument/2006/relationships/hyperlink" Target="https://podminky.urs.cz/item/CS_URS_2023_01/781161021" TargetMode="External"/><Relationship Id="rId261" Type="http://schemas.openxmlformats.org/officeDocument/2006/relationships/hyperlink" Target="https://podminky.urs.cz/item/CS_URS_2023_01/784211161" TargetMode="External"/><Relationship Id="rId14" Type="http://schemas.openxmlformats.org/officeDocument/2006/relationships/hyperlink" Target="https://podminky.urs.cz/item/CS_URS_2023_01/212572111" TargetMode="External"/><Relationship Id="rId35" Type="http://schemas.openxmlformats.org/officeDocument/2006/relationships/hyperlink" Target="https://podminky.urs.cz/item/CS_URS_2023_01/317944323" TargetMode="External"/><Relationship Id="rId56" Type="http://schemas.openxmlformats.org/officeDocument/2006/relationships/hyperlink" Target="https://podminky.urs.cz/item/CS_URS_2023_01/417351115" TargetMode="External"/><Relationship Id="rId77" Type="http://schemas.openxmlformats.org/officeDocument/2006/relationships/hyperlink" Target="https://podminky.urs.cz/item/CS_URS_2023_01/612131101" TargetMode="External"/><Relationship Id="rId100" Type="http://schemas.openxmlformats.org/officeDocument/2006/relationships/hyperlink" Target="https://podminky.urs.cz/item/CS_URS_2023_01/622321111" TargetMode="External"/><Relationship Id="rId8" Type="http://schemas.openxmlformats.org/officeDocument/2006/relationships/hyperlink" Target="https://podminky.urs.cz/item/CS_URS_2023_01/171201231" TargetMode="External"/><Relationship Id="rId98" Type="http://schemas.openxmlformats.org/officeDocument/2006/relationships/hyperlink" Target="https://podminky.urs.cz/item/CS_URS_2023_01/622252001" TargetMode="External"/><Relationship Id="rId121" Type="http://schemas.openxmlformats.org/officeDocument/2006/relationships/hyperlink" Target="https://podminky.urs.cz/item/CS_URS_2023_01/634661111" TargetMode="External"/><Relationship Id="rId142" Type="http://schemas.openxmlformats.org/officeDocument/2006/relationships/hyperlink" Target="https://podminky.urs.cz/item/CS_URS_2023_01/962032230" TargetMode="External"/><Relationship Id="rId163" Type="http://schemas.openxmlformats.org/officeDocument/2006/relationships/hyperlink" Target="https://podminky.urs.cz/item/CS_URS_2023_01/711412001" TargetMode="External"/><Relationship Id="rId184" Type="http://schemas.openxmlformats.org/officeDocument/2006/relationships/hyperlink" Target="https://podminky.urs.cz/item/CS_URS_2023_01/713121121" TargetMode="External"/><Relationship Id="rId219" Type="http://schemas.openxmlformats.org/officeDocument/2006/relationships/hyperlink" Target="https://podminky.urs.cz/item/CS_URS_2023_01/771274124" TargetMode="External"/><Relationship Id="rId230" Type="http://schemas.openxmlformats.org/officeDocument/2006/relationships/hyperlink" Target="https://podminky.urs.cz/item/CS_URS_2023_01/998771101" TargetMode="External"/><Relationship Id="rId251" Type="http://schemas.openxmlformats.org/officeDocument/2006/relationships/hyperlink" Target="https://podminky.urs.cz/item/CS_URS_2023_01/783301401" TargetMode="External"/><Relationship Id="rId25" Type="http://schemas.openxmlformats.org/officeDocument/2006/relationships/hyperlink" Target="https://podminky.urs.cz/item/CS_URS_2023_01/274351121" TargetMode="External"/><Relationship Id="rId46" Type="http://schemas.openxmlformats.org/officeDocument/2006/relationships/hyperlink" Target="https://podminky.urs.cz/item/CS_URS_2023_01/411361821" TargetMode="External"/><Relationship Id="rId67" Type="http://schemas.openxmlformats.org/officeDocument/2006/relationships/hyperlink" Target="https://podminky.urs.cz/item/CS_URS_2023_01/611111121" TargetMode="External"/><Relationship Id="rId88" Type="http://schemas.openxmlformats.org/officeDocument/2006/relationships/hyperlink" Target="https://podminky.urs.cz/item/CS_URS_2023_01/622131121" TargetMode="External"/><Relationship Id="rId111" Type="http://schemas.openxmlformats.org/officeDocument/2006/relationships/hyperlink" Target="https://podminky.urs.cz/item/CS_URS_2023_01/631351101" TargetMode="External"/><Relationship Id="rId132" Type="http://schemas.openxmlformats.org/officeDocument/2006/relationships/hyperlink" Target="https://podminky.urs.cz/item/CS_URS_2023_01/944511111" TargetMode="External"/><Relationship Id="rId153" Type="http://schemas.openxmlformats.org/officeDocument/2006/relationships/hyperlink" Target="https://podminky.urs.cz/item/CS_URS_2023_01/978013191" TargetMode="External"/><Relationship Id="rId174" Type="http://schemas.openxmlformats.org/officeDocument/2006/relationships/hyperlink" Target="https://podminky.urs.cz/item/CS_URS_2023_01/712391171" TargetMode="External"/><Relationship Id="rId195" Type="http://schemas.openxmlformats.org/officeDocument/2006/relationships/hyperlink" Target="https://podminky.urs.cz/item/CS_URS_2023_01/998714101" TargetMode="External"/><Relationship Id="rId209" Type="http://schemas.openxmlformats.org/officeDocument/2006/relationships/hyperlink" Target="https://podminky.urs.cz/item/CS_URS_2023_01/767641114" TargetMode="External"/><Relationship Id="rId220" Type="http://schemas.openxmlformats.org/officeDocument/2006/relationships/hyperlink" Target="https://podminky.urs.cz/item/CS_URS_2023_01/771274242" TargetMode="External"/><Relationship Id="rId241" Type="http://schemas.openxmlformats.org/officeDocument/2006/relationships/hyperlink" Target="https://podminky.urs.cz/item/CS_URS_2023_01/781474151" TargetMode="External"/><Relationship Id="rId15" Type="http://schemas.openxmlformats.org/officeDocument/2006/relationships/hyperlink" Target="https://podminky.urs.cz/item/CS_URS_2023_01/212755211" TargetMode="External"/><Relationship Id="rId36" Type="http://schemas.openxmlformats.org/officeDocument/2006/relationships/hyperlink" Target="https://podminky.urs.cz/item/CS_URS_2023_01/340231015" TargetMode="External"/><Relationship Id="rId57" Type="http://schemas.openxmlformats.org/officeDocument/2006/relationships/hyperlink" Target="https://podminky.urs.cz/item/CS_URS_2023_01/417351116" TargetMode="External"/><Relationship Id="rId262" Type="http://schemas.openxmlformats.org/officeDocument/2006/relationships/hyperlink" Target="https://podminky.urs.cz/item/CS_URS_2023_01/784221101" TargetMode="External"/><Relationship Id="rId78" Type="http://schemas.openxmlformats.org/officeDocument/2006/relationships/hyperlink" Target="https://podminky.urs.cz/item/CS_URS_2023_01/612131121" TargetMode="External"/><Relationship Id="rId99" Type="http://schemas.openxmlformats.org/officeDocument/2006/relationships/hyperlink" Target="https://podminky.urs.cz/item/CS_URS_2023_01/622252002" TargetMode="External"/><Relationship Id="rId101" Type="http://schemas.openxmlformats.org/officeDocument/2006/relationships/hyperlink" Target="https://podminky.urs.cz/item/CS_URS_2023_01/622511112" TargetMode="External"/><Relationship Id="rId122" Type="http://schemas.openxmlformats.org/officeDocument/2006/relationships/hyperlink" Target="https://podminky.urs.cz/item/CS_URS_2023_01/634911114" TargetMode="External"/><Relationship Id="rId143" Type="http://schemas.openxmlformats.org/officeDocument/2006/relationships/hyperlink" Target="https://podminky.urs.cz/item/CS_URS_2023_01/965046111" TargetMode="External"/><Relationship Id="rId164" Type="http://schemas.openxmlformats.org/officeDocument/2006/relationships/hyperlink" Target="https://podminky.urs.cz/item/CS_URS_2023_01/711441559" TargetMode="External"/><Relationship Id="rId185" Type="http://schemas.openxmlformats.org/officeDocument/2006/relationships/hyperlink" Target="https://podminky.urs.cz/item/CS_URS_2023_01/713131141" TargetMode="External"/><Relationship Id="rId9" Type="http://schemas.openxmlformats.org/officeDocument/2006/relationships/hyperlink" Target="https://podminky.urs.cz/item/CS_URS_2023_01/171251201" TargetMode="External"/><Relationship Id="rId210" Type="http://schemas.openxmlformats.org/officeDocument/2006/relationships/hyperlink" Target="https://podminky.urs.cz/item/CS_URS_2023_01/767995112" TargetMode="External"/><Relationship Id="rId26" Type="http://schemas.openxmlformats.org/officeDocument/2006/relationships/hyperlink" Target="https://podminky.urs.cz/item/CS_URS_2023_01/274351122" TargetMode="External"/><Relationship Id="rId231" Type="http://schemas.openxmlformats.org/officeDocument/2006/relationships/hyperlink" Target="https://podminky.urs.cz/item/CS_URS_2023_01/776111112" TargetMode="External"/><Relationship Id="rId252" Type="http://schemas.openxmlformats.org/officeDocument/2006/relationships/hyperlink" Target="https://podminky.urs.cz/item/CS_URS_2023_01/783314201" TargetMode="External"/><Relationship Id="rId47" Type="http://schemas.openxmlformats.org/officeDocument/2006/relationships/hyperlink" Target="https://podminky.urs.cz/item/CS_URS_2023_01/413232211" TargetMode="External"/><Relationship Id="rId68" Type="http://schemas.openxmlformats.org/officeDocument/2006/relationships/hyperlink" Target="https://podminky.urs.cz/item/CS_URS_2023_01/611131101" TargetMode="External"/><Relationship Id="rId89" Type="http://schemas.openxmlformats.org/officeDocument/2006/relationships/hyperlink" Target="https://podminky.urs.cz/item/CS_URS_2023_01/622143002" TargetMode="External"/><Relationship Id="rId112" Type="http://schemas.openxmlformats.org/officeDocument/2006/relationships/hyperlink" Target="https://podminky.urs.cz/item/CS_URS_2023_01/631351102" TargetMode="External"/><Relationship Id="rId133" Type="http://schemas.openxmlformats.org/officeDocument/2006/relationships/hyperlink" Target="https://podminky.urs.cz/item/CS_URS_2023_01/944511211" TargetMode="External"/><Relationship Id="rId154" Type="http://schemas.openxmlformats.org/officeDocument/2006/relationships/hyperlink" Target="https://podminky.urs.cz/item/CS_URS_2023_01/997006002" TargetMode="External"/><Relationship Id="rId175" Type="http://schemas.openxmlformats.org/officeDocument/2006/relationships/hyperlink" Target="https://podminky.urs.cz/item/CS_URS_2023_01/712391172" TargetMode="External"/><Relationship Id="rId196" Type="http://schemas.openxmlformats.org/officeDocument/2006/relationships/hyperlink" Target="https://podminky.urs.cz/item/CS_URS_2023_01/762341270" TargetMode="External"/><Relationship Id="rId200" Type="http://schemas.openxmlformats.org/officeDocument/2006/relationships/hyperlink" Target="https://podminky.urs.cz/item/CS_URS_2023_01/764002851" TargetMode="External"/><Relationship Id="rId16" Type="http://schemas.openxmlformats.org/officeDocument/2006/relationships/hyperlink" Target="https://podminky.urs.cz/item/CS_URS_2023_01/212755214" TargetMode="External"/><Relationship Id="rId221" Type="http://schemas.openxmlformats.org/officeDocument/2006/relationships/hyperlink" Target="https://podminky.urs.cz/item/CS_URS_2023_01/771474112" TargetMode="External"/><Relationship Id="rId242" Type="http://schemas.openxmlformats.org/officeDocument/2006/relationships/hyperlink" Target="https://podminky.urs.cz/item/CS_URS_2023_01/781477111" TargetMode="External"/><Relationship Id="rId263" Type="http://schemas.openxmlformats.org/officeDocument/2006/relationships/hyperlink" Target="https://podminky.urs.cz/item/CS_URS_2023_01/784221157" TargetMode="External"/><Relationship Id="rId37" Type="http://schemas.openxmlformats.org/officeDocument/2006/relationships/hyperlink" Target="https://podminky.urs.cz/item/CS_URS_2023_01/342291111" TargetMode="External"/><Relationship Id="rId58" Type="http://schemas.openxmlformats.org/officeDocument/2006/relationships/hyperlink" Target="https://podminky.urs.cz/item/CS_URS_2023_01/417361821" TargetMode="External"/><Relationship Id="rId79" Type="http://schemas.openxmlformats.org/officeDocument/2006/relationships/hyperlink" Target="https://podminky.urs.cz/item/CS_URS_2023_01/612142001" TargetMode="External"/><Relationship Id="rId102" Type="http://schemas.openxmlformats.org/officeDocument/2006/relationships/hyperlink" Target="https://podminky.urs.cz/item/CS_URS_2023_01/622531012" TargetMode="External"/><Relationship Id="rId123" Type="http://schemas.openxmlformats.org/officeDocument/2006/relationships/hyperlink" Target="https://podminky.urs.cz/item/CS_URS_2023_01/637121112" TargetMode="External"/><Relationship Id="rId144" Type="http://schemas.openxmlformats.org/officeDocument/2006/relationships/hyperlink" Target="https://podminky.urs.cz/item/CS_URS_2023_01/965046119" TargetMode="External"/><Relationship Id="rId90" Type="http://schemas.openxmlformats.org/officeDocument/2006/relationships/hyperlink" Target="https://podminky.urs.cz/item/CS_URS_2023_01/622143003" TargetMode="External"/><Relationship Id="rId165" Type="http://schemas.openxmlformats.org/officeDocument/2006/relationships/hyperlink" Target="https://podminky.urs.cz/item/CS_URS_2023_01/711442559" TargetMode="External"/><Relationship Id="rId186" Type="http://schemas.openxmlformats.org/officeDocument/2006/relationships/hyperlink" Target="https://podminky.urs.cz/item/CS_URS_2023_01/713131145" TargetMode="External"/><Relationship Id="rId211" Type="http://schemas.openxmlformats.org/officeDocument/2006/relationships/hyperlink" Target="https://podminky.urs.cz/item/CS_URS_2023_01/767995115" TargetMode="External"/><Relationship Id="rId232" Type="http://schemas.openxmlformats.org/officeDocument/2006/relationships/hyperlink" Target="https://podminky.urs.cz/item/CS_URS_2023_01/776111323" TargetMode="External"/><Relationship Id="rId253" Type="http://schemas.openxmlformats.org/officeDocument/2006/relationships/hyperlink" Target="https://podminky.urs.cz/item/CS_URS_2023_01/783315101" TargetMode="External"/><Relationship Id="rId27" Type="http://schemas.openxmlformats.org/officeDocument/2006/relationships/hyperlink" Target="https://podminky.urs.cz/item/CS_URS_2023_01/274361821" TargetMode="External"/><Relationship Id="rId48" Type="http://schemas.openxmlformats.org/officeDocument/2006/relationships/hyperlink" Target="https://podminky.urs.cz/item/CS_URS_2023_01/413322525" TargetMode="External"/><Relationship Id="rId69" Type="http://schemas.openxmlformats.org/officeDocument/2006/relationships/hyperlink" Target="https://podminky.urs.cz/item/CS_URS_2023_01/611131105" TargetMode="External"/><Relationship Id="rId113" Type="http://schemas.openxmlformats.org/officeDocument/2006/relationships/hyperlink" Target="https://podminky.urs.cz/item/CS_URS_2023_01/631362021" TargetMode="External"/><Relationship Id="rId134" Type="http://schemas.openxmlformats.org/officeDocument/2006/relationships/hyperlink" Target="https://podminky.urs.cz/item/CS_URS_2023_01/944511811" TargetMode="External"/><Relationship Id="rId80" Type="http://schemas.openxmlformats.org/officeDocument/2006/relationships/hyperlink" Target="https://podminky.urs.cz/item/CS_URS_2023_01/612321111" TargetMode="External"/><Relationship Id="rId155" Type="http://schemas.openxmlformats.org/officeDocument/2006/relationships/hyperlink" Target="https://podminky.urs.cz/item/CS_URS_2023_01/997013211" TargetMode="External"/><Relationship Id="rId176" Type="http://schemas.openxmlformats.org/officeDocument/2006/relationships/hyperlink" Target="https://podminky.urs.cz/item/CS_URS_2023_01/712771221" TargetMode="External"/><Relationship Id="rId197" Type="http://schemas.openxmlformats.org/officeDocument/2006/relationships/hyperlink" Target="https://podminky.urs.cz/item/CS_URS_2023_01/762395000" TargetMode="External"/><Relationship Id="rId201" Type="http://schemas.openxmlformats.org/officeDocument/2006/relationships/hyperlink" Target="https://podminky.urs.cz/item/CS_URS_2023_01/764518622" TargetMode="External"/><Relationship Id="rId222" Type="http://schemas.openxmlformats.org/officeDocument/2006/relationships/hyperlink" Target="https://podminky.urs.cz/item/CS_URS_2023_01/771474132" TargetMode="External"/><Relationship Id="rId243" Type="http://schemas.openxmlformats.org/officeDocument/2006/relationships/hyperlink" Target="https://podminky.urs.cz/item/CS_URS_2023_01/781477112" TargetMode="External"/><Relationship Id="rId264" Type="http://schemas.openxmlformats.org/officeDocument/2006/relationships/printerSettings" Target="../printerSettings/printerSettings1.bin"/><Relationship Id="rId17" Type="http://schemas.openxmlformats.org/officeDocument/2006/relationships/hyperlink" Target="https://podminky.urs.cz/item/CS_URS_2023_01/213141121" TargetMode="External"/><Relationship Id="rId38" Type="http://schemas.openxmlformats.org/officeDocument/2006/relationships/hyperlink" Target="https://podminky.urs.cz/item/CS_URS_2023_01/342291121" TargetMode="External"/><Relationship Id="rId59" Type="http://schemas.openxmlformats.org/officeDocument/2006/relationships/hyperlink" Target="https://podminky.urs.cz/item/CS_URS_2023_01/430321515" TargetMode="External"/><Relationship Id="rId103" Type="http://schemas.openxmlformats.org/officeDocument/2006/relationships/hyperlink" Target="https://podminky.urs.cz/item/CS_URS_2023_01/629991001" TargetMode="External"/><Relationship Id="rId124" Type="http://schemas.openxmlformats.org/officeDocument/2006/relationships/hyperlink" Target="https://podminky.urs.cz/item/CS_URS_2023_01/916231213" TargetMode="External"/><Relationship Id="rId70" Type="http://schemas.openxmlformats.org/officeDocument/2006/relationships/hyperlink" Target="https://podminky.urs.cz/item/CS_URS_2023_01/611131121" TargetMode="External"/><Relationship Id="rId91" Type="http://schemas.openxmlformats.org/officeDocument/2006/relationships/hyperlink" Target="https://podminky.urs.cz/item/CS_URS_2023_01/622143005" TargetMode="External"/><Relationship Id="rId145" Type="http://schemas.openxmlformats.org/officeDocument/2006/relationships/hyperlink" Target="https://podminky.urs.cz/item/CS_URS_2023_01/966080113" TargetMode="External"/><Relationship Id="rId166" Type="http://schemas.openxmlformats.org/officeDocument/2006/relationships/hyperlink" Target="https://podminky.urs.cz/item/CS_URS_2023_01/711747067" TargetMode="External"/><Relationship Id="rId187" Type="http://schemas.openxmlformats.org/officeDocument/2006/relationships/hyperlink" Target="https://podminky.urs.cz/item/CS_URS_2023_01/713132311" TargetMode="External"/><Relationship Id="rId1" Type="http://schemas.openxmlformats.org/officeDocument/2006/relationships/hyperlink" Target="https://podminky.urs.cz/item/CS_URS_2023_01/131251104" TargetMode="External"/><Relationship Id="rId212" Type="http://schemas.openxmlformats.org/officeDocument/2006/relationships/hyperlink" Target="https://podminky.urs.cz/item/CS_URS_2023_01/998767201" TargetMode="External"/><Relationship Id="rId233" Type="http://schemas.openxmlformats.org/officeDocument/2006/relationships/hyperlink" Target="https://podminky.urs.cz/item/CS_URS_2023_01/776141221" TargetMode="External"/><Relationship Id="rId254" Type="http://schemas.openxmlformats.org/officeDocument/2006/relationships/hyperlink" Target="https://podminky.urs.cz/item/CS_URS_2023_01/783317101" TargetMode="External"/><Relationship Id="rId28" Type="http://schemas.openxmlformats.org/officeDocument/2006/relationships/hyperlink" Target="https://podminky.urs.cz/item/CS_URS_2023_01/274362021" TargetMode="External"/><Relationship Id="rId49" Type="http://schemas.openxmlformats.org/officeDocument/2006/relationships/hyperlink" Target="https://podminky.urs.cz/item/CS_URS_2023_01/413351121" TargetMode="External"/><Relationship Id="rId114" Type="http://schemas.openxmlformats.org/officeDocument/2006/relationships/hyperlink" Target="https://podminky.urs.cz/item/CS_URS_2023_01/632451031" TargetMode="External"/><Relationship Id="rId60" Type="http://schemas.openxmlformats.org/officeDocument/2006/relationships/hyperlink" Target="https://podminky.urs.cz/item/CS_URS_2023_01/430361821" TargetMode="External"/><Relationship Id="rId81" Type="http://schemas.openxmlformats.org/officeDocument/2006/relationships/hyperlink" Target="https://podminky.urs.cz/item/CS_URS_2023_01/612321141" TargetMode="External"/><Relationship Id="rId135" Type="http://schemas.openxmlformats.org/officeDocument/2006/relationships/hyperlink" Target="https://podminky.urs.cz/item/CS_URS_2023_01/945231111" TargetMode="External"/><Relationship Id="rId156" Type="http://schemas.openxmlformats.org/officeDocument/2006/relationships/hyperlink" Target="https://podminky.urs.cz/item/CS_URS_2023_01/997013501" TargetMode="External"/><Relationship Id="rId177" Type="http://schemas.openxmlformats.org/officeDocument/2006/relationships/hyperlink" Target="https://podminky.urs.cz/item/CS_URS_2023_01/712771271" TargetMode="External"/><Relationship Id="rId198" Type="http://schemas.openxmlformats.org/officeDocument/2006/relationships/hyperlink" Target="https://podminky.urs.cz/item/CS_URS_2023_01/998762101" TargetMode="External"/><Relationship Id="rId202" Type="http://schemas.openxmlformats.org/officeDocument/2006/relationships/hyperlink" Target="https://podminky.urs.cz/item/CS_URS_2023_01/998764101" TargetMode="External"/><Relationship Id="rId223" Type="http://schemas.openxmlformats.org/officeDocument/2006/relationships/hyperlink" Target="https://podminky.urs.cz/item/CS_URS_2023_01/771574172" TargetMode="External"/><Relationship Id="rId244" Type="http://schemas.openxmlformats.org/officeDocument/2006/relationships/hyperlink" Target="https://podminky.urs.cz/item/CS_URS_2023_01/781477114" TargetMode="External"/><Relationship Id="rId18" Type="http://schemas.openxmlformats.org/officeDocument/2006/relationships/hyperlink" Target="https://podminky.urs.cz/item/CS_URS_2023_01/271572211" TargetMode="External"/><Relationship Id="rId39" Type="http://schemas.openxmlformats.org/officeDocument/2006/relationships/hyperlink" Target="https://podminky.urs.cz/item/CS_URS_2023_01/346244381" TargetMode="External"/><Relationship Id="rId265" Type="http://schemas.openxmlformats.org/officeDocument/2006/relationships/drawing" Target="../drawings/drawing2.xml"/><Relationship Id="rId50" Type="http://schemas.openxmlformats.org/officeDocument/2006/relationships/hyperlink" Target="https://podminky.urs.cz/item/CS_URS_2023_01/413351122" TargetMode="External"/><Relationship Id="rId104" Type="http://schemas.openxmlformats.org/officeDocument/2006/relationships/hyperlink" Target="https://podminky.urs.cz/item/CS_URS_2023_01/629991011" TargetMode="External"/><Relationship Id="rId125" Type="http://schemas.openxmlformats.org/officeDocument/2006/relationships/hyperlink" Target="https://podminky.urs.cz/item/CS_URS_2023_01/919726122" TargetMode="External"/><Relationship Id="rId146" Type="http://schemas.openxmlformats.org/officeDocument/2006/relationships/hyperlink" Target="https://podminky.urs.cz/item/CS_URS_2023_01/968072455" TargetMode="External"/><Relationship Id="rId167" Type="http://schemas.openxmlformats.org/officeDocument/2006/relationships/hyperlink" Target="https://podminky.urs.cz/item/CS_URS_2023_01/711748088" TargetMode="External"/><Relationship Id="rId188" Type="http://schemas.openxmlformats.org/officeDocument/2006/relationships/hyperlink" Target="https://podminky.urs.cz/item/CS_URS_2023_01/713141335" TargetMode="External"/><Relationship Id="rId71" Type="http://schemas.openxmlformats.org/officeDocument/2006/relationships/hyperlink" Target="https://podminky.urs.cz/item/CS_URS_2023_01/611131125" TargetMode="External"/><Relationship Id="rId92" Type="http://schemas.openxmlformats.org/officeDocument/2006/relationships/hyperlink" Target="https://podminky.urs.cz/item/CS_URS_2023_01/622151021" TargetMode="External"/><Relationship Id="rId213" Type="http://schemas.openxmlformats.org/officeDocument/2006/relationships/hyperlink" Target="https://podminky.urs.cz/item/CS_URS_2023_01/771111011" TargetMode="External"/><Relationship Id="rId234" Type="http://schemas.openxmlformats.org/officeDocument/2006/relationships/hyperlink" Target="https://podminky.urs.cz/item/CS_URS_2023_01/776143131" TargetMode="External"/><Relationship Id="rId2" Type="http://schemas.openxmlformats.org/officeDocument/2006/relationships/hyperlink" Target="https://podminky.urs.cz/item/CS_URS_2023_01/139951121" TargetMode="External"/><Relationship Id="rId29" Type="http://schemas.openxmlformats.org/officeDocument/2006/relationships/hyperlink" Target="https://podminky.urs.cz/item/CS_URS_2023_01/279113144" TargetMode="External"/><Relationship Id="rId255" Type="http://schemas.openxmlformats.org/officeDocument/2006/relationships/hyperlink" Target="https://podminky.urs.cz/item/CS_URS_2023_01/783901453" TargetMode="External"/><Relationship Id="rId40" Type="http://schemas.openxmlformats.org/officeDocument/2006/relationships/hyperlink" Target="https://podminky.urs.cz/item/CS_URS_2023_01/411324545" TargetMode="External"/><Relationship Id="rId115" Type="http://schemas.openxmlformats.org/officeDocument/2006/relationships/hyperlink" Target="https://podminky.urs.cz/item/CS_URS_2023_01/632451254" TargetMode="External"/><Relationship Id="rId136" Type="http://schemas.openxmlformats.org/officeDocument/2006/relationships/hyperlink" Target="https://podminky.urs.cz/item/CS_URS_2023_01/949101111" TargetMode="External"/><Relationship Id="rId157" Type="http://schemas.openxmlformats.org/officeDocument/2006/relationships/hyperlink" Target="https://podminky.urs.cz/item/CS_URS_2023_01/997013509" TargetMode="External"/><Relationship Id="rId178" Type="http://schemas.openxmlformats.org/officeDocument/2006/relationships/hyperlink" Target="https://podminky.urs.cz/item/CS_URS_2023_01/712771613" TargetMode="External"/><Relationship Id="rId61" Type="http://schemas.openxmlformats.org/officeDocument/2006/relationships/hyperlink" Target="https://podminky.urs.cz/item/CS_URS_2023_01/431351121" TargetMode="External"/><Relationship Id="rId82" Type="http://schemas.openxmlformats.org/officeDocument/2006/relationships/hyperlink" Target="https://podminky.urs.cz/item/CS_URS_2023_01/619991001" TargetMode="External"/><Relationship Id="rId199" Type="http://schemas.openxmlformats.org/officeDocument/2006/relationships/hyperlink" Target="https://podminky.urs.cz/item/CS_URS_2023_01/763431801" TargetMode="External"/><Relationship Id="rId203" Type="http://schemas.openxmlformats.org/officeDocument/2006/relationships/hyperlink" Target="https://podminky.urs.cz/item/CS_URS_2023_01/766441811" TargetMode="External"/><Relationship Id="rId19" Type="http://schemas.openxmlformats.org/officeDocument/2006/relationships/hyperlink" Target="https://podminky.urs.cz/item/CS_URS_2023_01/273321411" TargetMode="External"/><Relationship Id="rId224" Type="http://schemas.openxmlformats.org/officeDocument/2006/relationships/hyperlink" Target="https://podminky.urs.cz/item/CS_URS_2023_01/771577114" TargetMode="External"/><Relationship Id="rId245" Type="http://schemas.openxmlformats.org/officeDocument/2006/relationships/hyperlink" Target="https://podminky.urs.cz/item/CS_URS_2023_01/781477115" TargetMode="External"/><Relationship Id="rId30" Type="http://schemas.openxmlformats.org/officeDocument/2006/relationships/hyperlink" Target="https://podminky.urs.cz/item/CS_URS_2023_01/279361821" TargetMode="External"/><Relationship Id="rId105" Type="http://schemas.openxmlformats.org/officeDocument/2006/relationships/hyperlink" Target="https://podminky.urs.cz/item/CS_URS_2023_01/631311124" TargetMode="External"/><Relationship Id="rId126" Type="http://schemas.openxmlformats.org/officeDocument/2006/relationships/hyperlink" Target="https://podminky.urs.cz/item/CS_URS_2023_01/941111111" TargetMode="External"/><Relationship Id="rId147" Type="http://schemas.openxmlformats.org/officeDocument/2006/relationships/hyperlink" Target="https://podminky.urs.cz/item/CS_URS_2023_01/968072641" TargetMode="External"/><Relationship Id="rId168" Type="http://schemas.openxmlformats.org/officeDocument/2006/relationships/hyperlink" Target="https://podminky.urs.cz/item/CS_URS_2023_01/998711101" TargetMode="External"/><Relationship Id="rId51" Type="http://schemas.openxmlformats.org/officeDocument/2006/relationships/hyperlink" Target="https://podminky.urs.cz/item/CS_URS_2023_01/413351191" TargetMode="External"/><Relationship Id="rId72" Type="http://schemas.openxmlformats.org/officeDocument/2006/relationships/hyperlink" Target="https://podminky.urs.cz/item/CS_URS_2023_01/611142001" TargetMode="External"/><Relationship Id="rId93" Type="http://schemas.openxmlformats.org/officeDocument/2006/relationships/hyperlink" Target="https://podminky.urs.cz/item/CS_URS_2023_01/622151031" TargetMode="External"/><Relationship Id="rId189" Type="http://schemas.openxmlformats.org/officeDocument/2006/relationships/hyperlink" Target="https://podminky.urs.cz/item/CS_URS_2023_01/713141351" TargetMode="External"/><Relationship Id="rId3" Type="http://schemas.openxmlformats.org/officeDocument/2006/relationships/hyperlink" Target="https://podminky.urs.cz/item/CS_URS_2023_01/162251102" TargetMode="External"/><Relationship Id="rId214" Type="http://schemas.openxmlformats.org/officeDocument/2006/relationships/hyperlink" Target="https://podminky.urs.cz/item/CS_URS_2023_01/771121011" TargetMode="External"/><Relationship Id="rId235" Type="http://schemas.openxmlformats.org/officeDocument/2006/relationships/hyperlink" Target="https://podminky.urs.cz/item/CS_URS_2023_01/776201812" TargetMode="External"/><Relationship Id="rId256" Type="http://schemas.openxmlformats.org/officeDocument/2006/relationships/hyperlink" Target="https://podminky.urs.cz/item/CS_URS_2023_01/783913161" TargetMode="External"/><Relationship Id="rId116" Type="http://schemas.openxmlformats.org/officeDocument/2006/relationships/hyperlink" Target="https://podminky.urs.cz/item/CS_URS_2023_01/632451293" TargetMode="External"/><Relationship Id="rId137" Type="http://schemas.openxmlformats.org/officeDocument/2006/relationships/hyperlink" Target="https://podminky.urs.cz/item/CS_URS_2023_01/952901111" TargetMode="External"/><Relationship Id="rId158" Type="http://schemas.openxmlformats.org/officeDocument/2006/relationships/hyperlink" Target="https://podminky.urs.cz/item/CS_URS_2023_01/997013871" TargetMode="External"/><Relationship Id="rId20" Type="http://schemas.openxmlformats.org/officeDocument/2006/relationships/hyperlink" Target="https://podminky.urs.cz/item/CS_URS_2023_01/273351121" TargetMode="External"/><Relationship Id="rId41" Type="http://schemas.openxmlformats.org/officeDocument/2006/relationships/hyperlink" Target="https://podminky.urs.cz/item/CS_URS_2023_01/411351011" TargetMode="External"/><Relationship Id="rId62" Type="http://schemas.openxmlformats.org/officeDocument/2006/relationships/hyperlink" Target="https://podminky.urs.cz/item/CS_URS_2023_01/431351122" TargetMode="External"/><Relationship Id="rId83" Type="http://schemas.openxmlformats.org/officeDocument/2006/relationships/hyperlink" Target="https://podminky.urs.cz/item/CS_URS_2023_01/619991011" TargetMode="External"/><Relationship Id="rId179" Type="http://schemas.openxmlformats.org/officeDocument/2006/relationships/hyperlink" Target="https://podminky.urs.cz/item/CS_URS_2023_01/712831101" TargetMode="External"/><Relationship Id="rId190" Type="http://schemas.openxmlformats.org/officeDocument/2006/relationships/hyperlink" Target="https://podminky.urs.cz/item/CS_URS_2023_01/713291122" TargetMode="External"/><Relationship Id="rId204" Type="http://schemas.openxmlformats.org/officeDocument/2006/relationships/hyperlink" Target="https://podminky.urs.cz/item/CS_URS_2023_01/766812840" TargetMode="External"/><Relationship Id="rId225" Type="http://schemas.openxmlformats.org/officeDocument/2006/relationships/hyperlink" Target="https://podminky.urs.cz/item/CS_URS_2023_01/771577115" TargetMode="External"/><Relationship Id="rId246" Type="http://schemas.openxmlformats.org/officeDocument/2006/relationships/hyperlink" Target="https://podminky.urs.cz/item/CS_URS_2023_01/781495115" TargetMode="External"/><Relationship Id="rId106" Type="http://schemas.openxmlformats.org/officeDocument/2006/relationships/hyperlink" Target="https://podminky.urs.cz/item/CS_URS_2023_01/631311214" TargetMode="External"/><Relationship Id="rId127" Type="http://schemas.openxmlformats.org/officeDocument/2006/relationships/hyperlink" Target="https://podminky.urs.cz/item/CS_URS_2023_01/941111211" TargetMode="External"/><Relationship Id="rId10" Type="http://schemas.openxmlformats.org/officeDocument/2006/relationships/hyperlink" Target="https://podminky.urs.cz/item/CS_URS_2023_01/174151101" TargetMode="External"/><Relationship Id="rId31" Type="http://schemas.openxmlformats.org/officeDocument/2006/relationships/hyperlink" Target="https://podminky.urs.cz/item/CS_URS_2023_01/311113142" TargetMode="External"/><Relationship Id="rId52" Type="http://schemas.openxmlformats.org/officeDocument/2006/relationships/hyperlink" Target="https://podminky.urs.cz/item/CS_URS_2023_01/413352115" TargetMode="External"/><Relationship Id="rId73" Type="http://schemas.openxmlformats.org/officeDocument/2006/relationships/hyperlink" Target="https://podminky.urs.cz/item/CS_URS_2023_01/611321141" TargetMode="External"/><Relationship Id="rId94" Type="http://schemas.openxmlformats.org/officeDocument/2006/relationships/hyperlink" Target="https://podminky.urs.cz/item/CS_URS_2023_01/622211031" TargetMode="External"/><Relationship Id="rId148" Type="http://schemas.openxmlformats.org/officeDocument/2006/relationships/hyperlink" Target="https://podminky.urs.cz/item/CS_URS_2023_01/968082016" TargetMode="External"/><Relationship Id="rId169" Type="http://schemas.openxmlformats.org/officeDocument/2006/relationships/hyperlink" Target="https://podminky.urs.cz/item/CS_URS_2023_01/712363001" TargetMode="External"/><Relationship Id="rId4" Type="http://schemas.openxmlformats.org/officeDocument/2006/relationships/hyperlink" Target="https://podminky.urs.cz/item/CS_URS_2023_01/162751117" TargetMode="External"/><Relationship Id="rId180" Type="http://schemas.openxmlformats.org/officeDocument/2006/relationships/hyperlink" Target="https://podminky.urs.cz/item/CS_URS_2023_01/712861702" TargetMode="External"/><Relationship Id="rId215" Type="http://schemas.openxmlformats.org/officeDocument/2006/relationships/hyperlink" Target="https://podminky.urs.cz/item/CS_URS_2023_01/771151021" TargetMode="External"/><Relationship Id="rId236" Type="http://schemas.openxmlformats.org/officeDocument/2006/relationships/hyperlink" Target="https://podminky.urs.cz/item/CS_URS_2023_01/776410811" TargetMode="External"/><Relationship Id="rId257" Type="http://schemas.openxmlformats.org/officeDocument/2006/relationships/hyperlink" Target="https://podminky.urs.cz/item/CS_URS_2023_01/783917161" TargetMode="External"/><Relationship Id="rId42" Type="http://schemas.openxmlformats.org/officeDocument/2006/relationships/hyperlink" Target="https://podminky.urs.cz/item/CS_URS_2023_01/411351012" TargetMode="External"/><Relationship Id="rId84" Type="http://schemas.openxmlformats.org/officeDocument/2006/relationships/hyperlink" Target="https://podminky.urs.cz/item/CS_URS_2023_01/619995001" TargetMode="External"/><Relationship Id="rId138" Type="http://schemas.openxmlformats.org/officeDocument/2006/relationships/hyperlink" Target="https://podminky.urs.cz/item/CS_URS_2023_01/953312122" TargetMode="External"/><Relationship Id="rId191" Type="http://schemas.openxmlformats.org/officeDocument/2006/relationships/hyperlink" Target="https://podminky.urs.cz/item/CS_URS_2023_01/713291142" TargetMode="External"/><Relationship Id="rId205" Type="http://schemas.openxmlformats.org/officeDocument/2006/relationships/hyperlink" Target="https://podminky.urs.cz/item/CS_URS_2023_01/998766201" TargetMode="External"/><Relationship Id="rId247" Type="http://schemas.openxmlformats.org/officeDocument/2006/relationships/hyperlink" Target="https://podminky.urs.cz/item/CS_URS_2023_01/781495124"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1/997006551" TargetMode="External"/><Relationship Id="rId13" Type="http://schemas.openxmlformats.org/officeDocument/2006/relationships/hyperlink" Target="https://podminky.urs.cz/item/CS_URS_2023_01/998001123" TargetMode="External"/><Relationship Id="rId3" Type="http://schemas.openxmlformats.org/officeDocument/2006/relationships/hyperlink" Target="https://podminky.urs.cz/item/CS_URS_2023_01/119003223" TargetMode="External"/><Relationship Id="rId7" Type="http://schemas.openxmlformats.org/officeDocument/2006/relationships/hyperlink" Target="https://podminky.urs.cz/item/CS_URS_2023_01/997006002" TargetMode="External"/><Relationship Id="rId12" Type="http://schemas.openxmlformats.org/officeDocument/2006/relationships/hyperlink" Target="https://podminky.urs.cz/item/CS_URS_2023_01/997013871" TargetMode="External"/><Relationship Id="rId2" Type="http://schemas.openxmlformats.org/officeDocument/2006/relationships/hyperlink" Target="https://podminky.urs.cz/item/CS_URS_2023_01/119003132" TargetMode="External"/><Relationship Id="rId1" Type="http://schemas.openxmlformats.org/officeDocument/2006/relationships/hyperlink" Target="https://podminky.urs.cz/item/CS_URS_2023_01/119003131" TargetMode="External"/><Relationship Id="rId6" Type="http://schemas.openxmlformats.org/officeDocument/2006/relationships/hyperlink" Target="https://podminky.urs.cz/item/CS_URS_2023_01/981011312" TargetMode="External"/><Relationship Id="rId11" Type="http://schemas.openxmlformats.org/officeDocument/2006/relationships/hyperlink" Target="https://podminky.urs.cz/item/CS_URS_2023_01/997013509" TargetMode="External"/><Relationship Id="rId5" Type="http://schemas.openxmlformats.org/officeDocument/2006/relationships/hyperlink" Target="https://podminky.urs.cz/item/CS_URS_2023_01/949101111" TargetMode="External"/><Relationship Id="rId10" Type="http://schemas.openxmlformats.org/officeDocument/2006/relationships/hyperlink" Target="https://podminky.urs.cz/item/CS_URS_2023_01/997013501" TargetMode="External"/><Relationship Id="rId4" Type="http://schemas.openxmlformats.org/officeDocument/2006/relationships/hyperlink" Target="https://podminky.urs.cz/item/CS_URS_2023_01/119003224" TargetMode="External"/><Relationship Id="rId9" Type="http://schemas.openxmlformats.org/officeDocument/2006/relationships/hyperlink" Target="https://podminky.urs.cz/item/CS_URS_2023_01/997013211"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1/171251201" TargetMode="External"/><Relationship Id="rId13" Type="http://schemas.openxmlformats.org/officeDocument/2006/relationships/hyperlink" Target="https://podminky.urs.cz/item/CS_URS_2023_01/997221561" TargetMode="External"/><Relationship Id="rId3" Type="http://schemas.openxmlformats.org/officeDocument/2006/relationships/hyperlink" Target="https://podminky.urs.cz/item/CS_URS_2023_01/113202111" TargetMode="External"/><Relationship Id="rId7" Type="http://schemas.openxmlformats.org/officeDocument/2006/relationships/hyperlink" Target="https://podminky.urs.cz/item/CS_URS_2023_01/171201231" TargetMode="External"/><Relationship Id="rId12" Type="http://schemas.openxmlformats.org/officeDocument/2006/relationships/hyperlink" Target="https://podminky.urs.cz/item/CS_URS_2023_01/916231213" TargetMode="External"/><Relationship Id="rId17" Type="http://schemas.openxmlformats.org/officeDocument/2006/relationships/drawing" Target="../drawings/drawing4.xml"/><Relationship Id="rId2" Type="http://schemas.openxmlformats.org/officeDocument/2006/relationships/hyperlink" Target="https://podminky.urs.cz/item/CS_URS_2023_01/113106134" TargetMode="External"/><Relationship Id="rId16" Type="http://schemas.openxmlformats.org/officeDocument/2006/relationships/hyperlink" Target="https://podminky.urs.cz/item/CS_URS_2023_01/998223011" TargetMode="External"/><Relationship Id="rId1" Type="http://schemas.openxmlformats.org/officeDocument/2006/relationships/hyperlink" Target="https://podminky.urs.cz/item/CS_URS_2023_01/113106132" TargetMode="External"/><Relationship Id="rId6" Type="http://schemas.openxmlformats.org/officeDocument/2006/relationships/hyperlink" Target="https://podminky.urs.cz/item/CS_URS_2023_01/162751119" TargetMode="External"/><Relationship Id="rId11" Type="http://schemas.openxmlformats.org/officeDocument/2006/relationships/hyperlink" Target="https://podminky.urs.cz/item/CS_URS_2023_01/596211111" TargetMode="External"/><Relationship Id="rId5" Type="http://schemas.openxmlformats.org/officeDocument/2006/relationships/hyperlink" Target="https://podminky.urs.cz/item/CS_URS_2023_01/162751117" TargetMode="External"/><Relationship Id="rId15" Type="http://schemas.openxmlformats.org/officeDocument/2006/relationships/hyperlink" Target="https://podminky.urs.cz/item/CS_URS_2023_01/997221861" TargetMode="External"/><Relationship Id="rId10" Type="http://schemas.openxmlformats.org/officeDocument/2006/relationships/hyperlink" Target="https://podminky.urs.cz/item/CS_URS_2023_01/564861011" TargetMode="External"/><Relationship Id="rId4" Type="http://schemas.openxmlformats.org/officeDocument/2006/relationships/hyperlink" Target="https://podminky.urs.cz/item/CS_URS_2023_01/122251101" TargetMode="External"/><Relationship Id="rId9" Type="http://schemas.openxmlformats.org/officeDocument/2006/relationships/hyperlink" Target="https://podminky.urs.cz/item/CS_URS_2023_01/181912112" TargetMode="External"/><Relationship Id="rId14" Type="http://schemas.openxmlformats.org/officeDocument/2006/relationships/hyperlink" Target="https://podminky.urs.cz/item/CS_URS_2023_01/997221569"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3_01/056002000" TargetMode="External"/><Relationship Id="rId3" Type="http://schemas.openxmlformats.org/officeDocument/2006/relationships/hyperlink" Target="https://podminky.urs.cz/item/CS_URS_2023_01/012002000" TargetMode="External"/><Relationship Id="rId7" Type="http://schemas.openxmlformats.org/officeDocument/2006/relationships/hyperlink" Target="https://podminky.urs.cz/item/CS_URS_2023_01/051002000" TargetMode="External"/><Relationship Id="rId2" Type="http://schemas.openxmlformats.org/officeDocument/2006/relationships/hyperlink" Target="https://podminky.urs.cz/item/CS_URS_2023_01/011503000" TargetMode="External"/><Relationship Id="rId1" Type="http://schemas.openxmlformats.org/officeDocument/2006/relationships/hyperlink" Target="https://podminky.urs.cz/item/CS_URS_2023_01/011434000" TargetMode="External"/><Relationship Id="rId6" Type="http://schemas.openxmlformats.org/officeDocument/2006/relationships/hyperlink" Target="https://podminky.urs.cz/item/CS_URS_2023_01/045002000" TargetMode="External"/><Relationship Id="rId11" Type="http://schemas.openxmlformats.org/officeDocument/2006/relationships/drawing" Target="../drawings/drawing16.xml"/><Relationship Id="rId5" Type="http://schemas.openxmlformats.org/officeDocument/2006/relationships/hyperlink" Target="https://podminky.urs.cz/item/CS_URS_2023_01/030001000" TargetMode="External"/><Relationship Id="rId10" Type="http://schemas.openxmlformats.org/officeDocument/2006/relationships/hyperlink" Target="https://podminky.urs.cz/item/CS_URS_2023_01/091504000" TargetMode="External"/><Relationship Id="rId4" Type="http://schemas.openxmlformats.org/officeDocument/2006/relationships/hyperlink" Target="https://podminky.urs.cz/item/CS_URS_2023_01/013254000" TargetMode="External"/><Relationship Id="rId9" Type="http://schemas.openxmlformats.org/officeDocument/2006/relationships/hyperlink" Target="https://podminky.urs.cz/item/CS_URS_2023_01/071002000"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4_01/944111122" TargetMode="External"/><Relationship Id="rId13" Type="http://schemas.openxmlformats.org/officeDocument/2006/relationships/hyperlink" Target="https://podminky.urs.cz/item/CS_URS_2024_01/944611811" TargetMode="External"/><Relationship Id="rId18" Type="http://schemas.openxmlformats.org/officeDocument/2006/relationships/hyperlink" Target="https://podminky.urs.cz/item/CS_URS_2024_01/997013151" TargetMode="External"/><Relationship Id="rId3" Type="http://schemas.openxmlformats.org/officeDocument/2006/relationships/hyperlink" Target="https://podminky.urs.cz/item/CS_URS_2024_01/119003223" TargetMode="External"/><Relationship Id="rId21" Type="http://schemas.openxmlformats.org/officeDocument/2006/relationships/hyperlink" Target="https://podminky.urs.cz/item/CS_URS_2024_01/997013871" TargetMode="External"/><Relationship Id="rId7" Type="http://schemas.openxmlformats.org/officeDocument/2006/relationships/hyperlink" Target="https://podminky.urs.cz/item/CS_URS_2024_01/941111811" TargetMode="External"/><Relationship Id="rId12" Type="http://schemas.openxmlformats.org/officeDocument/2006/relationships/hyperlink" Target="https://podminky.urs.cz/item/CS_URS_2024_01/944611211" TargetMode="External"/><Relationship Id="rId17" Type="http://schemas.openxmlformats.org/officeDocument/2006/relationships/hyperlink" Target="https://podminky.urs.cz/item/CS_URS_2024_01/997006551" TargetMode="External"/><Relationship Id="rId2" Type="http://schemas.openxmlformats.org/officeDocument/2006/relationships/hyperlink" Target="https://podminky.urs.cz/item/CS_URS_2024_01/119003132" TargetMode="External"/><Relationship Id="rId16" Type="http://schemas.openxmlformats.org/officeDocument/2006/relationships/hyperlink" Target="https://podminky.urs.cz/item/CS_URS_2024_01/997006002" TargetMode="External"/><Relationship Id="rId20" Type="http://schemas.openxmlformats.org/officeDocument/2006/relationships/hyperlink" Target="https://podminky.urs.cz/item/CS_URS_2024_01/997013509" TargetMode="External"/><Relationship Id="rId1" Type="http://schemas.openxmlformats.org/officeDocument/2006/relationships/hyperlink" Target="https://podminky.urs.cz/item/CS_URS_2024_01/119003131" TargetMode="External"/><Relationship Id="rId6" Type="http://schemas.openxmlformats.org/officeDocument/2006/relationships/hyperlink" Target="https://podminky.urs.cz/item/CS_URS_2024_01/941111211" TargetMode="External"/><Relationship Id="rId11" Type="http://schemas.openxmlformats.org/officeDocument/2006/relationships/hyperlink" Target="https://podminky.urs.cz/item/CS_URS_2024_01/944611111" TargetMode="External"/><Relationship Id="rId5" Type="http://schemas.openxmlformats.org/officeDocument/2006/relationships/hyperlink" Target="https://podminky.urs.cz/item/CS_URS_2024_01/941111111" TargetMode="External"/><Relationship Id="rId15" Type="http://schemas.openxmlformats.org/officeDocument/2006/relationships/hyperlink" Target="https://podminky.urs.cz/item/CS_URS_2024_01/981011413" TargetMode="External"/><Relationship Id="rId23" Type="http://schemas.openxmlformats.org/officeDocument/2006/relationships/drawing" Target="../drawings/drawing17.xml"/><Relationship Id="rId10" Type="http://schemas.openxmlformats.org/officeDocument/2006/relationships/hyperlink" Target="https://podminky.urs.cz/item/CS_URS_2024_01/944111822" TargetMode="External"/><Relationship Id="rId19" Type="http://schemas.openxmlformats.org/officeDocument/2006/relationships/hyperlink" Target="https://podminky.urs.cz/item/CS_URS_2024_01/997013501" TargetMode="External"/><Relationship Id="rId4" Type="http://schemas.openxmlformats.org/officeDocument/2006/relationships/hyperlink" Target="https://podminky.urs.cz/item/CS_URS_2024_01/119003224" TargetMode="External"/><Relationship Id="rId9" Type="http://schemas.openxmlformats.org/officeDocument/2006/relationships/hyperlink" Target="https://podminky.urs.cz/item/CS_URS_2024_01/944111222" TargetMode="External"/><Relationship Id="rId14" Type="http://schemas.openxmlformats.org/officeDocument/2006/relationships/hyperlink" Target="https://podminky.urs.cz/item/CS_URS_2024_01/949101111" TargetMode="External"/><Relationship Id="rId22" Type="http://schemas.openxmlformats.org/officeDocument/2006/relationships/hyperlink" Target="https://podminky.urs.cz/item/CS_URS_2024_01/998001123"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https://podminky.urs.cz/item/CS_URS_2024_01/952901114" TargetMode="External"/><Relationship Id="rId21" Type="http://schemas.openxmlformats.org/officeDocument/2006/relationships/hyperlink" Target="https://podminky.urs.cz/item/CS_URS_2024_01/273362021" TargetMode="External"/><Relationship Id="rId42" Type="http://schemas.openxmlformats.org/officeDocument/2006/relationships/hyperlink" Target="https://podminky.urs.cz/item/CS_URS_2024_01/342291121" TargetMode="External"/><Relationship Id="rId63" Type="http://schemas.openxmlformats.org/officeDocument/2006/relationships/hyperlink" Target="https://podminky.urs.cz/item/CS_URS_2024_01/611131121" TargetMode="External"/><Relationship Id="rId84" Type="http://schemas.openxmlformats.org/officeDocument/2006/relationships/hyperlink" Target="https://podminky.urs.cz/item/CS_URS_2024_01/622252001" TargetMode="External"/><Relationship Id="rId138" Type="http://schemas.openxmlformats.org/officeDocument/2006/relationships/hyperlink" Target="https://podminky.urs.cz/item/CS_URS_2024_01/711142559" TargetMode="External"/><Relationship Id="rId159" Type="http://schemas.openxmlformats.org/officeDocument/2006/relationships/hyperlink" Target="https://podminky.urs.cz/item/CS_URS_2024_01/998712102" TargetMode="External"/><Relationship Id="rId170" Type="http://schemas.openxmlformats.org/officeDocument/2006/relationships/hyperlink" Target="https://podminky.urs.cz/item/CS_URS_2024_01/713291142" TargetMode="External"/><Relationship Id="rId191" Type="http://schemas.openxmlformats.org/officeDocument/2006/relationships/hyperlink" Target="https://podminky.urs.cz/item/CS_URS_2024_01/763121714" TargetMode="External"/><Relationship Id="rId205" Type="http://schemas.openxmlformats.org/officeDocument/2006/relationships/hyperlink" Target="https://podminky.urs.cz/item/CS_URS_2024_01/771111011" TargetMode="External"/><Relationship Id="rId226" Type="http://schemas.openxmlformats.org/officeDocument/2006/relationships/hyperlink" Target="https://podminky.urs.cz/item/CS_URS_2024_01/776421111" TargetMode="External"/><Relationship Id="rId247" Type="http://schemas.openxmlformats.org/officeDocument/2006/relationships/hyperlink" Target="https://podminky.urs.cz/item/CS_URS_2024_01/784181121" TargetMode="External"/><Relationship Id="rId107" Type="http://schemas.openxmlformats.org/officeDocument/2006/relationships/hyperlink" Target="https://podminky.urs.cz/item/CS_URS_2024_01/944611111" TargetMode="External"/><Relationship Id="rId11" Type="http://schemas.openxmlformats.org/officeDocument/2006/relationships/hyperlink" Target="https://podminky.urs.cz/item/CS_URS_2024_01/167151101" TargetMode="External"/><Relationship Id="rId32" Type="http://schemas.openxmlformats.org/officeDocument/2006/relationships/hyperlink" Target="https://podminky.urs.cz/item/CS_URS_2024_01/317142422" TargetMode="External"/><Relationship Id="rId53" Type="http://schemas.openxmlformats.org/officeDocument/2006/relationships/hyperlink" Target="https://podminky.urs.cz/item/CS_URS_2024_01/413351121" TargetMode="External"/><Relationship Id="rId74" Type="http://schemas.openxmlformats.org/officeDocument/2006/relationships/hyperlink" Target="https://podminky.urs.cz/item/CS_URS_2024_01/619995001" TargetMode="External"/><Relationship Id="rId128" Type="http://schemas.openxmlformats.org/officeDocument/2006/relationships/hyperlink" Target="https://podminky.urs.cz/item/CS_URS_2024_01/985331215" TargetMode="External"/><Relationship Id="rId149" Type="http://schemas.openxmlformats.org/officeDocument/2006/relationships/hyperlink" Target="https://podminky.urs.cz/item/CS_URS_2024_01/712363358" TargetMode="External"/><Relationship Id="rId5" Type="http://schemas.openxmlformats.org/officeDocument/2006/relationships/hyperlink" Target="https://podminky.urs.cz/item/CS_URS_2024_01/162211311" TargetMode="External"/><Relationship Id="rId95" Type="http://schemas.openxmlformats.org/officeDocument/2006/relationships/hyperlink" Target="https://podminky.urs.cz/item/CS_URS_2024_01/632451293" TargetMode="External"/><Relationship Id="rId160" Type="http://schemas.openxmlformats.org/officeDocument/2006/relationships/hyperlink" Target="https://podminky.urs.cz/item/CS_URS_2024_01/713121111" TargetMode="External"/><Relationship Id="rId181" Type="http://schemas.openxmlformats.org/officeDocument/2006/relationships/hyperlink" Target="https://podminky.urs.cz/item/CS_URS_2024_01/725291664" TargetMode="External"/><Relationship Id="rId216" Type="http://schemas.openxmlformats.org/officeDocument/2006/relationships/hyperlink" Target="https://podminky.urs.cz/item/CS_URS_2024_01/771591237" TargetMode="External"/><Relationship Id="rId237" Type="http://schemas.openxmlformats.org/officeDocument/2006/relationships/hyperlink" Target="https://podminky.urs.cz/item/CS_URS_2024_01/781495115" TargetMode="External"/><Relationship Id="rId22" Type="http://schemas.openxmlformats.org/officeDocument/2006/relationships/hyperlink" Target="https://podminky.urs.cz/item/CS_URS_2024_01/274321511" TargetMode="External"/><Relationship Id="rId43" Type="http://schemas.openxmlformats.org/officeDocument/2006/relationships/hyperlink" Target="https://podminky.urs.cz/item/CS_URS_2024_01/346971121" TargetMode="External"/><Relationship Id="rId64" Type="http://schemas.openxmlformats.org/officeDocument/2006/relationships/hyperlink" Target="https://podminky.urs.cz/item/CS_URS_2024_01/611142001" TargetMode="External"/><Relationship Id="rId118" Type="http://schemas.openxmlformats.org/officeDocument/2006/relationships/hyperlink" Target="https://podminky.urs.cz/item/CS_URS_2024_01/953943211" TargetMode="External"/><Relationship Id="rId139" Type="http://schemas.openxmlformats.org/officeDocument/2006/relationships/hyperlink" Target="https://podminky.urs.cz/item/CS_URS_2024_01/711161273" TargetMode="External"/><Relationship Id="rId85" Type="http://schemas.openxmlformats.org/officeDocument/2006/relationships/hyperlink" Target="https://podminky.urs.cz/item/CS_URS_2024_01/622252002" TargetMode="External"/><Relationship Id="rId150" Type="http://schemas.openxmlformats.org/officeDocument/2006/relationships/hyperlink" Target="https://podminky.urs.cz/item/CS_URS_2024_01/712363369" TargetMode="External"/><Relationship Id="rId171" Type="http://schemas.openxmlformats.org/officeDocument/2006/relationships/hyperlink" Target="https://podminky.urs.cz/item/CS_URS_2024_01/998713102" TargetMode="External"/><Relationship Id="rId192" Type="http://schemas.openxmlformats.org/officeDocument/2006/relationships/hyperlink" Target="https://podminky.urs.cz/item/CS_URS_2024_01/763121751" TargetMode="External"/><Relationship Id="rId206" Type="http://schemas.openxmlformats.org/officeDocument/2006/relationships/hyperlink" Target="https://podminky.urs.cz/item/CS_URS_2024_01/771121011" TargetMode="External"/><Relationship Id="rId227" Type="http://schemas.openxmlformats.org/officeDocument/2006/relationships/hyperlink" Target="https://podminky.urs.cz/item/CS_URS_2024_01/776991111" TargetMode="External"/><Relationship Id="rId248" Type="http://schemas.openxmlformats.org/officeDocument/2006/relationships/hyperlink" Target="https://podminky.urs.cz/item/CS_URS_2024_01/784181125" TargetMode="External"/><Relationship Id="rId12" Type="http://schemas.openxmlformats.org/officeDocument/2006/relationships/hyperlink" Target="https://podminky.urs.cz/item/CS_URS_2024_01/171152501" TargetMode="External"/><Relationship Id="rId33" Type="http://schemas.openxmlformats.org/officeDocument/2006/relationships/hyperlink" Target="https://podminky.urs.cz/item/CS_URS_2024_01/317142442" TargetMode="External"/><Relationship Id="rId108" Type="http://schemas.openxmlformats.org/officeDocument/2006/relationships/hyperlink" Target="https://podminky.urs.cz/item/CS_URS_2024_01/944611211" TargetMode="External"/><Relationship Id="rId129" Type="http://schemas.openxmlformats.org/officeDocument/2006/relationships/hyperlink" Target="https://podminky.urs.cz/item/CS_URS_2024_01/997013112" TargetMode="External"/><Relationship Id="rId54" Type="http://schemas.openxmlformats.org/officeDocument/2006/relationships/hyperlink" Target="https://podminky.urs.cz/item/CS_URS_2024_01/413351122" TargetMode="External"/><Relationship Id="rId75" Type="http://schemas.openxmlformats.org/officeDocument/2006/relationships/hyperlink" Target="https://podminky.urs.cz/item/CS_URS_2024_01/619996117" TargetMode="External"/><Relationship Id="rId96" Type="http://schemas.openxmlformats.org/officeDocument/2006/relationships/hyperlink" Target="https://podminky.urs.cz/item/CS_URS_2024_01/632481213" TargetMode="External"/><Relationship Id="rId140" Type="http://schemas.openxmlformats.org/officeDocument/2006/relationships/hyperlink" Target="https://podminky.urs.cz/item/CS_URS_2024_01/711411001" TargetMode="External"/><Relationship Id="rId161" Type="http://schemas.openxmlformats.org/officeDocument/2006/relationships/hyperlink" Target="https://podminky.urs.cz/item/CS_URS_2024_01/713121121" TargetMode="External"/><Relationship Id="rId182" Type="http://schemas.openxmlformats.org/officeDocument/2006/relationships/hyperlink" Target="https://podminky.urs.cz/item/CS_URS_2024_01/725291666" TargetMode="External"/><Relationship Id="rId217" Type="http://schemas.openxmlformats.org/officeDocument/2006/relationships/hyperlink" Target="https://podminky.urs.cz/item/CS_URS_2024_01/771591257" TargetMode="External"/><Relationship Id="rId6" Type="http://schemas.openxmlformats.org/officeDocument/2006/relationships/hyperlink" Target="https://podminky.urs.cz/item/CS_URS_2024_01/162211319" TargetMode="External"/><Relationship Id="rId238" Type="http://schemas.openxmlformats.org/officeDocument/2006/relationships/hyperlink" Target="https://podminky.urs.cz/item/CS_URS_2024_01/781495122" TargetMode="External"/><Relationship Id="rId23" Type="http://schemas.openxmlformats.org/officeDocument/2006/relationships/hyperlink" Target="https://podminky.urs.cz/item/CS_URS_2024_01/274351121" TargetMode="External"/><Relationship Id="rId119" Type="http://schemas.openxmlformats.org/officeDocument/2006/relationships/hyperlink" Target="https://podminky.urs.cz/item/CS_URS_2024_01/953943212" TargetMode="External"/><Relationship Id="rId44" Type="http://schemas.openxmlformats.org/officeDocument/2006/relationships/hyperlink" Target="https://podminky.urs.cz/item/CS_URS_2024_01/346971122" TargetMode="External"/><Relationship Id="rId65" Type="http://schemas.openxmlformats.org/officeDocument/2006/relationships/hyperlink" Target="https://podminky.urs.cz/item/CS_URS_2024_01/611321141" TargetMode="External"/><Relationship Id="rId86" Type="http://schemas.openxmlformats.org/officeDocument/2006/relationships/hyperlink" Target="https://podminky.urs.cz/item/CS_URS_2024_01/629991001" TargetMode="External"/><Relationship Id="rId130" Type="http://schemas.openxmlformats.org/officeDocument/2006/relationships/hyperlink" Target="https://podminky.urs.cz/item/CS_URS_2024_01/997013501" TargetMode="External"/><Relationship Id="rId151" Type="http://schemas.openxmlformats.org/officeDocument/2006/relationships/hyperlink" Target="https://podminky.urs.cz/item/CS_URS_2024_01/712771001" TargetMode="External"/><Relationship Id="rId172" Type="http://schemas.openxmlformats.org/officeDocument/2006/relationships/hyperlink" Target="https://podminky.urs.cz/item/CS_URS_2024_01/714121011" TargetMode="External"/><Relationship Id="rId193" Type="http://schemas.openxmlformats.org/officeDocument/2006/relationships/hyperlink" Target="https://podminky.urs.cz/item/CS_URS_2024_01/763135002" TargetMode="External"/><Relationship Id="rId207" Type="http://schemas.openxmlformats.org/officeDocument/2006/relationships/hyperlink" Target="https://podminky.urs.cz/item/CS_URS_2024_01/771151021" TargetMode="External"/><Relationship Id="rId228" Type="http://schemas.openxmlformats.org/officeDocument/2006/relationships/hyperlink" Target="https://podminky.urs.cz/item/CS_URS_2024_01/776991121" TargetMode="External"/><Relationship Id="rId249" Type="http://schemas.openxmlformats.org/officeDocument/2006/relationships/hyperlink" Target="https://podminky.urs.cz/item/CS_URS_2024_01/784211101" TargetMode="External"/><Relationship Id="rId13" Type="http://schemas.openxmlformats.org/officeDocument/2006/relationships/hyperlink" Target="https://podminky.urs.cz/item/CS_URS_2024_01/171201231" TargetMode="External"/><Relationship Id="rId109" Type="http://schemas.openxmlformats.org/officeDocument/2006/relationships/hyperlink" Target="https://podminky.urs.cz/item/CS_URS_2024_01/944611811" TargetMode="External"/><Relationship Id="rId34" Type="http://schemas.openxmlformats.org/officeDocument/2006/relationships/hyperlink" Target="https://podminky.urs.cz/item/CS_URS_2024_01/317168052" TargetMode="External"/><Relationship Id="rId55" Type="http://schemas.openxmlformats.org/officeDocument/2006/relationships/hyperlink" Target="https://podminky.urs.cz/item/CS_URS_2024_01/413352115" TargetMode="External"/><Relationship Id="rId76" Type="http://schemas.openxmlformats.org/officeDocument/2006/relationships/hyperlink" Target="https://podminky.urs.cz/item/CS_URS_2024_01/619996145" TargetMode="External"/><Relationship Id="rId97" Type="http://schemas.openxmlformats.org/officeDocument/2006/relationships/hyperlink" Target="https://podminky.urs.cz/item/CS_URS_2024_01/633991111" TargetMode="External"/><Relationship Id="rId120" Type="http://schemas.openxmlformats.org/officeDocument/2006/relationships/hyperlink" Target="https://podminky.urs.cz/item/CS_URS_2024_01/953993311" TargetMode="External"/><Relationship Id="rId141" Type="http://schemas.openxmlformats.org/officeDocument/2006/relationships/hyperlink" Target="https://podminky.urs.cz/item/CS_URS_2024_01/711412001" TargetMode="External"/><Relationship Id="rId7" Type="http://schemas.openxmlformats.org/officeDocument/2006/relationships/hyperlink" Target="https://podminky.urs.cz/item/CS_URS_2024_01/162251102" TargetMode="External"/><Relationship Id="rId162" Type="http://schemas.openxmlformats.org/officeDocument/2006/relationships/hyperlink" Target="https://podminky.urs.cz/item/CS_URS_2024_01/713121131" TargetMode="External"/><Relationship Id="rId183" Type="http://schemas.openxmlformats.org/officeDocument/2006/relationships/hyperlink" Target="https://podminky.urs.cz/item/CS_URS_2024_01/725291667" TargetMode="External"/><Relationship Id="rId218" Type="http://schemas.openxmlformats.org/officeDocument/2006/relationships/hyperlink" Target="https://podminky.urs.cz/item/CS_URS_2024_01/771592011" TargetMode="External"/><Relationship Id="rId239" Type="http://schemas.openxmlformats.org/officeDocument/2006/relationships/hyperlink" Target="https://podminky.urs.cz/item/CS_URS_2024_01/781495141" TargetMode="External"/><Relationship Id="rId250" Type="http://schemas.openxmlformats.org/officeDocument/2006/relationships/hyperlink" Target="https://podminky.urs.cz/item/CS_URS_2024_01/784211105" TargetMode="External"/><Relationship Id="rId24" Type="http://schemas.openxmlformats.org/officeDocument/2006/relationships/hyperlink" Target="https://podminky.urs.cz/item/CS_URS_2024_01/274351122" TargetMode="External"/><Relationship Id="rId45" Type="http://schemas.openxmlformats.org/officeDocument/2006/relationships/hyperlink" Target="https://podminky.urs.cz/item/CS_URS_2024_01/411321414" TargetMode="External"/><Relationship Id="rId66" Type="http://schemas.openxmlformats.org/officeDocument/2006/relationships/hyperlink" Target="https://podminky.urs.cz/item/CS_URS_2024_01/612131101" TargetMode="External"/><Relationship Id="rId87" Type="http://schemas.openxmlformats.org/officeDocument/2006/relationships/hyperlink" Target="https://podminky.urs.cz/item/CS_URS_2024_01/629991011" TargetMode="External"/><Relationship Id="rId110" Type="http://schemas.openxmlformats.org/officeDocument/2006/relationships/hyperlink" Target="https://podminky.urs.cz/item/CS_URS_2024_01/945231111" TargetMode="External"/><Relationship Id="rId131" Type="http://schemas.openxmlformats.org/officeDocument/2006/relationships/hyperlink" Target="https://podminky.urs.cz/item/CS_URS_2024_01/997013509" TargetMode="External"/><Relationship Id="rId152" Type="http://schemas.openxmlformats.org/officeDocument/2006/relationships/hyperlink" Target="https://podminky.urs.cz/item/CS_URS_2024_01/712771101" TargetMode="External"/><Relationship Id="rId173" Type="http://schemas.openxmlformats.org/officeDocument/2006/relationships/hyperlink" Target="https://podminky.urs.cz/item/CS_URS_2024_01/714121041" TargetMode="External"/><Relationship Id="rId194" Type="http://schemas.openxmlformats.org/officeDocument/2006/relationships/hyperlink" Target="https://podminky.urs.cz/item/CS_URS_2024_01/763411111" TargetMode="External"/><Relationship Id="rId208" Type="http://schemas.openxmlformats.org/officeDocument/2006/relationships/hyperlink" Target="https://podminky.urs.cz/item/CS_URS_2024_01/771474113" TargetMode="External"/><Relationship Id="rId229" Type="http://schemas.openxmlformats.org/officeDocument/2006/relationships/hyperlink" Target="https://podminky.urs.cz/item/CS_URS_2024_01/998776102" TargetMode="External"/><Relationship Id="rId240" Type="http://schemas.openxmlformats.org/officeDocument/2006/relationships/hyperlink" Target="https://podminky.urs.cz/item/CS_URS_2024_01/781495142" TargetMode="External"/><Relationship Id="rId14" Type="http://schemas.openxmlformats.org/officeDocument/2006/relationships/hyperlink" Target="https://podminky.urs.cz/item/CS_URS_2024_01/171251201" TargetMode="External"/><Relationship Id="rId35" Type="http://schemas.openxmlformats.org/officeDocument/2006/relationships/hyperlink" Target="https://podminky.urs.cz/item/CS_URS_2024_01/317168053" TargetMode="External"/><Relationship Id="rId56" Type="http://schemas.openxmlformats.org/officeDocument/2006/relationships/hyperlink" Target="https://podminky.urs.cz/item/CS_URS_2024_01/413352116" TargetMode="External"/><Relationship Id="rId77" Type="http://schemas.openxmlformats.org/officeDocument/2006/relationships/hyperlink" Target="https://podminky.urs.cz/item/CS_URS_2024_01/621151031" TargetMode="External"/><Relationship Id="rId100" Type="http://schemas.openxmlformats.org/officeDocument/2006/relationships/hyperlink" Target="https://podminky.urs.cz/item/CS_URS_2024_01/634911114" TargetMode="External"/><Relationship Id="rId8" Type="http://schemas.openxmlformats.org/officeDocument/2006/relationships/hyperlink" Target="https://podminky.urs.cz/item/CS_URS_2024_01/162751117" TargetMode="External"/><Relationship Id="rId98" Type="http://schemas.openxmlformats.org/officeDocument/2006/relationships/hyperlink" Target="https://podminky.urs.cz/item/CS_URS_2024_01/634112123" TargetMode="External"/><Relationship Id="rId121" Type="http://schemas.openxmlformats.org/officeDocument/2006/relationships/hyperlink" Target="https://podminky.urs.cz/item/CS_URS_2024_01/971052361" TargetMode="External"/><Relationship Id="rId142" Type="http://schemas.openxmlformats.org/officeDocument/2006/relationships/hyperlink" Target="https://podminky.urs.cz/item/CS_URS_2024_01/711491176" TargetMode="External"/><Relationship Id="rId163" Type="http://schemas.openxmlformats.org/officeDocument/2006/relationships/hyperlink" Target="https://podminky.urs.cz/item/CS_URS_2024_01/713131141" TargetMode="External"/><Relationship Id="rId184" Type="http://schemas.openxmlformats.org/officeDocument/2006/relationships/hyperlink" Target="https://podminky.urs.cz/item/CS_URS_2024_01/998725202" TargetMode="External"/><Relationship Id="rId219" Type="http://schemas.openxmlformats.org/officeDocument/2006/relationships/hyperlink" Target="https://podminky.urs.cz/item/CS_URS_2024_01/998771102" TargetMode="External"/><Relationship Id="rId230" Type="http://schemas.openxmlformats.org/officeDocument/2006/relationships/hyperlink" Target="https://podminky.urs.cz/item/CS_URS_2024_01/781111011" TargetMode="External"/><Relationship Id="rId251" Type="http://schemas.openxmlformats.org/officeDocument/2006/relationships/hyperlink" Target="https://podminky.urs.cz/item/CS_URS_2024_01/784211163" TargetMode="External"/><Relationship Id="rId25" Type="http://schemas.openxmlformats.org/officeDocument/2006/relationships/hyperlink" Target="https://podminky.urs.cz/item/CS_URS_2024_01/274361821" TargetMode="External"/><Relationship Id="rId46" Type="http://schemas.openxmlformats.org/officeDocument/2006/relationships/hyperlink" Target="https://podminky.urs.cz/item/CS_URS_2024_01/411351011" TargetMode="External"/><Relationship Id="rId67" Type="http://schemas.openxmlformats.org/officeDocument/2006/relationships/hyperlink" Target="https://podminky.urs.cz/item/CS_URS_2024_01/612131121" TargetMode="External"/><Relationship Id="rId88" Type="http://schemas.openxmlformats.org/officeDocument/2006/relationships/hyperlink" Target="https://podminky.urs.cz/item/CS_URS_2024_01/631311113" TargetMode="External"/><Relationship Id="rId111" Type="http://schemas.openxmlformats.org/officeDocument/2006/relationships/hyperlink" Target="https://podminky.urs.cz/item/CS_URS_2024_01/946111114" TargetMode="External"/><Relationship Id="rId132" Type="http://schemas.openxmlformats.org/officeDocument/2006/relationships/hyperlink" Target="https://podminky.urs.cz/item/CS_URS_2024_01/997013871" TargetMode="External"/><Relationship Id="rId153" Type="http://schemas.openxmlformats.org/officeDocument/2006/relationships/hyperlink" Target="https://podminky.urs.cz/item/CS_URS_2024_01/712771221" TargetMode="External"/><Relationship Id="rId174" Type="http://schemas.openxmlformats.org/officeDocument/2006/relationships/hyperlink" Target="https://podminky.urs.cz/item/CS_URS_2024_01/998714102" TargetMode="External"/><Relationship Id="rId195" Type="http://schemas.openxmlformats.org/officeDocument/2006/relationships/hyperlink" Target="https://podminky.urs.cz/item/CS_URS_2024_01/763411121" TargetMode="External"/><Relationship Id="rId209" Type="http://schemas.openxmlformats.org/officeDocument/2006/relationships/hyperlink" Target="https://podminky.urs.cz/item/CS_URS_2024_01/771574432" TargetMode="External"/><Relationship Id="rId220" Type="http://schemas.openxmlformats.org/officeDocument/2006/relationships/hyperlink" Target="https://podminky.urs.cz/item/CS_URS_2024_01/776111111" TargetMode="External"/><Relationship Id="rId241" Type="http://schemas.openxmlformats.org/officeDocument/2006/relationships/hyperlink" Target="https://podminky.urs.cz/item/CS_URS_2024_01/781495211" TargetMode="External"/><Relationship Id="rId15" Type="http://schemas.openxmlformats.org/officeDocument/2006/relationships/hyperlink" Target="https://podminky.urs.cz/item/CS_URS_2024_01/174111101" TargetMode="External"/><Relationship Id="rId36" Type="http://schemas.openxmlformats.org/officeDocument/2006/relationships/hyperlink" Target="https://podminky.urs.cz/item/CS_URS_2024_01/317168056" TargetMode="External"/><Relationship Id="rId57" Type="http://schemas.openxmlformats.org/officeDocument/2006/relationships/hyperlink" Target="https://podminky.urs.cz/item/CS_URS_2024_01/413361821" TargetMode="External"/><Relationship Id="rId78" Type="http://schemas.openxmlformats.org/officeDocument/2006/relationships/hyperlink" Target="https://podminky.urs.cz/item/CS_URS_2024_01/622143003" TargetMode="External"/><Relationship Id="rId99" Type="http://schemas.openxmlformats.org/officeDocument/2006/relationships/hyperlink" Target="https://podminky.urs.cz/item/CS_URS_2024_01/634661111" TargetMode="External"/><Relationship Id="rId101" Type="http://schemas.openxmlformats.org/officeDocument/2006/relationships/hyperlink" Target="https://podminky.urs.cz/item/CS_URS_2024_01/941111111" TargetMode="External"/><Relationship Id="rId122" Type="http://schemas.openxmlformats.org/officeDocument/2006/relationships/hyperlink" Target="https://podminky.urs.cz/item/CS_URS_2024_01/974032167" TargetMode="External"/><Relationship Id="rId143" Type="http://schemas.openxmlformats.org/officeDocument/2006/relationships/hyperlink" Target="https://podminky.urs.cz/item/CS_URS_2024_01/711747067" TargetMode="External"/><Relationship Id="rId164" Type="http://schemas.openxmlformats.org/officeDocument/2006/relationships/hyperlink" Target="https://podminky.urs.cz/item/CS_URS_2024_01/713131145" TargetMode="External"/><Relationship Id="rId185" Type="http://schemas.openxmlformats.org/officeDocument/2006/relationships/hyperlink" Target="https://podminky.urs.cz/item/CS_URS_2024_01/762085103" TargetMode="External"/><Relationship Id="rId9" Type="http://schemas.openxmlformats.org/officeDocument/2006/relationships/hyperlink" Target="https://podminky.urs.cz/item/CS_URS_2024_01/162751119" TargetMode="External"/><Relationship Id="rId210" Type="http://schemas.openxmlformats.org/officeDocument/2006/relationships/hyperlink" Target="https://podminky.urs.cz/item/CS_URS_2024_01/771574473" TargetMode="External"/><Relationship Id="rId26" Type="http://schemas.openxmlformats.org/officeDocument/2006/relationships/hyperlink" Target="https://podminky.urs.cz/item/CS_URS_2024_01/310201111" TargetMode="External"/><Relationship Id="rId231" Type="http://schemas.openxmlformats.org/officeDocument/2006/relationships/hyperlink" Target="https://podminky.urs.cz/item/CS_URS_2024_01/781121011" TargetMode="External"/><Relationship Id="rId252" Type="http://schemas.openxmlformats.org/officeDocument/2006/relationships/hyperlink" Target="https://podminky.urs.cz/item/CS_URS_2024_01/784221101" TargetMode="External"/><Relationship Id="rId47" Type="http://schemas.openxmlformats.org/officeDocument/2006/relationships/hyperlink" Target="https://podminky.urs.cz/item/CS_URS_2024_01/411351012" TargetMode="External"/><Relationship Id="rId68" Type="http://schemas.openxmlformats.org/officeDocument/2006/relationships/hyperlink" Target="https://podminky.urs.cz/item/CS_URS_2024_01/612142001" TargetMode="External"/><Relationship Id="rId89" Type="http://schemas.openxmlformats.org/officeDocument/2006/relationships/hyperlink" Target="https://podminky.urs.cz/item/CS_URS_2024_01/631319011" TargetMode="External"/><Relationship Id="rId112" Type="http://schemas.openxmlformats.org/officeDocument/2006/relationships/hyperlink" Target="https://podminky.urs.cz/item/CS_URS_2024_01/946111214" TargetMode="External"/><Relationship Id="rId133" Type="http://schemas.openxmlformats.org/officeDocument/2006/relationships/hyperlink" Target="https://podminky.urs.cz/item/CS_URS_2024_01/998011002" TargetMode="External"/><Relationship Id="rId154" Type="http://schemas.openxmlformats.org/officeDocument/2006/relationships/hyperlink" Target="https://podminky.urs.cz/item/CS_URS_2024_01/712771601" TargetMode="External"/><Relationship Id="rId175" Type="http://schemas.openxmlformats.org/officeDocument/2006/relationships/hyperlink" Target="https://podminky.urs.cz/item/CS_URS_2024_01/721239114" TargetMode="External"/><Relationship Id="rId196" Type="http://schemas.openxmlformats.org/officeDocument/2006/relationships/hyperlink" Target="https://podminky.urs.cz/item/CS_URS_2024_01/763411211" TargetMode="External"/><Relationship Id="rId200" Type="http://schemas.openxmlformats.org/officeDocument/2006/relationships/hyperlink" Target="https://podminky.urs.cz/item/CS_URS_2024_01/766694126" TargetMode="External"/><Relationship Id="rId16" Type="http://schemas.openxmlformats.org/officeDocument/2006/relationships/hyperlink" Target="https://podminky.urs.cz/item/CS_URS_2024_01/174151101" TargetMode="External"/><Relationship Id="rId221" Type="http://schemas.openxmlformats.org/officeDocument/2006/relationships/hyperlink" Target="https://podminky.urs.cz/item/CS_URS_2024_01/776111311" TargetMode="External"/><Relationship Id="rId242" Type="http://schemas.openxmlformats.org/officeDocument/2006/relationships/hyperlink" Target="https://podminky.urs.cz/item/CS_URS_2024_01/998781102" TargetMode="External"/><Relationship Id="rId37" Type="http://schemas.openxmlformats.org/officeDocument/2006/relationships/hyperlink" Target="https://podminky.urs.cz/item/CS_URS_2024_01/317998114" TargetMode="External"/><Relationship Id="rId58" Type="http://schemas.openxmlformats.org/officeDocument/2006/relationships/hyperlink" Target="https://podminky.urs.cz/item/CS_URS_2024_01/417321515" TargetMode="External"/><Relationship Id="rId79" Type="http://schemas.openxmlformats.org/officeDocument/2006/relationships/hyperlink" Target="https://podminky.urs.cz/item/CS_URS_2024_01/622143005" TargetMode="External"/><Relationship Id="rId102" Type="http://schemas.openxmlformats.org/officeDocument/2006/relationships/hyperlink" Target="https://podminky.urs.cz/item/CS_URS_2024_01/941111211" TargetMode="External"/><Relationship Id="rId123" Type="http://schemas.openxmlformats.org/officeDocument/2006/relationships/hyperlink" Target="https://podminky.urs.cz/item/CS_URS_2024_01/975022241" TargetMode="External"/><Relationship Id="rId144" Type="http://schemas.openxmlformats.org/officeDocument/2006/relationships/hyperlink" Target="https://podminky.urs.cz/item/CS_URS_2024_01/711748088" TargetMode="External"/><Relationship Id="rId90" Type="http://schemas.openxmlformats.org/officeDocument/2006/relationships/hyperlink" Target="https://podminky.urs.cz/item/CS_URS_2024_01/631319195" TargetMode="External"/><Relationship Id="rId165" Type="http://schemas.openxmlformats.org/officeDocument/2006/relationships/hyperlink" Target="https://podminky.urs.cz/item/CS_URS_2024_01/713131151" TargetMode="External"/><Relationship Id="rId186" Type="http://schemas.openxmlformats.org/officeDocument/2006/relationships/hyperlink" Target="https://podminky.urs.cz/item/CS_URS_2024_01/762341270" TargetMode="External"/><Relationship Id="rId211" Type="http://schemas.openxmlformats.org/officeDocument/2006/relationships/hyperlink" Target="https://podminky.urs.cz/item/CS_URS_2024_01/771577211" TargetMode="External"/><Relationship Id="rId232" Type="http://schemas.openxmlformats.org/officeDocument/2006/relationships/hyperlink" Target="https://podminky.urs.cz/item/CS_URS_2024_01/781131112" TargetMode="External"/><Relationship Id="rId253" Type="http://schemas.openxmlformats.org/officeDocument/2006/relationships/hyperlink" Target="https://podminky.urs.cz/item/CS_URS_2024_01/784221105" TargetMode="External"/><Relationship Id="rId27" Type="http://schemas.openxmlformats.org/officeDocument/2006/relationships/hyperlink" Target="https://podminky.urs.cz/item/CS_URS_2024_01/311113152" TargetMode="External"/><Relationship Id="rId48" Type="http://schemas.openxmlformats.org/officeDocument/2006/relationships/hyperlink" Target="https://podminky.urs.cz/item/CS_URS_2024_01/411354271" TargetMode="External"/><Relationship Id="rId69" Type="http://schemas.openxmlformats.org/officeDocument/2006/relationships/hyperlink" Target="https://podminky.urs.cz/item/CS_URS_2024_01/612321111" TargetMode="External"/><Relationship Id="rId113" Type="http://schemas.openxmlformats.org/officeDocument/2006/relationships/hyperlink" Target="https://podminky.urs.cz/item/CS_URS_2024_01/946111814" TargetMode="External"/><Relationship Id="rId134" Type="http://schemas.openxmlformats.org/officeDocument/2006/relationships/hyperlink" Target="https://podminky.urs.cz/item/CS_URS_2024_01/711111001" TargetMode="External"/><Relationship Id="rId80" Type="http://schemas.openxmlformats.org/officeDocument/2006/relationships/hyperlink" Target="https://podminky.urs.cz/item/CS_URS_2024_01/622151031" TargetMode="External"/><Relationship Id="rId155" Type="http://schemas.openxmlformats.org/officeDocument/2006/relationships/hyperlink" Target="https://podminky.urs.cz/item/CS_URS_2024_01/712771613" TargetMode="External"/><Relationship Id="rId176" Type="http://schemas.openxmlformats.org/officeDocument/2006/relationships/hyperlink" Target="https://podminky.urs.cz/item/CS_URS_2024_01/998721102" TargetMode="External"/><Relationship Id="rId197" Type="http://schemas.openxmlformats.org/officeDocument/2006/relationships/hyperlink" Target="https://podminky.urs.cz/item/CS_URS_2024_01/998763302" TargetMode="External"/><Relationship Id="rId201" Type="http://schemas.openxmlformats.org/officeDocument/2006/relationships/hyperlink" Target="https://podminky.urs.cz/item/CS_URS_2024_01/998766202" TargetMode="External"/><Relationship Id="rId222" Type="http://schemas.openxmlformats.org/officeDocument/2006/relationships/hyperlink" Target="https://podminky.urs.cz/item/CS_URS_2024_01/776121321" TargetMode="External"/><Relationship Id="rId243" Type="http://schemas.openxmlformats.org/officeDocument/2006/relationships/hyperlink" Target="https://podminky.urs.cz/item/CS_URS_2024_01/783901453" TargetMode="External"/><Relationship Id="rId17" Type="http://schemas.openxmlformats.org/officeDocument/2006/relationships/hyperlink" Target="https://podminky.urs.cz/item/CS_URS_2024_01/271532212" TargetMode="External"/><Relationship Id="rId38" Type="http://schemas.openxmlformats.org/officeDocument/2006/relationships/hyperlink" Target="https://podminky.urs.cz/item/CS_URS_2024_01/342272225" TargetMode="External"/><Relationship Id="rId59" Type="http://schemas.openxmlformats.org/officeDocument/2006/relationships/hyperlink" Target="https://podminky.urs.cz/item/CS_URS_2024_01/417351115" TargetMode="External"/><Relationship Id="rId103" Type="http://schemas.openxmlformats.org/officeDocument/2006/relationships/hyperlink" Target="https://podminky.urs.cz/item/CS_URS_2024_01/941111811" TargetMode="External"/><Relationship Id="rId124" Type="http://schemas.openxmlformats.org/officeDocument/2006/relationships/hyperlink" Target="https://podminky.urs.cz/item/CS_URS_2024_01/975121421" TargetMode="External"/><Relationship Id="rId70" Type="http://schemas.openxmlformats.org/officeDocument/2006/relationships/hyperlink" Target="https://podminky.urs.cz/item/CS_URS_2024_01/612321131" TargetMode="External"/><Relationship Id="rId91" Type="http://schemas.openxmlformats.org/officeDocument/2006/relationships/hyperlink" Target="https://podminky.urs.cz/item/CS_URS_2024_01/631362021" TargetMode="External"/><Relationship Id="rId145" Type="http://schemas.openxmlformats.org/officeDocument/2006/relationships/hyperlink" Target="https://podminky.urs.cz/item/CS_URS_2024_01/998711102" TargetMode="External"/><Relationship Id="rId166" Type="http://schemas.openxmlformats.org/officeDocument/2006/relationships/hyperlink" Target="https://podminky.urs.cz/item/CS_URS_2024_01/713141131" TargetMode="External"/><Relationship Id="rId187" Type="http://schemas.openxmlformats.org/officeDocument/2006/relationships/hyperlink" Target="https://podminky.urs.cz/item/CS_URS_2024_01/762395000" TargetMode="External"/><Relationship Id="rId1" Type="http://schemas.openxmlformats.org/officeDocument/2006/relationships/hyperlink" Target="https://podminky.urs.cz/item/CS_URS_2024_01/131213701" TargetMode="External"/><Relationship Id="rId212" Type="http://schemas.openxmlformats.org/officeDocument/2006/relationships/hyperlink" Target="https://podminky.urs.cz/item/CS_URS_2024_01/771591112" TargetMode="External"/><Relationship Id="rId233" Type="http://schemas.openxmlformats.org/officeDocument/2006/relationships/hyperlink" Target="https://podminky.urs.cz/item/CS_URS_2024_01/781131237" TargetMode="External"/><Relationship Id="rId254" Type="http://schemas.openxmlformats.org/officeDocument/2006/relationships/drawing" Target="../drawings/drawing18.xml"/><Relationship Id="rId28" Type="http://schemas.openxmlformats.org/officeDocument/2006/relationships/hyperlink" Target="https://podminky.urs.cz/item/CS_URS_2024_01/311235151" TargetMode="External"/><Relationship Id="rId49" Type="http://schemas.openxmlformats.org/officeDocument/2006/relationships/hyperlink" Target="https://podminky.urs.cz/item/CS_URS_2024_01/411361821" TargetMode="External"/><Relationship Id="rId114" Type="http://schemas.openxmlformats.org/officeDocument/2006/relationships/hyperlink" Target="https://podminky.urs.cz/item/CS_URS_2024_01/949101111" TargetMode="External"/><Relationship Id="rId60" Type="http://schemas.openxmlformats.org/officeDocument/2006/relationships/hyperlink" Target="https://podminky.urs.cz/item/CS_URS_2024_01/417351116" TargetMode="External"/><Relationship Id="rId81" Type="http://schemas.openxmlformats.org/officeDocument/2006/relationships/hyperlink" Target="https://podminky.urs.cz/item/CS_URS_2024_01/622211031" TargetMode="External"/><Relationship Id="rId135" Type="http://schemas.openxmlformats.org/officeDocument/2006/relationships/hyperlink" Target="https://podminky.urs.cz/item/CS_URS_2024_01/711112001" TargetMode="External"/><Relationship Id="rId156" Type="http://schemas.openxmlformats.org/officeDocument/2006/relationships/hyperlink" Target="https://podminky.urs.cz/item/CS_URS_2024_01/712831101" TargetMode="External"/><Relationship Id="rId177" Type="http://schemas.openxmlformats.org/officeDocument/2006/relationships/hyperlink" Target="https://podminky.urs.cz/item/CS_URS_2024_01/725291652" TargetMode="External"/><Relationship Id="rId198" Type="http://schemas.openxmlformats.org/officeDocument/2006/relationships/hyperlink" Target="https://podminky.urs.cz/item/CS_URS_2024_01/766231113" TargetMode="External"/><Relationship Id="rId202" Type="http://schemas.openxmlformats.org/officeDocument/2006/relationships/hyperlink" Target="https://podminky.urs.cz/item/CS_URS_2024_01/767881118" TargetMode="External"/><Relationship Id="rId223" Type="http://schemas.openxmlformats.org/officeDocument/2006/relationships/hyperlink" Target="https://podminky.urs.cz/item/CS_URS_2024_01/776141121" TargetMode="External"/><Relationship Id="rId244" Type="http://schemas.openxmlformats.org/officeDocument/2006/relationships/hyperlink" Target="https://podminky.urs.cz/item/CS_URS_2024_01/783913151" TargetMode="External"/><Relationship Id="rId18" Type="http://schemas.openxmlformats.org/officeDocument/2006/relationships/hyperlink" Target="https://podminky.urs.cz/item/CS_URS_2024_01/273321511" TargetMode="External"/><Relationship Id="rId39" Type="http://schemas.openxmlformats.org/officeDocument/2006/relationships/hyperlink" Target="https://podminky.urs.cz/item/CS_URS_2024_01/342272245" TargetMode="External"/><Relationship Id="rId50" Type="http://schemas.openxmlformats.org/officeDocument/2006/relationships/hyperlink" Target="https://podminky.urs.cz/item/CS_URS_2024_01/411362021" TargetMode="External"/><Relationship Id="rId104" Type="http://schemas.openxmlformats.org/officeDocument/2006/relationships/hyperlink" Target="https://podminky.urs.cz/item/CS_URS_2024_01/944111122" TargetMode="External"/><Relationship Id="rId125" Type="http://schemas.openxmlformats.org/officeDocument/2006/relationships/hyperlink" Target="https://podminky.urs.cz/item/CS_URS_2024_01/975121422" TargetMode="External"/><Relationship Id="rId146" Type="http://schemas.openxmlformats.org/officeDocument/2006/relationships/hyperlink" Target="https://podminky.urs.cz/item/CS_URS_2024_01/712363001" TargetMode="External"/><Relationship Id="rId167" Type="http://schemas.openxmlformats.org/officeDocument/2006/relationships/hyperlink" Target="https://podminky.urs.cz/item/CS_URS_2024_01/713141135" TargetMode="External"/><Relationship Id="rId188" Type="http://schemas.openxmlformats.org/officeDocument/2006/relationships/hyperlink" Target="https://podminky.urs.cz/item/CS_URS_2024_01/998762102" TargetMode="External"/><Relationship Id="rId71" Type="http://schemas.openxmlformats.org/officeDocument/2006/relationships/hyperlink" Target="https://podminky.urs.cz/item/CS_URS_2024_01/612321141" TargetMode="External"/><Relationship Id="rId92" Type="http://schemas.openxmlformats.org/officeDocument/2006/relationships/hyperlink" Target="https://podminky.urs.cz/item/CS_URS_2024_01/632441114" TargetMode="External"/><Relationship Id="rId213" Type="http://schemas.openxmlformats.org/officeDocument/2006/relationships/hyperlink" Target="https://podminky.urs.cz/item/CS_URS_2024_01/771591115" TargetMode="External"/><Relationship Id="rId234" Type="http://schemas.openxmlformats.org/officeDocument/2006/relationships/hyperlink" Target="https://podminky.urs.cz/item/CS_URS_2024_01/781131257" TargetMode="External"/><Relationship Id="rId2" Type="http://schemas.openxmlformats.org/officeDocument/2006/relationships/hyperlink" Target="https://podminky.urs.cz/item/CS_URS_2024_01/131251202" TargetMode="External"/><Relationship Id="rId29" Type="http://schemas.openxmlformats.org/officeDocument/2006/relationships/hyperlink" Target="https://podminky.urs.cz/item/CS_URS_2024_01/311236321" TargetMode="External"/><Relationship Id="rId40" Type="http://schemas.openxmlformats.org/officeDocument/2006/relationships/hyperlink" Target="https://podminky.urs.cz/item/CS_URS_2024_01/342291111" TargetMode="External"/><Relationship Id="rId115" Type="http://schemas.openxmlformats.org/officeDocument/2006/relationships/hyperlink" Target="https://podminky.urs.cz/item/CS_URS_2024_01/949101112" TargetMode="External"/><Relationship Id="rId136" Type="http://schemas.openxmlformats.org/officeDocument/2006/relationships/hyperlink" Target="https://podminky.urs.cz/item/CS_URS_2024_01/711112051" TargetMode="External"/><Relationship Id="rId157" Type="http://schemas.openxmlformats.org/officeDocument/2006/relationships/hyperlink" Target="https://podminky.urs.cz/item/CS_URS_2024_01/712861702" TargetMode="External"/><Relationship Id="rId178" Type="http://schemas.openxmlformats.org/officeDocument/2006/relationships/hyperlink" Target="https://podminky.urs.cz/item/CS_URS_2024_01/725291653" TargetMode="External"/><Relationship Id="rId61" Type="http://schemas.openxmlformats.org/officeDocument/2006/relationships/hyperlink" Target="https://podminky.urs.cz/item/CS_URS_2024_01/417361821" TargetMode="External"/><Relationship Id="rId82" Type="http://schemas.openxmlformats.org/officeDocument/2006/relationships/hyperlink" Target="https://podminky.urs.cz/item/CS_URS_2024_01/622212001" TargetMode="External"/><Relationship Id="rId199" Type="http://schemas.openxmlformats.org/officeDocument/2006/relationships/hyperlink" Target="https://podminky.urs.cz/item/CS_URS_2024_01/766660717" TargetMode="External"/><Relationship Id="rId203" Type="http://schemas.openxmlformats.org/officeDocument/2006/relationships/hyperlink" Target="https://podminky.urs.cz/item/CS_URS_2024_01/767881161" TargetMode="External"/><Relationship Id="rId19" Type="http://schemas.openxmlformats.org/officeDocument/2006/relationships/hyperlink" Target="https://podminky.urs.cz/item/CS_URS_2024_01/273351121" TargetMode="External"/><Relationship Id="rId224" Type="http://schemas.openxmlformats.org/officeDocument/2006/relationships/hyperlink" Target="https://podminky.urs.cz/item/CS_URS_2024_01/776221111" TargetMode="External"/><Relationship Id="rId245" Type="http://schemas.openxmlformats.org/officeDocument/2006/relationships/hyperlink" Target="https://podminky.urs.cz/item/CS_URS_2024_01/784111001" TargetMode="External"/><Relationship Id="rId30" Type="http://schemas.openxmlformats.org/officeDocument/2006/relationships/hyperlink" Target="https://podminky.urs.cz/item/CS_URS_2024_01/311237141" TargetMode="External"/><Relationship Id="rId105" Type="http://schemas.openxmlformats.org/officeDocument/2006/relationships/hyperlink" Target="https://podminky.urs.cz/item/CS_URS_2024_01/944111222" TargetMode="External"/><Relationship Id="rId126" Type="http://schemas.openxmlformats.org/officeDocument/2006/relationships/hyperlink" Target="https://podminky.urs.cz/item/CS_URS_2024_01/975121423" TargetMode="External"/><Relationship Id="rId147" Type="http://schemas.openxmlformats.org/officeDocument/2006/relationships/hyperlink" Target="https://podminky.urs.cz/item/CS_URS_2024_01/712363004" TargetMode="External"/><Relationship Id="rId168" Type="http://schemas.openxmlformats.org/officeDocument/2006/relationships/hyperlink" Target="https://podminky.urs.cz/item/CS_URS_2024_01/713141335" TargetMode="External"/><Relationship Id="rId51" Type="http://schemas.openxmlformats.org/officeDocument/2006/relationships/hyperlink" Target="https://podminky.urs.cz/item/CS_URS_2024_01/413232231" TargetMode="External"/><Relationship Id="rId72" Type="http://schemas.openxmlformats.org/officeDocument/2006/relationships/hyperlink" Target="https://podminky.urs.cz/item/CS_URS_2024_01/619991001" TargetMode="External"/><Relationship Id="rId93" Type="http://schemas.openxmlformats.org/officeDocument/2006/relationships/hyperlink" Target="https://podminky.urs.cz/item/CS_URS_2024_01/632451253" TargetMode="External"/><Relationship Id="rId189" Type="http://schemas.openxmlformats.org/officeDocument/2006/relationships/hyperlink" Target="https://podminky.urs.cz/item/CS_URS_2024_01/763121590" TargetMode="External"/><Relationship Id="rId3" Type="http://schemas.openxmlformats.org/officeDocument/2006/relationships/hyperlink" Target="https://podminky.urs.cz/item/CS_URS_2024_01/132212331" TargetMode="External"/><Relationship Id="rId214" Type="http://schemas.openxmlformats.org/officeDocument/2006/relationships/hyperlink" Target="https://podminky.urs.cz/item/CS_URS_2024_01/771591121" TargetMode="External"/><Relationship Id="rId235" Type="http://schemas.openxmlformats.org/officeDocument/2006/relationships/hyperlink" Target="https://podminky.urs.cz/item/CS_URS_2024_01/781472214" TargetMode="External"/><Relationship Id="rId116" Type="http://schemas.openxmlformats.org/officeDocument/2006/relationships/hyperlink" Target="https://podminky.urs.cz/item/CS_URS_2024_01/952901111" TargetMode="External"/><Relationship Id="rId137" Type="http://schemas.openxmlformats.org/officeDocument/2006/relationships/hyperlink" Target="https://podminky.urs.cz/item/CS_URS_2024_01/711141559" TargetMode="External"/><Relationship Id="rId158" Type="http://schemas.openxmlformats.org/officeDocument/2006/relationships/hyperlink" Target="https://podminky.urs.cz/item/CS_URS_2024_01/712998202" TargetMode="External"/><Relationship Id="rId20" Type="http://schemas.openxmlformats.org/officeDocument/2006/relationships/hyperlink" Target="https://podminky.urs.cz/item/CS_URS_2024_01/273351122" TargetMode="External"/><Relationship Id="rId41" Type="http://schemas.openxmlformats.org/officeDocument/2006/relationships/hyperlink" Target="https://podminky.urs.cz/item/CS_URS_2024_01/342291112" TargetMode="External"/><Relationship Id="rId62" Type="http://schemas.openxmlformats.org/officeDocument/2006/relationships/hyperlink" Target="https://podminky.urs.cz/item/CS_URS_2024_01/611131101" TargetMode="External"/><Relationship Id="rId83" Type="http://schemas.openxmlformats.org/officeDocument/2006/relationships/hyperlink" Target="https://podminky.urs.cz/item/CS_URS_2024_01/622251101" TargetMode="External"/><Relationship Id="rId179" Type="http://schemas.openxmlformats.org/officeDocument/2006/relationships/hyperlink" Target="https://podminky.urs.cz/item/CS_URS_2024_01/725291654" TargetMode="External"/><Relationship Id="rId190" Type="http://schemas.openxmlformats.org/officeDocument/2006/relationships/hyperlink" Target="https://podminky.urs.cz/item/CS_URS_2024_01/763121712" TargetMode="External"/><Relationship Id="rId204" Type="http://schemas.openxmlformats.org/officeDocument/2006/relationships/hyperlink" Target="https://podminky.urs.cz/item/CS_URS_2024_01/998767202" TargetMode="External"/><Relationship Id="rId225" Type="http://schemas.openxmlformats.org/officeDocument/2006/relationships/hyperlink" Target="https://podminky.urs.cz/item/CS_URS_2024_01/776223112" TargetMode="External"/><Relationship Id="rId246" Type="http://schemas.openxmlformats.org/officeDocument/2006/relationships/hyperlink" Target="https://podminky.urs.cz/item/CS_URS_2024_01/784111005" TargetMode="External"/><Relationship Id="rId106" Type="http://schemas.openxmlformats.org/officeDocument/2006/relationships/hyperlink" Target="https://podminky.urs.cz/item/CS_URS_2024_01/944111822" TargetMode="External"/><Relationship Id="rId127" Type="http://schemas.openxmlformats.org/officeDocument/2006/relationships/hyperlink" Target="https://podminky.urs.cz/item/CS_URS_2024_01/978013191" TargetMode="External"/><Relationship Id="rId10" Type="http://schemas.openxmlformats.org/officeDocument/2006/relationships/hyperlink" Target="https://podminky.urs.cz/item/CS_URS_2024_01/167111101" TargetMode="External"/><Relationship Id="rId31" Type="http://schemas.openxmlformats.org/officeDocument/2006/relationships/hyperlink" Target="https://podminky.urs.cz/item/CS_URS_2024_01/315361821" TargetMode="External"/><Relationship Id="rId52" Type="http://schemas.openxmlformats.org/officeDocument/2006/relationships/hyperlink" Target="https://podminky.urs.cz/item/CS_URS_2024_01/413321414" TargetMode="External"/><Relationship Id="rId73" Type="http://schemas.openxmlformats.org/officeDocument/2006/relationships/hyperlink" Target="https://podminky.urs.cz/item/CS_URS_2024_01/619991005" TargetMode="External"/><Relationship Id="rId94" Type="http://schemas.openxmlformats.org/officeDocument/2006/relationships/hyperlink" Target="https://podminky.urs.cz/item/CS_URS_2024_01/632451254" TargetMode="External"/><Relationship Id="rId148" Type="http://schemas.openxmlformats.org/officeDocument/2006/relationships/hyperlink" Target="https://podminky.urs.cz/item/CS_URS_2024_01/712363353" TargetMode="External"/><Relationship Id="rId169" Type="http://schemas.openxmlformats.org/officeDocument/2006/relationships/hyperlink" Target="https://podminky.urs.cz/item/CS_URS_2024_01/713291122" TargetMode="External"/><Relationship Id="rId4" Type="http://schemas.openxmlformats.org/officeDocument/2006/relationships/hyperlink" Target="https://podminky.urs.cz/item/CS_URS_2024_01/132251253" TargetMode="External"/><Relationship Id="rId180" Type="http://schemas.openxmlformats.org/officeDocument/2006/relationships/hyperlink" Target="https://podminky.urs.cz/item/CS_URS_2024_01/725291662" TargetMode="External"/><Relationship Id="rId215" Type="http://schemas.openxmlformats.org/officeDocument/2006/relationships/hyperlink" Target="https://podminky.urs.cz/item/CS_URS_2024_01/771591184" TargetMode="External"/><Relationship Id="rId236" Type="http://schemas.openxmlformats.org/officeDocument/2006/relationships/hyperlink" Target="https://podminky.urs.cz/item/CS_URS_2024_01/781492211"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3" Type="http://schemas.openxmlformats.org/officeDocument/2006/relationships/hyperlink" Target="https://podminky.urs.cz/item/CS_URS_2024_01/171251201" TargetMode="External"/><Relationship Id="rId18" Type="http://schemas.openxmlformats.org/officeDocument/2006/relationships/hyperlink" Target="https://podminky.urs.cz/item/CS_URS_2024_01/564710001" TargetMode="External"/><Relationship Id="rId26" Type="http://schemas.openxmlformats.org/officeDocument/2006/relationships/hyperlink" Target="https://podminky.urs.cz/item/CS_URS_2024_01/596211114" TargetMode="External"/><Relationship Id="rId39" Type="http://schemas.openxmlformats.org/officeDocument/2006/relationships/hyperlink" Target="https://podminky.urs.cz/item/CS_URS_2024_01/966001211" TargetMode="External"/><Relationship Id="rId21" Type="http://schemas.openxmlformats.org/officeDocument/2006/relationships/hyperlink" Target="https://podminky.urs.cz/item/CS_URS_2024_01/564851011" TargetMode="External"/><Relationship Id="rId34" Type="http://schemas.openxmlformats.org/officeDocument/2006/relationships/hyperlink" Target="https://podminky.urs.cz/item/CS_URS_2024_01/915131111" TargetMode="External"/><Relationship Id="rId42" Type="http://schemas.openxmlformats.org/officeDocument/2006/relationships/hyperlink" Target="https://podminky.urs.cz/item/CS_URS_2024_01/997221559" TargetMode="External"/><Relationship Id="rId47" Type="http://schemas.openxmlformats.org/officeDocument/2006/relationships/hyperlink" Target="https://podminky.urs.cz/item/CS_URS_2024_01/998223011" TargetMode="External"/><Relationship Id="rId7" Type="http://schemas.openxmlformats.org/officeDocument/2006/relationships/hyperlink" Target="https://podminky.urs.cz/item/CS_URS_2024_01/122251103" TargetMode="External"/><Relationship Id="rId2" Type="http://schemas.openxmlformats.org/officeDocument/2006/relationships/hyperlink" Target="https://podminky.urs.cz/item/CS_URS_2024_01/113106144" TargetMode="External"/><Relationship Id="rId16" Type="http://schemas.openxmlformats.org/officeDocument/2006/relationships/hyperlink" Target="https://podminky.urs.cz/item/CS_URS_2024_01/211971110" TargetMode="External"/><Relationship Id="rId29" Type="http://schemas.openxmlformats.org/officeDocument/2006/relationships/hyperlink" Target="https://podminky.urs.cz/item/CS_URS_2024_01/596811220" TargetMode="External"/><Relationship Id="rId1" Type="http://schemas.openxmlformats.org/officeDocument/2006/relationships/hyperlink" Target="https://podminky.urs.cz/item/CS_URS_2024_01/113106121" TargetMode="External"/><Relationship Id="rId6" Type="http://schemas.openxmlformats.org/officeDocument/2006/relationships/hyperlink" Target="https://podminky.urs.cz/item/CS_URS_2024_01/113204111" TargetMode="External"/><Relationship Id="rId11" Type="http://schemas.openxmlformats.org/officeDocument/2006/relationships/hyperlink" Target="https://podminky.urs.cz/item/CS_URS_2024_01/171151103" TargetMode="External"/><Relationship Id="rId24" Type="http://schemas.openxmlformats.org/officeDocument/2006/relationships/hyperlink" Target="https://podminky.urs.cz/item/CS_URS_2024_01/571908111" TargetMode="External"/><Relationship Id="rId32" Type="http://schemas.openxmlformats.org/officeDocument/2006/relationships/hyperlink" Target="https://podminky.urs.cz/item/CS_URS_2024_01/914511112" TargetMode="External"/><Relationship Id="rId37" Type="http://schemas.openxmlformats.org/officeDocument/2006/relationships/hyperlink" Target="https://podminky.urs.cz/item/CS_URS_2024_01/916231113" TargetMode="External"/><Relationship Id="rId40" Type="http://schemas.openxmlformats.org/officeDocument/2006/relationships/hyperlink" Target="https://podminky.urs.cz/item/CS_URS_2024_01/979054451" TargetMode="External"/><Relationship Id="rId45" Type="http://schemas.openxmlformats.org/officeDocument/2006/relationships/hyperlink" Target="https://podminky.urs.cz/item/CS_URS_2024_01/997221861" TargetMode="External"/><Relationship Id="rId5" Type="http://schemas.openxmlformats.org/officeDocument/2006/relationships/hyperlink" Target="https://podminky.urs.cz/item/CS_URS_2024_01/113202111" TargetMode="External"/><Relationship Id="rId15" Type="http://schemas.openxmlformats.org/officeDocument/2006/relationships/hyperlink" Target="https://podminky.urs.cz/item/CS_URS_2024_01/211561111" TargetMode="External"/><Relationship Id="rId23" Type="http://schemas.openxmlformats.org/officeDocument/2006/relationships/hyperlink" Target="https://podminky.urs.cz/item/CS_URS_2024_01/567122111" TargetMode="External"/><Relationship Id="rId28" Type="http://schemas.openxmlformats.org/officeDocument/2006/relationships/hyperlink" Target="https://podminky.urs.cz/item/CS_URS_2024_01/596412210" TargetMode="External"/><Relationship Id="rId36" Type="http://schemas.openxmlformats.org/officeDocument/2006/relationships/hyperlink" Target="https://podminky.urs.cz/item/CS_URS_2024_01/916131213" TargetMode="External"/><Relationship Id="rId10" Type="http://schemas.openxmlformats.org/officeDocument/2006/relationships/hyperlink" Target="https://podminky.urs.cz/item/CS_URS_2024_01/162751119" TargetMode="External"/><Relationship Id="rId19" Type="http://schemas.openxmlformats.org/officeDocument/2006/relationships/hyperlink" Target="https://podminky.urs.cz/item/CS_URS_2024_01/564710101" TargetMode="External"/><Relationship Id="rId31" Type="http://schemas.openxmlformats.org/officeDocument/2006/relationships/hyperlink" Target="https://podminky.urs.cz/item/CS_URS_2024_01/914111111" TargetMode="External"/><Relationship Id="rId44" Type="http://schemas.openxmlformats.org/officeDocument/2006/relationships/hyperlink" Target="https://podminky.urs.cz/item/CS_URS_2024_01/997221569" TargetMode="External"/><Relationship Id="rId4" Type="http://schemas.openxmlformats.org/officeDocument/2006/relationships/hyperlink" Target="https://podminky.urs.cz/item/CS_URS_2024_01/113107321" TargetMode="External"/><Relationship Id="rId9" Type="http://schemas.openxmlformats.org/officeDocument/2006/relationships/hyperlink" Target="https://podminky.urs.cz/item/CS_URS_2024_01/162751117" TargetMode="External"/><Relationship Id="rId14" Type="http://schemas.openxmlformats.org/officeDocument/2006/relationships/hyperlink" Target="https://podminky.urs.cz/item/CS_URS_2024_01/181951112" TargetMode="External"/><Relationship Id="rId22" Type="http://schemas.openxmlformats.org/officeDocument/2006/relationships/hyperlink" Target="https://podminky.urs.cz/item/CS_URS_2024_01/564861011" TargetMode="External"/><Relationship Id="rId27" Type="http://schemas.openxmlformats.org/officeDocument/2006/relationships/hyperlink" Target="https://podminky.urs.cz/item/CS_URS_2024_01/596212210" TargetMode="External"/><Relationship Id="rId30" Type="http://schemas.openxmlformats.org/officeDocument/2006/relationships/hyperlink" Target="https://podminky.urs.cz/item/CS_URS_2024_01/899132121" TargetMode="External"/><Relationship Id="rId35" Type="http://schemas.openxmlformats.org/officeDocument/2006/relationships/hyperlink" Target="https://podminky.urs.cz/item/CS_URS_2024_01/916111122" TargetMode="External"/><Relationship Id="rId43" Type="http://schemas.openxmlformats.org/officeDocument/2006/relationships/hyperlink" Target="https://podminky.urs.cz/item/CS_URS_2024_01/997221561" TargetMode="External"/><Relationship Id="rId48" Type="http://schemas.openxmlformats.org/officeDocument/2006/relationships/drawing" Target="../drawings/drawing29.xml"/><Relationship Id="rId8" Type="http://schemas.openxmlformats.org/officeDocument/2006/relationships/hyperlink" Target="https://podminky.urs.cz/item/CS_URS_2024_01/132251101" TargetMode="External"/><Relationship Id="rId3" Type="http://schemas.openxmlformats.org/officeDocument/2006/relationships/hyperlink" Target="https://podminky.urs.cz/item/CS_URS_2024_01/113106571" TargetMode="External"/><Relationship Id="rId12" Type="http://schemas.openxmlformats.org/officeDocument/2006/relationships/hyperlink" Target="https://podminky.urs.cz/item/CS_URS_2024_01/171201231" TargetMode="External"/><Relationship Id="rId17" Type="http://schemas.openxmlformats.org/officeDocument/2006/relationships/hyperlink" Target="https://podminky.urs.cz/item/CS_URS_2024_01/339921132" TargetMode="External"/><Relationship Id="rId25" Type="http://schemas.openxmlformats.org/officeDocument/2006/relationships/hyperlink" Target="https://podminky.urs.cz/item/CS_URS_2024_01/596211111" TargetMode="External"/><Relationship Id="rId33" Type="http://schemas.openxmlformats.org/officeDocument/2006/relationships/hyperlink" Target="https://podminky.urs.cz/item/CS_URS_2024_01/915111111" TargetMode="External"/><Relationship Id="rId38" Type="http://schemas.openxmlformats.org/officeDocument/2006/relationships/hyperlink" Target="https://podminky.urs.cz/item/CS_URS_2024_01/919726123" TargetMode="External"/><Relationship Id="rId46" Type="http://schemas.openxmlformats.org/officeDocument/2006/relationships/hyperlink" Target="https://podminky.urs.cz/item/CS_URS_2024_01/997221873" TargetMode="External"/><Relationship Id="rId20" Type="http://schemas.openxmlformats.org/officeDocument/2006/relationships/hyperlink" Target="https://podminky.urs.cz/item/CS_URS_2024_01/564751103" TargetMode="External"/><Relationship Id="rId41" Type="http://schemas.openxmlformats.org/officeDocument/2006/relationships/hyperlink" Target="https://podminky.urs.cz/item/CS_URS_2024_01/997221551" TargetMode="Externa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4_01/056002000" TargetMode="External"/><Relationship Id="rId3" Type="http://schemas.openxmlformats.org/officeDocument/2006/relationships/hyperlink" Target="https://podminky.urs.cz/item/CS_URS_2024_01/012002000" TargetMode="External"/><Relationship Id="rId7" Type="http://schemas.openxmlformats.org/officeDocument/2006/relationships/hyperlink" Target="https://podminky.urs.cz/item/CS_URS_2024_01/051002000" TargetMode="External"/><Relationship Id="rId2" Type="http://schemas.openxmlformats.org/officeDocument/2006/relationships/hyperlink" Target="https://podminky.urs.cz/item/CS_URS_2024_01/011503000" TargetMode="External"/><Relationship Id="rId1" Type="http://schemas.openxmlformats.org/officeDocument/2006/relationships/hyperlink" Target="https://podminky.urs.cz/item/CS_URS_2024_01/011434000" TargetMode="External"/><Relationship Id="rId6" Type="http://schemas.openxmlformats.org/officeDocument/2006/relationships/hyperlink" Target="https://podminky.urs.cz/item/CS_URS_2024_01/045002000" TargetMode="External"/><Relationship Id="rId11" Type="http://schemas.openxmlformats.org/officeDocument/2006/relationships/drawing" Target="../drawings/drawing31.xml"/><Relationship Id="rId5" Type="http://schemas.openxmlformats.org/officeDocument/2006/relationships/hyperlink" Target="https://podminky.urs.cz/item/CS_URS_2024_01/030001000" TargetMode="External"/><Relationship Id="rId10" Type="http://schemas.openxmlformats.org/officeDocument/2006/relationships/hyperlink" Target="https://podminky.urs.cz/item/CS_URS_2024_01/091504000" TargetMode="External"/><Relationship Id="rId4" Type="http://schemas.openxmlformats.org/officeDocument/2006/relationships/hyperlink" Target="https://podminky.urs.cz/item/CS_URS_2024_01/013254000" TargetMode="External"/><Relationship Id="rId9" Type="http://schemas.openxmlformats.org/officeDocument/2006/relationships/hyperlink" Target="https://podminky.urs.cz/item/CS_URS_2024_01/071002000" TargetMode="External"/></Relationships>
</file>

<file path=xl/worksheets/_rels/sheet32.xml.rels><?xml version="1.0" encoding="UTF-8" standalone="yes"?>
<Relationships xmlns="http://schemas.openxmlformats.org/package/2006/relationships"><Relationship Id="rId26" Type="http://schemas.openxmlformats.org/officeDocument/2006/relationships/hyperlink" Target="https://podminky.urs.cz/item/CS_URS_2024_01/345351005" TargetMode="External"/><Relationship Id="rId21" Type="http://schemas.openxmlformats.org/officeDocument/2006/relationships/hyperlink" Target="https://podminky.urs.cz/item/CS_URS_2024_01/317168021" TargetMode="External"/><Relationship Id="rId42" Type="http://schemas.openxmlformats.org/officeDocument/2006/relationships/hyperlink" Target="https://podminky.urs.cz/item/CS_URS_2024_01/953943211" TargetMode="External"/><Relationship Id="rId47" Type="http://schemas.openxmlformats.org/officeDocument/2006/relationships/hyperlink" Target="https://podminky.urs.cz/item/CS_URS_2024_01/997013631" TargetMode="External"/><Relationship Id="rId63" Type="http://schemas.openxmlformats.org/officeDocument/2006/relationships/hyperlink" Target="https://podminky.urs.cz/item/CS_URS_2024_01/998711193" TargetMode="External"/><Relationship Id="rId68" Type="http://schemas.openxmlformats.org/officeDocument/2006/relationships/hyperlink" Target="https://podminky.urs.cz/item/CS_URS_2024_01/998712193" TargetMode="External"/><Relationship Id="rId84" Type="http://schemas.openxmlformats.org/officeDocument/2006/relationships/hyperlink" Target="https://podminky.urs.cz/item/CS_URS_2024_01/764246543" TargetMode="External"/><Relationship Id="rId89" Type="http://schemas.openxmlformats.org/officeDocument/2006/relationships/hyperlink" Target="https://podminky.urs.cz/item/CS_URS_2024_01/766660713" TargetMode="External"/><Relationship Id="rId112" Type="http://schemas.openxmlformats.org/officeDocument/2006/relationships/hyperlink" Target="https://podminky.urs.cz/item/CS_URS_2024_01/998781193" TargetMode="External"/><Relationship Id="rId16" Type="http://schemas.openxmlformats.org/officeDocument/2006/relationships/hyperlink" Target="https://podminky.urs.cz/item/CS_URS_2024_01/274352222" TargetMode="External"/><Relationship Id="rId107" Type="http://schemas.openxmlformats.org/officeDocument/2006/relationships/hyperlink" Target="https://podminky.urs.cz/item/CS_URS_2024_01/998771101" TargetMode="External"/><Relationship Id="rId11" Type="http://schemas.openxmlformats.org/officeDocument/2006/relationships/hyperlink" Target="https://podminky.urs.cz/item/CS_URS_2024_01/273351122" TargetMode="External"/><Relationship Id="rId32" Type="http://schemas.openxmlformats.org/officeDocument/2006/relationships/hyperlink" Target="https://podminky.urs.cz/item/CS_URS_2024_01/411361821" TargetMode="External"/><Relationship Id="rId37" Type="http://schemas.openxmlformats.org/officeDocument/2006/relationships/hyperlink" Target="https://podminky.urs.cz/item/CS_URS_2024_01/632481213" TargetMode="External"/><Relationship Id="rId53" Type="http://schemas.openxmlformats.org/officeDocument/2006/relationships/hyperlink" Target="https://podminky.urs.cz/item/CS_URS_2024_01/998011014" TargetMode="External"/><Relationship Id="rId58" Type="http://schemas.openxmlformats.org/officeDocument/2006/relationships/hyperlink" Target="https://podminky.urs.cz/item/CS_URS_2024_01/711141559" TargetMode="External"/><Relationship Id="rId74" Type="http://schemas.openxmlformats.org/officeDocument/2006/relationships/hyperlink" Target="https://podminky.urs.cz/item/CS_URS_2024_01/713141223" TargetMode="External"/><Relationship Id="rId79" Type="http://schemas.openxmlformats.org/officeDocument/2006/relationships/hyperlink" Target="https://podminky.urs.cz/item/CS_URS_2024_01/763135002" TargetMode="External"/><Relationship Id="rId102" Type="http://schemas.openxmlformats.org/officeDocument/2006/relationships/hyperlink" Target="https://podminky.urs.cz/item/CS_URS_2024_01/771151011" TargetMode="External"/><Relationship Id="rId5" Type="http://schemas.openxmlformats.org/officeDocument/2006/relationships/hyperlink" Target="https://podminky.urs.cz/item/CS_URS_2024_01/171201221" TargetMode="External"/><Relationship Id="rId90" Type="http://schemas.openxmlformats.org/officeDocument/2006/relationships/hyperlink" Target="https://podminky.urs.cz/item/CS_URS_2024_01/766660717" TargetMode="External"/><Relationship Id="rId95" Type="http://schemas.openxmlformats.org/officeDocument/2006/relationships/hyperlink" Target="https://podminky.urs.cz/item/CS_URS_2024_01/767620352" TargetMode="External"/><Relationship Id="rId22" Type="http://schemas.openxmlformats.org/officeDocument/2006/relationships/hyperlink" Target="https://podminky.urs.cz/item/CS_URS_2024_01/317168052" TargetMode="External"/><Relationship Id="rId27" Type="http://schemas.openxmlformats.org/officeDocument/2006/relationships/hyperlink" Target="https://podminky.urs.cz/item/CS_URS_2024_01/345351006" TargetMode="External"/><Relationship Id="rId43" Type="http://schemas.openxmlformats.org/officeDocument/2006/relationships/hyperlink" Target="https://podminky.urs.cz/item/CS_URS_2024_01/962031013" TargetMode="External"/><Relationship Id="rId48" Type="http://schemas.openxmlformats.org/officeDocument/2006/relationships/hyperlink" Target="https://podminky.urs.cz/item/CS_URS_2024_01/997013813" TargetMode="External"/><Relationship Id="rId64" Type="http://schemas.openxmlformats.org/officeDocument/2006/relationships/hyperlink" Target="https://podminky.urs.cz/item/CS_URS_2024_01/712361702" TargetMode="External"/><Relationship Id="rId69" Type="http://schemas.openxmlformats.org/officeDocument/2006/relationships/hyperlink" Target="https://podminky.urs.cz/item/CS_URS_2024_01/713111111" TargetMode="External"/><Relationship Id="rId113" Type="http://schemas.openxmlformats.org/officeDocument/2006/relationships/hyperlink" Target="https://podminky.urs.cz/item/CS_URS_2024_01/784215003" TargetMode="External"/><Relationship Id="rId80" Type="http://schemas.openxmlformats.org/officeDocument/2006/relationships/hyperlink" Target="https://podminky.urs.cz/item/CS_URS_2024_01/763431002" TargetMode="External"/><Relationship Id="rId85" Type="http://schemas.openxmlformats.org/officeDocument/2006/relationships/hyperlink" Target="https://podminky.urs.cz/item/CS_URS_2024_01/998764101" TargetMode="External"/><Relationship Id="rId12" Type="http://schemas.openxmlformats.org/officeDocument/2006/relationships/hyperlink" Target="https://podminky.urs.cz/item/CS_URS_2024_01/274321511" TargetMode="External"/><Relationship Id="rId17" Type="http://schemas.openxmlformats.org/officeDocument/2006/relationships/hyperlink" Target="https://podminky.urs.cz/item/CS_URS_2024_01/274361821" TargetMode="External"/><Relationship Id="rId33" Type="http://schemas.openxmlformats.org/officeDocument/2006/relationships/hyperlink" Target="https://podminky.urs.cz/item/CS_URS_2024_01/612142001" TargetMode="External"/><Relationship Id="rId38" Type="http://schemas.openxmlformats.org/officeDocument/2006/relationships/hyperlink" Target="https://podminky.urs.cz/item/CS_URS_2024_01/632481215" TargetMode="External"/><Relationship Id="rId59" Type="http://schemas.openxmlformats.org/officeDocument/2006/relationships/hyperlink" Target="https://podminky.urs.cz/item/CS_URS_2024_01/711142559" TargetMode="External"/><Relationship Id="rId103" Type="http://schemas.openxmlformats.org/officeDocument/2006/relationships/hyperlink" Target="https://podminky.urs.cz/item/CS_URS_2024_01/771274114" TargetMode="External"/><Relationship Id="rId108" Type="http://schemas.openxmlformats.org/officeDocument/2006/relationships/hyperlink" Target="https://podminky.urs.cz/item/CS_URS_2024_01/998771193" TargetMode="External"/><Relationship Id="rId54" Type="http://schemas.openxmlformats.org/officeDocument/2006/relationships/hyperlink" Target="https://podminky.urs.cz/item/CS_URS_2024_01/711111001" TargetMode="External"/><Relationship Id="rId70" Type="http://schemas.openxmlformats.org/officeDocument/2006/relationships/hyperlink" Target="https://podminky.urs.cz/item/CS_URS_2024_01/713111111" TargetMode="External"/><Relationship Id="rId75" Type="http://schemas.openxmlformats.org/officeDocument/2006/relationships/hyperlink" Target="https://podminky.urs.cz/item/CS_URS_2024_01/998713101" TargetMode="External"/><Relationship Id="rId91" Type="http://schemas.openxmlformats.org/officeDocument/2006/relationships/hyperlink" Target="https://podminky.urs.cz/item/CS_URS_2024_01/766660729" TargetMode="External"/><Relationship Id="rId96" Type="http://schemas.openxmlformats.org/officeDocument/2006/relationships/hyperlink" Target="https://podminky.urs.cz/item/CS_URS_2024_01/767620353" TargetMode="External"/><Relationship Id="rId1" Type="http://schemas.openxmlformats.org/officeDocument/2006/relationships/hyperlink" Target="https://podminky.urs.cz/item/CS_URS_2024_01/122111101" TargetMode="External"/><Relationship Id="rId6" Type="http://schemas.openxmlformats.org/officeDocument/2006/relationships/hyperlink" Target="https://podminky.urs.cz/item/CS_URS_2024_01/271532212" TargetMode="External"/><Relationship Id="rId15" Type="http://schemas.openxmlformats.org/officeDocument/2006/relationships/hyperlink" Target="https://podminky.urs.cz/item/CS_URS_2024_01/274352221" TargetMode="External"/><Relationship Id="rId23" Type="http://schemas.openxmlformats.org/officeDocument/2006/relationships/hyperlink" Target="https://podminky.urs.cz/item/CS_URS_2024_01/33994111R" TargetMode="External"/><Relationship Id="rId28" Type="http://schemas.openxmlformats.org/officeDocument/2006/relationships/hyperlink" Target="https://podminky.urs.cz/item/CS_URS_2024_01/345361821" TargetMode="External"/><Relationship Id="rId36" Type="http://schemas.openxmlformats.org/officeDocument/2006/relationships/hyperlink" Target="https://podminky.urs.cz/item/CS_URS_2024_01/631311115" TargetMode="External"/><Relationship Id="rId49" Type="http://schemas.openxmlformats.org/officeDocument/2006/relationships/hyperlink" Target="https://podminky.urs.cz/item/CS_URS_2024_01/997211511" TargetMode="External"/><Relationship Id="rId57" Type="http://schemas.openxmlformats.org/officeDocument/2006/relationships/hyperlink" Target="https://podminky.urs.cz/item/CS_URS_2024_01/711141559" TargetMode="External"/><Relationship Id="rId106" Type="http://schemas.openxmlformats.org/officeDocument/2006/relationships/hyperlink" Target="https://podminky.urs.cz/item/CS_URS_2024_01/771591112" TargetMode="External"/><Relationship Id="rId114" Type="http://schemas.openxmlformats.org/officeDocument/2006/relationships/hyperlink" Target="https://podminky.urs.cz/item/CS_URS_2024_01/784511025" TargetMode="External"/><Relationship Id="rId10" Type="http://schemas.openxmlformats.org/officeDocument/2006/relationships/hyperlink" Target="https://podminky.urs.cz/item/CS_URS_2024_01/273351121" TargetMode="External"/><Relationship Id="rId31" Type="http://schemas.openxmlformats.org/officeDocument/2006/relationships/hyperlink" Target="https://podminky.urs.cz/item/CS_URS_2024_01/411351012" TargetMode="External"/><Relationship Id="rId44" Type="http://schemas.openxmlformats.org/officeDocument/2006/relationships/hyperlink" Target="https://podminky.urs.cz/item/CS_URS_2024_01/963042819" TargetMode="External"/><Relationship Id="rId52" Type="http://schemas.openxmlformats.org/officeDocument/2006/relationships/hyperlink" Target="https://podminky.urs.cz/item/CS_URS_2024_01/998011008" TargetMode="External"/><Relationship Id="rId60" Type="http://schemas.openxmlformats.org/officeDocument/2006/relationships/hyperlink" Target="https://podminky.urs.cz/item/CS_URS_2024_01/711161173" TargetMode="External"/><Relationship Id="rId65" Type="http://schemas.openxmlformats.org/officeDocument/2006/relationships/hyperlink" Target="https://podminky.urs.cz/item/CS_URS_2024_01/712771201" TargetMode="External"/><Relationship Id="rId73" Type="http://schemas.openxmlformats.org/officeDocument/2006/relationships/hyperlink" Target="https://podminky.urs.cz/item/CS_URS_2024_01/713141111" TargetMode="External"/><Relationship Id="rId78" Type="http://schemas.openxmlformats.org/officeDocument/2006/relationships/hyperlink" Target="https://podminky.urs.cz/item/CS_URS_2024_01/763121426" TargetMode="External"/><Relationship Id="rId81" Type="http://schemas.openxmlformats.org/officeDocument/2006/relationships/hyperlink" Target="https://podminky.urs.cz/item/CS_URS_2024_01/763431801" TargetMode="External"/><Relationship Id="rId86" Type="http://schemas.openxmlformats.org/officeDocument/2006/relationships/hyperlink" Target="https://podminky.urs.cz/item/CS_URS_2024_01/998764193" TargetMode="External"/><Relationship Id="rId94" Type="http://schemas.openxmlformats.org/officeDocument/2006/relationships/hyperlink" Target="https://podminky.urs.cz/item/CS_URS_2024_01/998766193" TargetMode="External"/><Relationship Id="rId99" Type="http://schemas.openxmlformats.org/officeDocument/2006/relationships/hyperlink" Target="https://podminky.urs.cz/item/CS_URS_2024_01/767661811" TargetMode="External"/><Relationship Id="rId101" Type="http://schemas.openxmlformats.org/officeDocument/2006/relationships/hyperlink" Target="https://podminky.urs.cz/item/CS_URS_2024_01/998767193" TargetMode="External"/><Relationship Id="rId4" Type="http://schemas.openxmlformats.org/officeDocument/2006/relationships/hyperlink" Target="https://podminky.urs.cz/item/CS_URS_2024_01/167111101" TargetMode="External"/><Relationship Id="rId9" Type="http://schemas.openxmlformats.org/officeDocument/2006/relationships/hyperlink" Target="https://podminky.urs.cz/item/CS_URS_2024_01/273313711" TargetMode="External"/><Relationship Id="rId13" Type="http://schemas.openxmlformats.org/officeDocument/2006/relationships/hyperlink" Target="https://podminky.urs.cz/item/CS_URS_2024_01/274351121" TargetMode="External"/><Relationship Id="rId18" Type="http://schemas.openxmlformats.org/officeDocument/2006/relationships/hyperlink" Target="https://podminky.urs.cz/item/CS_URS_2024_01/311235161" TargetMode="External"/><Relationship Id="rId39" Type="http://schemas.openxmlformats.org/officeDocument/2006/relationships/hyperlink" Target="https://podminky.urs.cz/item/CS_URS_2024_01/941321111" TargetMode="External"/><Relationship Id="rId109" Type="http://schemas.openxmlformats.org/officeDocument/2006/relationships/hyperlink" Target="https://podminky.urs.cz/item/CS_URS_2024_01/781472213" TargetMode="External"/><Relationship Id="rId34" Type="http://schemas.openxmlformats.org/officeDocument/2006/relationships/hyperlink" Target="https://podminky.urs.cz/item/CS_URS_2024_01/612311141" TargetMode="External"/><Relationship Id="rId50" Type="http://schemas.openxmlformats.org/officeDocument/2006/relationships/hyperlink" Target="https://podminky.urs.cz/item/CS_URS_2024_01/997211519" TargetMode="External"/><Relationship Id="rId55" Type="http://schemas.openxmlformats.org/officeDocument/2006/relationships/hyperlink" Target="https://podminky.urs.cz/item/CS_URS_2024_01/711111001" TargetMode="External"/><Relationship Id="rId76" Type="http://schemas.openxmlformats.org/officeDocument/2006/relationships/hyperlink" Target="https://podminky.urs.cz/item/CS_URS_2024_01/998713193" TargetMode="External"/><Relationship Id="rId97" Type="http://schemas.openxmlformats.org/officeDocument/2006/relationships/hyperlink" Target="https://podminky.urs.cz/item/CS_URS_2024_01/767620354" TargetMode="External"/><Relationship Id="rId104" Type="http://schemas.openxmlformats.org/officeDocument/2006/relationships/hyperlink" Target="https://podminky.urs.cz/item/CS_URS_2024_01/771274232" TargetMode="External"/><Relationship Id="rId7" Type="http://schemas.openxmlformats.org/officeDocument/2006/relationships/hyperlink" Target="https://podminky.urs.cz/item/CS_URS_2024_01/271532212" TargetMode="External"/><Relationship Id="rId71" Type="http://schemas.openxmlformats.org/officeDocument/2006/relationships/hyperlink" Target="https://podminky.urs.cz/item/CS_URS_2024_01/713121111" TargetMode="External"/><Relationship Id="rId92" Type="http://schemas.openxmlformats.org/officeDocument/2006/relationships/hyperlink" Target="https://podminky.urs.cz/item/CS_URS_2024_01/766660730" TargetMode="External"/><Relationship Id="rId2" Type="http://schemas.openxmlformats.org/officeDocument/2006/relationships/hyperlink" Target="https://podminky.urs.cz/item/CS_URS_2024_01/162251102" TargetMode="External"/><Relationship Id="rId29" Type="http://schemas.openxmlformats.org/officeDocument/2006/relationships/hyperlink" Target="https://podminky.urs.cz/item/CS_URS_2024_01/411321414" TargetMode="External"/><Relationship Id="rId24" Type="http://schemas.openxmlformats.org/officeDocument/2006/relationships/hyperlink" Target="https://podminky.urs.cz/item/CS_URS_2024_01/342272245" TargetMode="External"/><Relationship Id="rId40" Type="http://schemas.openxmlformats.org/officeDocument/2006/relationships/hyperlink" Target="https://podminky.urs.cz/item/CS_URS_2024_01/941321211" TargetMode="External"/><Relationship Id="rId45" Type="http://schemas.openxmlformats.org/officeDocument/2006/relationships/hyperlink" Target="https://podminky.urs.cz/item/CS_URS_2024_01/965081213" TargetMode="External"/><Relationship Id="rId66" Type="http://schemas.openxmlformats.org/officeDocument/2006/relationships/hyperlink" Target="https://podminky.urs.cz/item/CS_URS_2024_01/712771611" TargetMode="External"/><Relationship Id="rId87" Type="http://schemas.openxmlformats.org/officeDocument/2006/relationships/hyperlink" Target="https://podminky.urs.cz/item/CS_URS_2024_01/766660001" TargetMode="External"/><Relationship Id="rId110" Type="http://schemas.openxmlformats.org/officeDocument/2006/relationships/hyperlink" Target="https://podminky.urs.cz/item/CS_URS_2024_01/781473810" TargetMode="External"/><Relationship Id="rId115" Type="http://schemas.openxmlformats.org/officeDocument/2006/relationships/drawing" Target="../drawings/drawing32.xml"/><Relationship Id="rId61" Type="http://schemas.openxmlformats.org/officeDocument/2006/relationships/hyperlink" Target="https://podminky.urs.cz/item/CS_URS_2024_01/711491172" TargetMode="External"/><Relationship Id="rId82" Type="http://schemas.openxmlformats.org/officeDocument/2006/relationships/hyperlink" Target="https://podminky.urs.cz/item/CS_URS_2024_01/998763301" TargetMode="External"/><Relationship Id="rId19" Type="http://schemas.openxmlformats.org/officeDocument/2006/relationships/hyperlink" Target="https://podminky.urs.cz/item/CS_URS_2024_01/311236221" TargetMode="External"/><Relationship Id="rId14" Type="http://schemas.openxmlformats.org/officeDocument/2006/relationships/hyperlink" Target="https://podminky.urs.cz/item/CS_URS_2024_01/274351122" TargetMode="External"/><Relationship Id="rId30" Type="http://schemas.openxmlformats.org/officeDocument/2006/relationships/hyperlink" Target="https://podminky.urs.cz/item/CS_URS_2024_01/411351011" TargetMode="External"/><Relationship Id="rId35" Type="http://schemas.openxmlformats.org/officeDocument/2006/relationships/hyperlink" Target="https://podminky.urs.cz/item/CS_URS_2024_01/622213021" TargetMode="External"/><Relationship Id="rId56" Type="http://schemas.openxmlformats.org/officeDocument/2006/relationships/hyperlink" Target="https://podminky.urs.cz/item/CS_URS_2024_01/711112001" TargetMode="External"/><Relationship Id="rId77" Type="http://schemas.openxmlformats.org/officeDocument/2006/relationships/hyperlink" Target="https://podminky.urs.cz/item/CS_URS_2024_01/763111313" TargetMode="External"/><Relationship Id="rId100" Type="http://schemas.openxmlformats.org/officeDocument/2006/relationships/hyperlink" Target="https://podminky.urs.cz/item/CS_URS_2024_01/998767101" TargetMode="External"/><Relationship Id="rId105" Type="http://schemas.openxmlformats.org/officeDocument/2006/relationships/hyperlink" Target="https://podminky.urs.cz/item/CS_URS_2024_01/771574413" TargetMode="External"/><Relationship Id="rId8" Type="http://schemas.openxmlformats.org/officeDocument/2006/relationships/hyperlink" Target="https://podminky.urs.cz/item/CS_URS_2024_01/272361821" TargetMode="External"/><Relationship Id="rId51" Type="http://schemas.openxmlformats.org/officeDocument/2006/relationships/hyperlink" Target="https://podminky.urs.cz/item/CS_URS_2024_01/997211611" TargetMode="External"/><Relationship Id="rId72" Type="http://schemas.openxmlformats.org/officeDocument/2006/relationships/hyperlink" Target="https://podminky.urs.cz/item/CS_URS_2024_01/713123112" TargetMode="External"/><Relationship Id="rId93" Type="http://schemas.openxmlformats.org/officeDocument/2006/relationships/hyperlink" Target="https://podminky.urs.cz/item/CS_URS_2024_01/998766101" TargetMode="External"/><Relationship Id="rId98" Type="http://schemas.openxmlformats.org/officeDocument/2006/relationships/hyperlink" Target="https://podminky.urs.cz/item/CS_URS_2024_01/767649194" TargetMode="External"/><Relationship Id="rId3" Type="http://schemas.openxmlformats.org/officeDocument/2006/relationships/hyperlink" Target="https://podminky.urs.cz/item/CS_URS_2024_01/162751119" TargetMode="External"/><Relationship Id="rId25" Type="http://schemas.openxmlformats.org/officeDocument/2006/relationships/hyperlink" Target="https://podminky.urs.cz/item/CS_URS_2024_01/345321515" TargetMode="External"/><Relationship Id="rId46" Type="http://schemas.openxmlformats.org/officeDocument/2006/relationships/hyperlink" Target="https://podminky.urs.cz/item/CS_URS_2024_01/968082018" TargetMode="External"/><Relationship Id="rId67" Type="http://schemas.openxmlformats.org/officeDocument/2006/relationships/hyperlink" Target="https://podminky.urs.cz/item/CS_URS_2024_01/998712101" TargetMode="External"/><Relationship Id="rId20" Type="http://schemas.openxmlformats.org/officeDocument/2006/relationships/hyperlink" Target="https://podminky.urs.cz/item/CS_URS_2024_01/311272341" TargetMode="External"/><Relationship Id="rId41" Type="http://schemas.openxmlformats.org/officeDocument/2006/relationships/hyperlink" Target="https://podminky.urs.cz/item/CS_URS_2024_01/941321811" TargetMode="External"/><Relationship Id="rId62" Type="http://schemas.openxmlformats.org/officeDocument/2006/relationships/hyperlink" Target="https://podminky.urs.cz/item/CS_URS_2024_01/998711101" TargetMode="External"/><Relationship Id="rId83" Type="http://schemas.openxmlformats.org/officeDocument/2006/relationships/hyperlink" Target="https://podminky.urs.cz/item/CS_URS_2024_01/998763392" TargetMode="External"/><Relationship Id="rId88" Type="http://schemas.openxmlformats.org/officeDocument/2006/relationships/hyperlink" Target="https://podminky.urs.cz/item/CS_URS_2024_01/766660002" TargetMode="External"/><Relationship Id="rId111" Type="http://schemas.openxmlformats.org/officeDocument/2006/relationships/hyperlink" Target="https://podminky.urs.cz/item/CS_URS_2024_01/998781101" TargetMode="Externa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8" Type="http://schemas.openxmlformats.org/officeDocument/2006/relationships/hyperlink" Target="https://podminky.urs.cz/item/CS_URS_2024_01/094104000" TargetMode="External"/><Relationship Id="rId3" Type="http://schemas.openxmlformats.org/officeDocument/2006/relationships/hyperlink" Target="https://podminky.urs.cz/item/CS_URS_2024_01/030001000" TargetMode="External"/><Relationship Id="rId7" Type="http://schemas.openxmlformats.org/officeDocument/2006/relationships/hyperlink" Target="https://podminky.urs.cz/item/CS_URS_2024_01/091104000" TargetMode="External"/><Relationship Id="rId2" Type="http://schemas.openxmlformats.org/officeDocument/2006/relationships/hyperlink" Target="https://podminky.urs.cz/item/CS_URS_2024_01/013254000" TargetMode="External"/><Relationship Id="rId1" Type="http://schemas.openxmlformats.org/officeDocument/2006/relationships/hyperlink" Target="https://podminky.urs.cz/item/CS_URS_2024_01/012002000" TargetMode="External"/><Relationship Id="rId6" Type="http://schemas.openxmlformats.org/officeDocument/2006/relationships/hyperlink" Target="https://podminky.urs.cz/item/CS_URS_2024_01/043002000" TargetMode="External"/><Relationship Id="rId5" Type="http://schemas.openxmlformats.org/officeDocument/2006/relationships/hyperlink" Target="https://podminky.urs.cz/item/CS_URS_2024_01/034503000" TargetMode="External"/><Relationship Id="rId4" Type="http://schemas.openxmlformats.org/officeDocument/2006/relationships/hyperlink" Target="https://podminky.urs.cz/item/CS_URS_2024_01/034103000" TargetMode="External"/><Relationship Id="rId9"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9"/>
  <sheetViews>
    <sheetView showGridLines="0" topLeftCell="A61" workbookViewId="0">
      <selection activeCell="E107" sqref="E107:I107"/>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3</v>
      </c>
      <c r="BT1" s="17" t="s">
        <v>4</v>
      </c>
      <c r="BU1" s="17" t="s">
        <v>4</v>
      </c>
      <c r="BV1" s="17" t="s">
        <v>5</v>
      </c>
    </row>
    <row r="2" spans="1:74" ht="36.950000000000003" customHeight="1">
      <c r="AR2" s="318"/>
      <c r="AS2" s="318"/>
      <c r="AT2" s="318"/>
      <c r="AU2" s="318"/>
      <c r="AV2" s="318"/>
      <c r="AW2" s="318"/>
      <c r="AX2" s="318"/>
      <c r="AY2" s="318"/>
      <c r="AZ2" s="318"/>
      <c r="BA2" s="318"/>
      <c r="BB2" s="318"/>
      <c r="BC2" s="318"/>
      <c r="BD2" s="318"/>
      <c r="BE2" s="318"/>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332" t="s">
        <v>14</v>
      </c>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R5" s="21"/>
      <c r="BE5" s="329" t="s">
        <v>15</v>
      </c>
      <c r="BS5" s="18" t="s">
        <v>6</v>
      </c>
    </row>
    <row r="6" spans="1:74" ht="36.950000000000003" customHeight="1">
      <c r="B6" s="21"/>
      <c r="D6" s="27" t="s">
        <v>16</v>
      </c>
      <c r="K6" s="333" t="s">
        <v>17</v>
      </c>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R6" s="21"/>
      <c r="BE6" s="330"/>
      <c r="BS6" s="18" t="s">
        <v>6</v>
      </c>
    </row>
    <row r="7" spans="1:74" ht="12" customHeight="1">
      <c r="B7" s="21"/>
      <c r="D7" s="28" t="s">
        <v>18</v>
      </c>
      <c r="K7" s="26" t="s">
        <v>19</v>
      </c>
      <c r="AK7" s="28" t="s">
        <v>20</v>
      </c>
      <c r="AN7" s="26" t="s">
        <v>21</v>
      </c>
      <c r="AR7" s="21"/>
      <c r="BE7" s="330"/>
      <c r="BS7" s="18" t="s">
        <v>6</v>
      </c>
    </row>
    <row r="8" spans="1:74" ht="12" customHeight="1">
      <c r="B8" s="21"/>
      <c r="D8" s="28" t="s">
        <v>22</v>
      </c>
      <c r="K8" s="26" t="s">
        <v>23</v>
      </c>
      <c r="AK8" s="28" t="s">
        <v>24</v>
      </c>
      <c r="AN8" s="29" t="s">
        <v>25</v>
      </c>
      <c r="AR8" s="21"/>
      <c r="BE8" s="330"/>
      <c r="BS8" s="18" t="s">
        <v>6</v>
      </c>
    </row>
    <row r="9" spans="1:74" ht="14.45" customHeight="1">
      <c r="B9" s="21"/>
      <c r="AR9" s="21"/>
      <c r="BE9" s="330"/>
      <c r="BS9" s="18" t="s">
        <v>6</v>
      </c>
    </row>
    <row r="10" spans="1:74" ht="12" customHeight="1">
      <c r="B10" s="21"/>
      <c r="D10" s="28" t="s">
        <v>26</v>
      </c>
      <c r="AK10" s="28" t="s">
        <v>27</v>
      </c>
      <c r="AN10" s="26" t="s">
        <v>21</v>
      </c>
      <c r="AR10" s="21"/>
      <c r="BE10" s="330"/>
      <c r="BS10" s="18" t="s">
        <v>6</v>
      </c>
    </row>
    <row r="11" spans="1:74" ht="18.399999999999999" customHeight="1">
      <c r="B11" s="21"/>
      <c r="E11" s="26" t="s">
        <v>28</v>
      </c>
      <c r="AK11" s="28" t="s">
        <v>29</v>
      </c>
      <c r="AN11" s="26" t="s">
        <v>21</v>
      </c>
      <c r="AR11" s="21"/>
      <c r="BE11" s="330"/>
      <c r="BS11" s="18" t="s">
        <v>6</v>
      </c>
    </row>
    <row r="12" spans="1:74" ht="6.95" customHeight="1">
      <c r="B12" s="21"/>
      <c r="AR12" s="21"/>
      <c r="BE12" s="330"/>
      <c r="BS12" s="18" t="s">
        <v>6</v>
      </c>
    </row>
    <row r="13" spans="1:74" ht="12" customHeight="1">
      <c r="B13" s="21"/>
      <c r="D13" s="28" t="s">
        <v>30</v>
      </c>
      <c r="AK13" s="28" t="s">
        <v>27</v>
      </c>
      <c r="AN13" s="30" t="s">
        <v>31</v>
      </c>
      <c r="AR13" s="21"/>
      <c r="BE13" s="330"/>
      <c r="BS13" s="18" t="s">
        <v>6</v>
      </c>
    </row>
    <row r="14" spans="1:74" ht="12.75">
      <c r="B14" s="21"/>
      <c r="E14" s="334" t="s">
        <v>31</v>
      </c>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28" t="s">
        <v>29</v>
      </c>
      <c r="AN14" s="30" t="s">
        <v>31</v>
      </c>
      <c r="AR14" s="21"/>
      <c r="BE14" s="330"/>
      <c r="BS14" s="18" t="s">
        <v>6</v>
      </c>
    </row>
    <row r="15" spans="1:74" ht="6.95" customHeight="1">
      <c r="B15" s="21"/>
      <c r="AR15" s="21"/>
      <c r="BE15" s="330"/>
      <c r="BS15" s="18" t="s">
        <v>4</v>
      </c>
    </row>
    <row r="16" spans="1:74" ht="12" customHeight="1">
      <c r="B16" s="21"/>
      <c r="D16" s="28" t="s">
        <v>32</v>
      </c>
      <c r="AK16" s="28" t="s">
        <v>27</v>
      </c>
      <c r="AN16" s="26" t="s">
        <v>21</v>
      </c>
      <c r="AR16" s="21"/>
      <c r="BE16" s="330"/>
      <c r="BS16" s="18" t="s">
        <v>4</v>
      </c>
    </row>
    <row r="17" spans="2:71" ht="18.399999999999999" customHeight="1">
      <c r="B17" s="21"/>
      <c r="E17" s="26" t="s">
        <v>33</v>
      </c>
      <c r="AK17" s="28" t="s">
        <v>29</v>
      </c>
      <c r="AN17" s="26" t="s">
        <v>21</v>
      </c>
      <c r="AR17" s="21"/>
      <c r="BE17" s="330"/>
      <c r="BS17" s="18" t="s">
        <v>34</v>
      </c>
    </row>
    <row r="18" spans="2:71" ht="6.95" customHeight="1">
      <c r="B18" s="21"/>
      <c r="AR18" s="21"/>
      <c r="BE18" s="330"/>
      <c r="BS18" s="18" t="s">
        <v>6</v>
      </c>
    </row>
    <row r="19" spans="2:71" ht="12" customHeight="1">
      <c r="B19" s="21"/>
      <c r="D19" s="28" t="s">
        <v>35</v>
      </c>
      <c r="AK19" s="28" t="s">
        <v>27</v>
      </c>
      <c r="AN19" s="26" t="s">
        <v>21</v>
      </c>
      <c r="AR19" s="21"/>
      <c r="BE19" s="330"/>
      <c r="BS19" s="18" t="s">
        <v>6</v>
      </c>
    </row>
    <row r="20" spans="2:71" ht="18.399999999999999" customHeight="1">
      <c r="B20" s="21"/>
      <c r="E20" s="26" t="s">
        <v>23</v>
      </c>
      <c r="AK20" s="28" t="s">
        <v>29</v>
      </c>
      <c r="AN20" s="26" t="s">
        <v>21</v>
      </c>
      <c r="AR20" s="21"/>
      <c r="BE20" s="330"/>
      <c r="BS20" s="18" t="s">
        <v>4</v>
      </c>
    </row>
    <row r="21" spans="2:71" ht="6.95" customHeight="1">
      <c r="B21" s="21"/>
      <c r="AR21" s="21"/>
      <c r="BE21" s="330"/>
    </row>
    <row r="22" spans="2:71" ht="12" customHeight="1">
      <c r="B22" s="21"/>
      <c r="D22" s="28" t="s">
        <v>36</v>
      </c>
      <c r="AR22" s="21"/>
      <c r="BE22" s="330"/>
    </row>
    <row r="23" spans="2:71" ht="74.25" customHeight="1">
      <c r="B23" s="21"/>
      <c r="E23" s="336" t="s">
        <v>37</v>
      </c>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R23" s="21"/>
      <c r="BE23" s="330"/>
    </row>
    <row r="24" spans="2:71" ht="6.95" customHeight="1">
      <c r="B24" s="21"/>
      <c r="AR24" s="21"/>
      <c r="BE24" s="330"/>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30"/>
    </row>
    <row r="26" spans="2:71" s="1" customFormat="1" ht="25.9" customHeight="1">
      <c r="B26" s="33"/>
      <c r="D26" s="34" t="s">
        <v>38</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37">
        <f>ROUND(AG54,2)</f>
        <v>0</v>
      </c>
      <c r="AL26" s="338"/>
      <c r="AM26" s="338"/>
      <c r="AN26" s="338"/>
      <c r="AO26" s="338"/>
      <c r="AR26" s="33"/>
      <c r="BE26" s="330"/>
    </row>
    <row r="27" spans="2:71" s="1" customFormat="1" ht="6.95" customHeight="1">
      <c r="B27" s="33"/>
      <c r="AR27" s="33"/>
      <c r="BE27" s="330"/>
    </row>
    <row r="28" spans="2:71" s="1" customFormat="1" ht="12.75">
      <c r="B28" s="33"/>
      <c r="L28" s="339" t="s">
        <v>39</v>
      </c>
      <c r="M28" s="339"/>
      <c r="N28" s="339"/>
      <c r="O28" s="339"/>
      <c r="P28" s="339"/>
      <c r="W28" s="339" t="s">
        <v>40</v>
      </c>
      <c r="X28" s="339"/>
      <c r="Y28" s="339"/>
      <c r="Z28" s="339"/>
      <c r="AA28" s="339"/>
      <c r="AB28" s="339"/>
      <c r="AC28" s="339"/>
      <c r="AD28" s="339"/>
      <c r="AE28" s="339"/>
      <c r="AK28" s="339" t="s">
        <v>41</v>
      </c>
      <c r="AL28" s="339"/>
      <c r="AM28" s="339"/>
      <c r="AN28" s="339"/>
      <c r="AO28" s="339"/>
      <c r="AR28" s="33"/>
      <c r="BE28" s="330"/>
    </row>
    <row r="29" spans="2:71" s="2" customFormat="1" ht="14.45" customHeight="1">
      <c r="B29" s="36"/>
      <c r="D29" s="28" t="s">
        <v>42</v>
      </c>
      <c r="F29" s="28" t="s">
        <v>43</v>
      </c>
      <c r="L29" s="309">
        <v>0.21</v>
      </c>
      <c r="M29" s="310"/>
      <c r="N29" s="310"/>
      <c r="O29" s="310"/>
      <c r="P29" s="310"/>
      <c r="W29" s="311">
        <f>ROUND(AZ54, 2)</f>
        <v>0</v>
      </c>
      <c r="X29" s="310"/>
      <c r="Y29" s="310"/>
      <c r="Z29" s="310"/>
      <c r="AA29" s="310"/>
      <c r="AB29" s="310"/>
      <c r="AC29" s="310"/>
      <c r="AD29" s="310"/>
      <c r="AE29" s="310"/>
      <c r="AK29" s="311">
        <f>ROUND(AV54, 2)</f>
        <v>0</v>
      </c>
      <c r="AL29" s="310"/>
      <c r="AM29" s="310"/>
      <c r="AN29" s="310"/>
      <c r="AO29" s="310"/>
      <c r="AR29" s="36"/>
      <c r="BE29" s="331"/>
    </row>
    <row r="30" spans="2:71" s="2" customFormat="1" ht="14.45" customHeight="1">
      <c r="B30" s="36"/>
      <c r="F30" s="28" t="s">
        <v>44</v>
      </c>
      <c r="L30" s="309">
        <v>0.12</v>
      </c>
      <c r="M30" s="310"/>
      <c r="N30" s="310"/>
      <c r="O30" s="310"/>
      <c r="P30" s="310"/>
      <c r="W30" s="311">
        <f>ROUND(BA54, 2)</f>
        <v>0</v>
      </c>
      <c r="X30" s="310"/>
      <c r="Y30" s="310"/>
      <c r="Z30" s="310"/>
      <c r="AA30" s="310"/>
      <c r="AB30" s="310"/>
      <c r="AC30" s="310"/>
      <c r="AD30" s="310"/>
      <c r="AE30" s="310"/>
      <c r="AK30" s="311">
        <f>ROUND(AW54, 2)</f>
        <v>0</v>
      </c>
      <c r="AL30" s="310"/>
      <c r="AM30" s="310"/>
      <c r="AN30" s="310"/>
      <c r="AO30" s="310"/>
      <c r="AR30" s="36"/>
      <c r="BE30" s="331"/>
    </row>
    <row r="31" spans="2:71" s="2" customFormat="1" ht="14.45" hidden="1" customHeight="1">
      <c r="B31" s="36"/>
      <c r="F31" s="28" t="s">
        <v>45</v>
      </c>
      <c r="L31" s="309">
        <v>0.21</v>
      </c>
      <c r="M31" s="310"/>
      <c r="N31" s="310"/>
      <c r="O31" s="310"/>
      <c r="P31" s="310"/>
      <c r="W31" s="311">
        <f>ROUND(BB54, 2)</f>
        <v>0</v>
      </c>
      <c r="X31" s="310"/>
      <c r="Y31" s="310"/>
      <c r="Z31" s="310"/>
      <c r="AA31" s="310"/>
      <c r="AB31" s="310"/>
      <c r="AC31" s="310"/>
      <c r="AD31" s="310"/>
      <c r="AE31" s="310"/>
      <c r="AK31" s="311">
        <v>0</v>
      </c>
      <c r="AL31" s="310"/>
      <c r="AM31" s="310"/>
      <c r="AN31" s="310"/>
      <c r="AO31" s="310"/>
      <c r="AR31" s="36"/>
      <c r="BE31" s="331"/>
    </row>
    <row r="32" spans="2:71" s="2" customFormat="1" ht="14.45" hidden="1" customHeight="1">
      <c r="B32" s="36"/>
      <c r="F32" s="28" t="s">
        <v>46</v>
      </c>
      <c r="L32" s="309">
        <v>0.12</v>
      </c>
      <c r="M32" s="310"/>
      <c r="N32" s="310"/>
      <c r="O32" s="310"/>
      <c r="P32" s="310"/>
      <c r="W32" s="311">
        <f>ROUND(BC54, 2)</f>
        <v>0</v>
      </c>
      <c r="X32" s="310"/>
      <c r="Y32" s="310"/>
      <c r="Z32" s="310"/>
      <c r="AA32" s="310"/>
      <c r="AB32" s="310"/>
      <c r="AC32" s="310"/>
      <c r="AD32" s="310"/>
      <c r="AE32" s="310"/>
      <c r="AK32" s="311">
        <v>0</v>
      </c>
      <c r="AL32" s="310"/>
      <c r="AM32" s="310"/>
      <c r="AN32" s="310"/>
      <c r="AO32" s="310"/>
      <c r="AR32" s="36"/>
      <c r="BE32" s="331"/>
    </row>
    <row r="33" spans="2:44" s="2" customFormat="1" ht="14.45" hidden="1" customHeight="1">
      <c r="B33" s="36"/>
      <c r="F33" s="28" t="s">
        <v>47</v>
      </c>
      <c r="L33" s="309">
        <v>0</v>
      </c>
      <c r="M33" s="310"/>
      <c r="N33" s="310"/>
      <c r="O33" s="310"/>
      <c r="P33" s="310"/>
      <c r="W33" s="311">
        <f>ROUND(BD54, 2)</f>
        <v>0</v>
      </c>
      <c r="X33" s="310"/>
      <c r="Y33" s="310"/>
      <c r="Z33" s="310"/>
      <c r="AA33" s="310"/>
      <c r="AB33" s="310"/>
      <c r="AC33" s="310"/>
      <c r="AD33" s="310"/>
      <c r="AE33" s="310"/>
      <c r="AK33" s="311">
        <v>0</v>
      </c>
      <c r="AL33" s="310"/>
      <c r="AM33" s="310"/>
      <c r="AN33" s="310"/>
      <c r="AO33" s="310"/>
      <c r="AR33" s="36"/>
    </row>
    <row r="34" spans="2:44" s="1" customFormat="1" ht="6.95" customHeight="1">
      <c r="B34" s="33"/>
      <c r="AR34" s="33"/>
    </row>
    <row r="35" spans="2:44" s="1" customFormat="1" ht="25.9" customHeight="1">
      <c r="B35" s="33"/>
      <c r="C35" s="37"/>
      <c r="D35" s="38" t="s">
        <v>48</v>
      </c>
      <c r="E35" s="39"/>
      <c r="F35" s="39"/>
      <c r="G35" s="39"/>
      <c r="H35" s="39"/>
      <c r="I35" s="39"/>
      <c r="J35" s="39"/>
      <c r="K35" s="39"/>
      <c r="L35" s="39"/>
      <c r="M35" s="39"/>
      <c r="N35" s="39"/>
      <c r="O35" s="39"/>
      <c r="P35" s="39"/>
      <c r="Q35" s="39"/>
      <c r="R35" s="39"/>
      <c r="S35" s="39"/>
      <c r="T35" s="40" t="s">
        <v>49</v>
      </c>
      <c r="U35" s="39"/>
      <c r="V35" s="39"/>
      <c r="W35" s="39"/>
      <c r="X35" s="315" t="s">
        <v>50</v>
      </c>
      <c r="Y35" s="313"/>
      <c r="Z35" s="313"/>
      <c r="AA35" s="313"/>
      <c r="AB35" s="313"/>
      <c r="AC35" s="39"/>
      <c r="AD35" s="39"/>
      <c r="AE35" s="39"/>
      <c r="AF35" s="39"/>
      <c r="AG35" s="39"/>
      <c r="AH35" s="39"/>
      <c r="AI35" s="39"/>
      <c r="AJ35" s="39"/>
      <c r="AK35" s="312">
        <f>SUM(AK26:AK33)</f>
        <v>0</v>
      </c>
      <c r="AL35" s="313"/>
      <c r="AM35" s="313"/>
      <c r="AN35" s="313"/>
      <c r="AO35" s="314"/>
      <c r="AP35" s="37"/>
      <c r="AQ35" s="37"/>
      <c r="AR35" s="33"/>
    </row>
    <row r="36" spans="2:44" s="1" customFormat="1" ht="6.95" customHeight="1">
      <c r="B36" s="33"/>
      <c r="AR36" s="33"/>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3"/>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3"/>
    </row>
    <row r="42" spans="2:44" s="1" customFormat="1" ht="24.95" customHeight="1">
      <c r="B42" s="33"/>
      <c r="C42" s="22" t="s">
        <v>51</v>
      </c>
      <c r="AR42" s="33"/>
    </row>
    <row r="43" spans="2:44" s="1" customFormat="1" ht="6.95" customHeight="1">
      <c r="B43" s="33"/>
      <c r="AR43" s="33"/>
    </row>
    <row r="44" spans="2:44" s="3" customFormat="1" ht="12" customHeight="1">
      <c r="B44" s="45"/>
      <c r="C44" s="28" t="s">
        <v>13</v>
      </c>
      <c r="L44" s="3" t="str">
        <f>K5</f>
        <v>2024/HEX/04</v>
      </c>
      <c r="AR44" s="45"/>
    </row>
    <row r="45" spans="2:44" s="4" customFormat="1" ht="36.950000000000003" customHeight="1">
      <c r="B45" s="46"/>
      <c r="C45" s="47" t="s">
        <v>16</v>
      </c>
      <c r="L45" s="319" t="str">
        <f>K6</f>
        <v>UPOL FTK – Rekonstrukce infrastruktury v areálu Neředín</v>
      </c>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R45" s="46"/>
    </row>
    <row r="46" spans="2:44" s="1" customFormat="1" ht="6.95" customHeight="1">
      <c r="B46" s="33"/>
      <c r="AR46" s="33"/>
    </row>
    <row r="47" spans="2:44" s="1" customFormat="1" ht="12" customHeight="1">
      <c r="B47" s="33"/>
      <c r="C47" s="28" t="s">
        <v>22</v>
      </c>
      <c r="L47" s="48" t="str">
        <f>IF(K8="","",K8)</f>
        <v xml:space="preserve"> </v>
      </c>
      <c r="AI47" s="28" t="s">
        <v>24</v>
      </c>
      <c r="AM47" s="321" t="str">
        <f>IF(AN8= "","",AN8)</f>
        <v>4. 4. 2024</v>
      </c>
      <c r="AN47" s="321"/>
      <c r="AR47" s="33"/>
    </row>
    <row r="48" spans="2:44" s="1" customFormat="1" ht="6.95" customHeight="1">
      <c r="B48" s="33"/>
      <c r="AR48" s="33"/>
    </row>
    <row r="49" spans="1:91" s="1" customFormat="1" ht="15.2" customHeight="1">
      <c r="B49" s="33"/>
      <c r="C49" s="28" t="s">
        <v>26</v>
      </c>
      <c r="L49" s="3" t="str">
        <f>IF(E11= "","",E11)</f>
        <v>UPOL FTK</v>
      </c>
      <c r="AI49" s="28" t="s">
        <v>32</v>
      </c>
      <c r="AM49" s="322" t="str">
        <f>IF(E17="","",E17)</f>
        <v>Hexaplan International</v>
      </c>
      <c r="AN49" s="323"/>
      <c r="AO49" s="323"/>
      <c r="AP49" s="323"/>
      <c r="AR49" s="33"/>
      <c r="AS49" s="324" t="s">
        <v>52</v>
      </c>
      <c r="AT49" s="325"/>
      <c r="AU49" s="50"/>
      <c r="AV49" s="50"/>
      <c r="AW49" s="50"/>
      <c r="AX49" s="50"/>
      <c r="AY49" s="50"/>
      <c r="AZ49" s="50"/>
      <c r="BA49" s="50"/>
      <c r="BB49" s="50"/>
      <c r="BC49" s="50"/>
      <c r="BD49" s="51"/>
    </row>
    <row r="50" spans="1:91" s="1" customFormat="1" ht="15.2" customHeight="1">
      <c r="B50" s="33"/>
      <c r="C50" s="28" t="s">
        <v>30</v>
      </c>
      <c r="L50" s="3" t="str">
        <f>IF(E14= "Vyplň údaj","",E14)</f>
        <v/>
      </c>
      <c r="AI50" s="28" t="s">
        <v>35</v>
      </c>
      <c r="AM50" s="322" t="str">
        <f>IF(E20="","",E20)</f>
        <v xml:space="preserve"> </v>
      </c>
      <c r="AN50" s="323"/>
      <c r="AO50" s="323"/>
      <c r="AP50" s="323"/>
      <c r="AR50" s="33"/>
      <c r="AS50" s="326"/>
      <c r="AT50" s="327"/>
      <c r="BD50" s="52"/>
    </row>
    <row r="51" spans="1:91" s="1" customFormat="1" ht="10.9" customHeight="1">
      <c r="B51" s="33"/>
      <c r="AR51" s="33"/>
      <c r="AS51" s="326"/>
      <c r="AT51" s="327"/>
      <c r="BD51" s="52"/>
    </row>
    <row r="52" spans="1:91" s="1" customFormat="1" ht="29.25" customHeight="1">
      <c r="B52" s="33"/>
      <c r="C52" s="300" t="s">
        <v>53</v>
      </c>
      <c r="D52" s="301"/>
      <c r="E52" s="301"/>
      <c r="F52" s="301"/>
      <c r="G52" s="301"/>
      <c r="H52" s="53"/>
      <c r="I52" s="302" t="s">
        <v>54</v>
      </c>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28" t="s">
        <v>55</v>
      </c>
      <c r="AH52" s="301"/>
      <c r="AI52" s="301"/>
      <c r="AJ52" s="301"/>
      <c r="AK52" s="301"/>
      <c r="AL52" s="301"/>
      <c r="AM52" s="301"/>
      <c r="AN52" s="302" t="s">
        <v>56</v>
      </c>
      <c r="AO52" s="301"/>
      <c r="AP52" s="301"/>
      <c r="AQ52" s="54" t="s">
        <v>57</v>
      </c>
      <c r="AR52" s="33"/>
      <c r="AS52" s="55" t="s">
        <v>58</v>
      </c>
      <c r="AT52" s="56" t="s">
        <v>59</v>
      </c>
      <c r="AU52" s="56" t="s">
        <v>60</v>
      </c>
      <c r="AV52" s="56" t="s">
        <v>61</v>
      </c>
      <c r="AW52" s="56" t="s">
        <v>62</v>
      </c>
      <c r="AX52" s="56" t="s">
        <v>63</v>
      </c>
      <c r="AY52" s="56" t="s">
        <v>64</v>
      </c>
      <c r="AZ52" s="56" t="s">
        <v>65</v>
      </c>
      <c r="BA52" s="56" t="s">
        <v>66</v>
      </c>
      <c r="BB52" s="56" t="s">
        <v>67</v>
      </c>
      <c r="BC52" s="56" t="s">
        <v>68</v>
      </c>
      <c r="BD52" s="57" t="s">
        <v>69</v>
      </c>
    </row>
    <row r="53" spans="1:91" s="1" customFormat="1" ht="10.9" customHeight="1">
      <c r="B53" s="33"/>
      <c r="AR53" s="33"/>
      <c r="AS53" s="58"/>
      <c r="AT53" s="50"/>
      <c r="AU53" s="50"/>
      <c r="AV53" s="50"/>
      <c r="AW53" s="50"/>
      <c r="AX53" s="50"/>
      <c r="AY53" s="50"/>
      <c r="AZ53" s="50"/>
      <c r="BA53" s="50"/>
      <c r="BB53" s="50"/>
      <c r="BC53" s="50"/>
      <c r="BD53" s="51"/>
    </row>
    <row r="54" spans="1:91" s="5" customFormat="1" ht="32.450000000000003" customHeight="1">
      <c r="B54" s="59"/>
      <c r="C54" s="60" t="s">
        <v>70</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316">
        <f>ROUND(AG55+AG75+AG95,2)</f>
        <v>0</v>
      </c>
      <c r="AH54" s="316"/>
      <c r="AI54" s="316"/>
      <c r="AJ54" s="316"/>
      <c r="AK54" s="316"/>
      <c r="AL54" s="316"/>
      <c r="AM54" s="316"/>
      <c r="AN54" s="317">
        <f t="shared" ref="AN54:AN85" si="0">SUM(AG54,AT54)</f>
        <v>0</v>
      </c>
      <c r="AO54" s="317"/>
      <c r="AP54" s="317"/>
      <c r="AQ54" s="63" t="s">
        <v>21</v>
      </c>
      <c r="AR54" s="59"/>
      <c r="AS54" s="64">
        <f>ROUND(AS55+AS75+AS95,2)</f>
        <v>0</v>
      </c>
      <c r="AT54" s="65">
        <f t="shared" ref="AT54:AT85" si="1">ROUND(SUM(AV54:AW54),2)</f>
        <v>0</v>
      </c>
      <c r="AU54" s="66">
        <f>ROUND(AU55+AU75+AU95,5)</f>
        <v>0</v>
      </c>
      <c r="AV54" s="65">
        <f>ROUND(AZ54*L29,2)</f>
        <v>0</v>
      </c>
      <c r="AW54" s="65">
        <f>ROUND(BA54*L30,2)</f>
        <v>0</v>
      </c>
      <c r="AX54" s="65">
        <f>ROUND(BB54*L29,2)</f>
        <v>0</v>
      </c>
      <c r="AY54" s="65">
        <f>ROUND(BC54*L30,2)</f>
        <v>0</v>
      </c>
      <c r="AZ54" s="65">
        <f>ROUND(AZ55+AZ75+AZ95,2)</f>
        <v>0</v>
      </c>
      <c r="BA54" s="65">
        <f>ROUND(BA55+BA75+BA95,2)</f>
        <v>0</v>
      </c>
      <c r="BB54" s="65">
        <f>ROUND(BB55+BB75+BB95,2)</f>
        <v>0</v>
      </c>
      <c r="BC54" s="65">
        <f>ROUND(BC55+BC75+BC95,2)</f>
        <v>0</v>
      </c>
      <c r="BD54" s="67">
        <f>ROUND(BD55+BD75+BD95,2)</f>
        <v>0</v>
      </c>
      <c r="BS54" s="68" t="s">
        <v>71</v>
      </c>
      <c r="BT54" s="68" t="s">
        <v>72</v>
      </c>
      <c r="BU54" s="69" t="s">
        <v>73</v>
      </c>
      <c r="BV54" s="68" t="s">
        <v>74</v>
      </c>
      <c r="BW54" s="68" t="s">
        <v>5</v>
      </c>
      <c r="BX54" s="68" t="s">
        <v>75</v>
      </c>
      <c r="CL54" s="68" t="s">
        <v>19</v>
      </c>
    </row>
    <row r="55" spans="1:91" s="6" customFormat="1" ht="60.75" customHeight="1">
      <c r="B55" s="70"/>
      <c r="C55" s="71"/>
      <c r="D55" s="299" t="s">
        <v>76</v>
      </c>
      <c r="E55" s="299"/>
      <c r="F55" s="299"/>
      <c r="G55" s="299"/>
      <c r="H55" s="299"/>
      <c r="I55" s="72"/>
      <c r="J55" s="299" t="s">
        <v>77</v>
      </c>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308">
        <f>ROUND(AG56+AG61+SUM(AG72:AG74),2)</f>
        <v>0</v>
      </c>
      <c r="AH55" s="307"/>
      <c r="AI55" s="307"/>
      <c r="AJ55" s="307"/>
      <c r="AK55" s="307"/>
      <c r="AL55" s="307"/>
      <c r="AM55" s="307"/>
      <c r="AN55" s="306">
        <f t="shared" si="0"/>
        <v>0</v>
      </c>
      <c r="AO55" s="307"/>
      <c r="AP55" s="307"/>
      <c r="AQ55" s="73" t="s">
        <v>78</v>
      </c>
      <c r="AR55" s="70"/>
      <c r="AS55" s="74">
        <f>ROUND(AS56+AS61+SUM(AS72:AS74),2)</f>
        <v>0</v>
      </c>
      <c r="AT55" s="75">
        <f t="shared" si="1"/>
        <v>0</v>
      </c>
      <c r="AU55" s="76">
        <f>ROUND(AU56+AU61+SUM(AU72:AU74),5)</f>
        <v>0</v>
      </c>
      <c r="AV55" s="75">
        <f>ROUND(AZ55*L29,2)</f>
        <v>0</v>
      </c>
      <c r="AW55" s="75">
        <f>ROUND(BA55*L30,2)</f>
        <v>0</v>
      </c>
      <c r="AX55" s="75">
        <f>ROUND(BB55*L29,2)</f>
        <v>0</v>
      </c>
      <c r="AY55" s="75">
        <f>ROUND(BC55*L30,2)</f>
        <v>0</v>
      </c>
      <c r="AZ55" s="75">
        <f>ROUND(AZ56+AZ61+SUM(AZ72:AZ74),2)</f>
        <v>0</v>
      </c>
      <c r="BA55" s="75">
        <f>ROUND(BA56+BA61+SUM(BA72:BA74),2)</f>
        <v>0</v>
      </c>
      <c r="BB55" s="75">
        <f>ROUND(BB56+BB61+SUM(BB72:BB74),2)</f>
        <v>0</v>
      </c>
      <c r="BC55" s="75">
        <f>ROUND(BC56+BC61+SUM(BC72:BC74),2)</f>
        <v>0</v>
      </c>
      <c r="BD55" s="77">
        <f>ROUND(BD56+BD61+SUM(BD72:BD74),2)</f>
        <v>0</v>
      </c>
      <c r="BS55" s="78" t="s">
        <v>71</v>
      </c>
      <c r="BT55" s="78" t="s">
        <v>79</v>
      </c>
      <c r="BU55" s="78" t="s">
        <v>73</v>
      </c>
      <c r="BV55" s="78" t="s">
        <v>74</v>
      </c>
      <c r="BW55" s="78" t="s">
        <v>80</v>
      </c>
      <c r="BX55" s="78" t="s">
        <v>5</v>
      </c>
      <c r="CL55" s="78" t="s">
        <v>19</v>
      </c>
      <c r="CM55" s="78" t="s">
        <v>81</v>
      </c>
    </row>
    <row r="56" spans="1:91" s="3" customFormat="1" ht="51" customHeight="1">
      <c r="B56" s="45"/>
      <c r="C56" s="9"/>
      <c r="D56" s="9"/>
      <c r="E56" s="298" t="s">
        <v>82</v>
      </c>
      <c r="F56" s="298"/>
      <c r="G56" s="298"/>
      <c r="H56" s="298"/>
      <c r="I56" s="298"/>
      <c r="J56" s="9"/>
      <c r="K56" s="298" t="s">
        <v>83</v>
      </c>
      <c r="L56" s="298"/>
      <c r="M56" s="298"/>
      <c r="N56" s="298"/>
      <c r="O56" s="298"/>
      <c r="P56" s="298"/>
      <c r="Q56" s="298"/>
      <c r="R56" s="298"/>
      <c r="S56" s="298"/>
      <c r="T56" s="298"/>
      <c r="U56" s="298"/>
      <c r="V56" s="298"/>
      <c r="W56" s="298"/>
      <c r="X56" s="298"/>
      <c r="Y56" s="298"/>
      <c r="Z56" s="298"/>
      <c r="AA56" s="298"/>
      <c r="AB56" s="298"/>
      <c r="AC56" s="298"/>
      <c r="AD56" s="298"/>
      <c r="AE56" s="298"/>
      <c r="AF56" s="298"/>
      <c r="AG56" s="305">
        <f>ROUND(SUM(AG57:AG60),2)</f>
        <v>0</v>
      </c>
      <c r="AH56" s="304"/>
      <c r="AI56" s="304"/>
      <c r="AJ56" s="304"/>
      <c r="AK56" s="304"/>
      <c r="AL56" s="304"/>
      <c r="AM56" s="304"/>
      <c r="AN56" s="303">
        <f t="shared" si="0"/>
        <v>0</v>
      </c>
      <c r="AO56" s="304"/>
      <c r="AP56" s="304"/>
      <c r="AQ56" s="79" t="s">
        <v>84</v>
      </c>
      <c r="AR56" s="45"/>
      <c r="AS56" s="80">
        <f>ROUND(SUM(AS57:AS60),2)</f>
        <v>0</v>
      </c>
      <c r="AT56" s="81">
        <f t="shared" si="1"/>
        <v>0</v>
      </c>
      <c r="AU56" s="82">
        <f>ROUND(SUM(AU57:AU60),5)</f>
        <v>0</v>
      </c>
      <c r="AV56" s="81">
        <f>ROUND(AZ56*L29,2)</f>
        <v>0</v>
      </c>
      <c r="AW56" s="81">
        <f>ROUND(BA56*L30,2)</f>
        <v>0</v>
      </c>
      <c r="AX56" s="81">
        <f>ROUND(BB56*L29,2)</f>
        <v>0</v>
      </c>
      <c r="AY56" s="81">
        <f>ROUND(BC56*L30,2)</f>
        <v>0</v>
      </c>
      <c r="AZ56" s="81">
        <f>ROUND(SUM(AZ57:AZ60),2)</f>
        <v>0</v>
      </c>
      <c r="BA56" s="81">
        <f>ROUND(SUM(BA57:BA60),2)</f>
        <v>0</v>
      </c>
      <c r="BB56" s="81">
        <f>ROUND(SUM(BB57:BB60),2)</f>
        <v>0</v>
      </c>
      <c r="BC56" s="81">
        <f>ROUND(SUM(BC57:BC60),2)</f>
        <v>0</v>
      </c>
      <c r="BD56" s="83">
        <f>ROUND(SUM(BD57:BD60),2)</f>
        <v>0</v>
      </c>
      <c r="BS56" s="26" t="s">
        <v>71</v>
      </c>
      <c r="BT56" s="26" t="s">
        <v>81</v>
      </c>
      <c r="BU56" s="26" t="s">
        <v>73</v>
      </c>
      <c r="BV56" s="26" t="s">
        <v>74</v>
      </c>
      <c r="BW56" s="26" t="s">
        <v>85</v>
      </c>
      <c r="BX56" s="26" t="s">
        <v>80</v>
      </c>
      <c r="CL56" s="26" t="s">
        <v>19</v>
      </c>
    </row>
    <row r="57" spans="1:91" s="3" customFormat="1" ht="35.25" customHeight="1">
      <c r="A57" s="84" t="s">
        <v>86</v>
      </c>
      <c r="B57" s="45"/>
      <c r="C57" s="9"/>
      <c r="D57" s="9"/>
      <c r="E57" s="9"/>
      <c r="F57" s="298" t="s">
        <v>87</v>
      </c>
      <c r="G57" s="298"/>
      <c r="H57" s="298"/>
      <c r="I57" s="298"/>
      <c r="J57" s="298"/>
      <c r="K57" s="9"/>
      <c r="L57" s="298" t="s">
        <v>88</v>
      </c>
      <c r="M57" s="298"/>
      <c r="N57" s="298"/>
      <c r="O57" s="298"/>
      <c r="P57" s="298"/>
      <c r="Q57" s="298"/>
      <c r="R57" s="298"/>
      <c r="S57" s="298"/>
      <c r="T57" s="298"/>
      <c r="U57" s="298"/>
      <c r="V57" s="298"/>
      <c r="W57" s="298"/>
      <c r="X57" s="298"/>
      <c r="Y57" s="298"/>
      <c r="Z57" s="298"/>
      <c r="AA57" s="298"/>
      <c r="AB57" s="298"/>
      <c r="AC57" s="298"/>
      <c r="AD57" s="298"/>
      <c r="AE57" s="298"/>
      <c r="AF57" s="298"/>
      <c r="AG57" s="303">
        <f>'2024-HEX-04-01-11-1 - D.1...'!J34</f>
        <v>0</v>
      </c>
      <c r="AH57" s="304"/>
      <c r="AI57" s="304"/>
      <c r="AJ57" s="304"/>
      <c r="AK57" s="304"/>
      <c r="AL57" s="304"/>
      <c r="AM57" s="304"/>
      <c r="AN57" s="303">
        <f t="shared" si="0"/>
        <v>0</v>
      </c>
      <c r="AO57" s="304"/>
      <c r="AP57" s="304"/>
      <c r="AQ57" s="79" t="s">
        <v>84</v>
      </c>
      <c r="AR57" s="45"/>
      <c r="AS57" s="80">
        <v>0</v>
      </c>
      <c r="AT57" s="81">
        <f t="shared" si="1"/>
        <v>0</v>
      </c>
      <c r="AU57" s="82">
        <f>'2024-HEX-04-01-11-1 - D.1...'!P115</f>
        <v>0</v>
      </c>
      <c r="AV57" s="81">
        <f>'2024-HEX-04-01-11-1 - D.1...'!J37</f>
        <v>0</v>
      </c>
      <c r="AW57" s="81">
        <f>'2024-HEX-04-01-11-1 - D.1...'!J38</f>
        <v>0</v>
      </c>
      <c r="AX57" s="81">
        <f>'2024-HEX-04-01-11-1 - D.1...'!J39</f>
        <v>0</v>
      </c>
      <c r="AY57" s="81">
        <f>'2024-HEX-04-01-11-1 - D.1...'!J40</f>
        <v>0</v>
      </c>
      <c r="AZ57" s="81">
        <f>'2024-HEX-04-01-11-1 - D.1...'!F37</f>
        <v>0</v>
      </c>
      <c r="BA57" s="81">
        <f>'2024-HEX-04-01-11-1 - D.1...'!F38</f>
        <v>0</v>
      </c>
      <c r="BB57" s="81">
        <f>'2024-HEX-04-01-11-1 - D.1...'!F39</f>
        <v>0</v>
      </c>
      <c r="BC57" s="81">
        <f>'2024-HEX-04-01-11-1 - D.1...'!F40</f>
        <v>0</v>
      </c>
      <c r="BD57" s="83">
        <f>'2024-HEX-04-01-11-1 - D.1...'!F41</f>
        <v>0</v>
      </c>
      <c r="BT57" s="26" t="s">
        <v>89</v>
      </c>
      <c r="BV57" s="26" t="s">
        <v>74</v>
      </c>
      <c r="BW57" s="26" t="s">
        <v>90</v>
      </c>
      <c r="BX57" s="26" t="s">
        <v>85</v>
      </c>
      <c r="CL57" s="26" t="s">
        <v>19</v>
      </c>
    </row>
    <row r="58" spans="1:91" s="3" customFormat="1" ht="48.75" customHeight="1">
      <c r="A58" s="84" t="s">
        <v>86</v>
      </c>
      <c r="B58" s="45"/>
      <c r="C58" s="9"/>
      <c r="D58" s="9"/>
      <c r="E58" s="9"/>
      <c r="F58" s="298" t="s">
        <v>91</v>
      </c>
      <c r="G58" s="298"/>
      <c r="H58" s="298"/>
      <c r="I58" s="298"/>
      <c r="J58" s="298"/>
      <c r="K58" s="9"/>
      <c r="L58" s="298" t="s">
        <v>92</v>
      </c>
      <c r="M58" s="298"/>
      <c r="N58" s="298"/>
      <c r="O58" s="298"/>
      <c r="P58" s="298"/>
      <c r="Q58" s="298"/>
      <c r="R58" s="298"/>
      <c r="S58" s="298"/>
      <c r="T58" s="298"/>
      <c r="U58" s="298"/>
      <c r="V58" s="298"/>
      <c r="W58" s="298"/>
      <c r="X58" s="298"/>
      <c r="Y58" s="298"/>
      <c r="Z58" s="298"/>
      <c r="AA58" s="298"/>
      <c r="AB58" s="298"/>
      <c r="AC58" s="298"/>
      <c r="AD58" s="298"/>
      <c r="AE58" s="298"/>
      <c r="AF58" s="298"/>
      <c r="AG58" s="303">
        <f>'2024-HEX-04-01-11-2 - D.1...'!J34</f>
        <v>0</v>
      </c>
      <c r="AH58" s="304"/>
      <c r="AI58" s="304"/>
      <c r="AJ58" s="304"/>
      <c r="AK58" s="304"/>
      <c r="AL58" s="304"/>
      <c r="AM58" s="304"/>
      <c r="AN58" s="303">
        <f t="shared" si="0"/>
        <v>0</v>
      </c>
      <c r="AO58" s="304"/>
      <c r="AP58" s="304"/>
      <c r="AQ58" s="79" t="s">
        <v>84</v>
      </c>
      <c r="AR58" s="45"/>
      <c r="AS58" s="80">
        <v>0</v>
      </c>
      <c r="AT58" s="81">
        <f t="shared" si="1"/>
        <v>0</v>
      </c>
      <c r="AU58" s="82">
        <f>'2024-HEX-04-01-11-2 - D.1...'!P97</f>
        <v>0</v>
      </c>
      <c r="AV58" s="81">
        <f>'2024-HEX-04-01-11-2 - D.1...'!J37</f>
        <v>0</v>
      </c>
      <c r="AW58" s="81">
        <f>'2024-HEX-04-01-11-2 - D.1...'!J38</f>
        <v>0</v>
      </c>
      <c r="AX58" s="81">
        <f>'2024-HEX-04-01-11-2 - D.1...'!J39</f>
        <v>0</v>
      </c>
      <c r="AY58" s="81">
        <f>'2024-HEX-04-01-11-2 - D.1...'!J40</f>
        <v>0</v>
      </c>
      <c r="AZ58" s="81">
        <f>'2024-HEX-04-01-11-2 - D.1...'!F37</f>
        <v>0</v>
      </c>
      <c r="BA58" s="81">
        <f>'2024-HEX-04-01-11-2 - D.1...'!F38</f>
        <v>0</v>
      </c>
      <c r="BB58" s="81">
        <f>'2024-HEX-04-01-11-2 - D.1...'!F39</f>
        <v>0</v>
      </c>
      <c r="BC58" s="81">
        <f>'2024-HEX-04-01-11-2 - D.1...'!F40</f>
        <v>0</v>
      </c>
      <c r="BD58" s="83">
        <f>'2024-HEX-04-01-11-2 - D.1...'!F41</f>
        <v>0</v>
      </c>
      <c r="BT58" s="26" t="s">
        <v>89</v>
      </c>
      <c r="BV58" s="26" t="s">
        <v>74</v>
      </c>
      <c r="BW58" s="26" t="s">
        <v>93</v>
      </c>
      <c r="BX58" s="26" t="s">
        <v>85</v>
      </c>
      <c r="CL58" s="26" t="s">
        <v>19</v>
      </c>
    </row>
    <row r="59" spans="1:91" s="3" customFormat="1" ht="46.5" customHeight="1">
      <c r="A59" s="84" t="s">
        <v>86</v>
      </c>
      <c r="B59" s="45"/>
      <c r="C59" s="9"/>
      <c r="D59" s="9"/>
      <c r="E59" s="9"/>
      <c r="F59" s="298" t="s">
        <v>94</v>
      </c>
      <c r="G59" s="298"/>
      <c r="H59" s="298"/>
      <c r="I59" s="298"/>
      <c r="J59" s="298"/>
      <c r="K59" s="9"/>
      <c r="L59" s="298" t="s">
        <v>95</v>
      </c>
      <c r="M59" s="298"/>
      <c r="N59" s="298"/>
      <c r="O59" s="298"/>
      <c r="P59" s="298"/>
      <c r="Q59" s="298"/>
      <c r="R59" s="298"/>
      <c r="S59" s="298"/>
      <c r="T59" s="298"/>
      <c r="U59" s="298"/>
      <c r="V59" s="298"/>
      <c r="W59" s="298"/>
      <c r="X59" s="298"/>
      <c r="Y59" s="298"/>
      <c r="Z59" s="298"/>
      <c r="AA59" s="298"/>
      <c r="AB59" s="298"/>
      <c r="AC59" s="298"/>
      <c r="AD59" s="298"/>
      <c r="AE59" s="298"/>
      <c r="AF59" s="298"/>
      <c r="AG59" s="303">
        <f>'2024-HEX-04-01-11-3 - D.1...'!J34</f>
        <v>0</v>
      </c>
      <c r="AH59" s="304"/>
      <c r="AI59" s="304"/>
      <c r="AJ59" s="304"/>
      <c r="AK59" s="304"/>
      <c r="AL59" s="304"/>
      <c r="AM59" s="304"/>
      <c r="AN59" s="303">
        <f t="shared" si="0"/>
        <v>0</v>
      </c>
      <c r="AO59" s="304"/>
      <c r="AP59" s="304"/>
      <c r="AQ59" s="79" t="s">
        <v>84</v>
      </c>
      <c r="AR59" s="45"/>
      <c r="AS59" s="80">
        <v>0</v>
      </c>
      <c r="AT59" s="81">
        <f t="shared" si="1"/>
        <v>0</v>
      </c>
      <c r="AU59" s="82">
        <f>'2024-HEX-04-01-11-3 - D.1...'!P97</f>
        <v>0</v>
      </c>
      <c r="AV59" s="81">
        <f>'2024-HEX-04-01-11-3 - D.1...'!J37</f>
        <v>0</v>
      </c>
      <c r="AW59" s="81">
        <f>'2024-HEX-04-01-11-3 - D.1...'!J38</f>
        <v>0</v>
      </c>
      <c r="AX59" s="81">
        <f>'2024-HEX-04-01-11-3 - D.1...'!J39</f>
        <v>0</v>
      </c>
      <c r="AY59" s="81">
        <f>'2024-HEX-04-01-11-3 - D.1...'!J40</f>
        <v>0</v>
      </c>
      <c r="AZ59" s="81">
        <f>'2024-HEX-04-01-11-3 - D.1...'!F37</f>
        <v>0</v>
      </c>
      <c r="BA59" s="81">
        <f>'2024-HEX-04-01-11-3 - D.1...'!F38</f>
        <v>0</v>
      </c>
      <c r="BB59" s="81">
        <f>'2024-HEX-04-01-11-3 - D.1...'!F39</f>
        <v>0</v>
      </c>
      <c r="BC59" s="81">
        <f>'2024-HEX-04-01-11-3 - D.1...'!F40</f>
        <v>0</v>
      </c>
      <c r="BD59" s="83">
        <f>'2024-HEX-04-01-11-3 - D.1...'!F41</f>
        <v>0</v>
      </c>
      <c r="BT59" s="26" t="s">
        <v>89</v>
      </c>
      <c r="BV59" s="26" t="s">
        <v>74</v>
      </c>
      <c r="BW59" s="26" t="s">
        <v>96</v>
      </c>
      <c r="BX59" s="26" t="s">
        <v>85</v>
      </c>
      <c r="CL59" s="26" t="s">
        <v>19</v>
      </c>
    </row>
    <row r="60" spans="1:91" s="3" customFormat="1" ht="53.25" customHeight="1">
      <c r="A60" s="84" t="s">
        <v>86</v>
      </c>
      <c r="B60" s="45"/>
      <c r="C60" s="9"/>
      <c r="D60" s="9"/>
      <c r="E60" s="9"/>
      <c r="F60" s="298" t="s">
        <v>97</v>
      </c>
      <c r="G60" s="298"/>
      <c r="H60" s="298"/>
      <c r="I60" s="298"/>
      <c r="J60" s="298"/>
      <c r="K60" s="9"/>
      <c r="L60" s="298" t="s">
        <v>98</v>
      </c>
      <c r="M60" s="298"/>
      <c r="N60" s="298"/>
      <c r="O60" s="298"/>
      <c r="P60" s="298"/>
      <c r="Q60" s="298"/>
      <c r="R60" s="298"/>
      <c r="S60" s="298"/>
      <c r="T60" s="298"/>
      <c r="U60" s="298"/>
      <c r="V60" s="298"/>
      <c r="W60" s="298"/>
      <c r="X60" s="298"/>
      <c r="Y60" s="298"/>
      <c r="Z60" s="298"/>
      <c r="AA60" s="298"/>
      <c r="AB60" s="298"/>
      <c r="AC60" s="298"/>
      <c r="AD60" s="298"/>
      <c r="AE60" s="298"/>
      <c r="AF60" s="298"/>
      <c r="AG60" s="303">
        <f>'2024-HEX-04-01-11-4 - D.1...'!J34</f>
        <v>0</v>
      </c>
      <c r="AH60" s="304"/>
      <c r="AI60" s="304"/>
      <c r="AJ60" s="304"/>
      <c r="AK60" s="304"/>
      <c r="AL60" s="304"/>
      <c r="AM60" s="304"/>
      <c r="AN60" s="303">
        <f t="shared" si="0"/>
        <v>0</v>
      </c>
      <c r="AO60" s="304"/>
      <c r="AP60" s="304"/>
      <c r="AQ60" s="79" t="s">
        <v>84</v>
      </c>
      <c r="AR60" s="45"/>
      <c r="AS60" s="80">
        <v>0</v>
      </c>
      <c r="AT60" s="81">
        <f t="shared" si="1"/>
        <v>0</v>
      </c>
      <c r="AU60" s="82">
        <f>'2024-HEX-04-01-11-4 - D.1...'!P94</f>
        <v>0</v>
      </c>
      <c r="AV60" s="81">
        <f>'2024-HEX-04-01-11-4 - D.1...'!J37</f>
        <v>0</v>
      </c>
      <c r="AW60" s="81">
        <f>'2024-HEX-04-01-11-4 - D.1...'!J38</f>
        <v>0</v>
      </c>
      <c r="AX60" s="81">
        <f>'2024-HEX-04-01-11-4 - D.1...'!J39</f>
        <v>0</v>
      </c>
      <c r="AY60" s="81">
        <f>'2024-HEX-04-01-11-4 - D.1...'!J40</f>
        <v>0</v>
      </c>
      <c r="AZ60" s="81">
        <f>'2024-HEX-04-01-11-4 - D.1...'!F37</f>
        <v>0</v>
      </c>
      <c r="BA60" s="81">
        <f>'2024-HEX-04-01-11-4 - D.1...'!F38</f>
        <v>0</v>
      </c>
      <c r="BB60" s="81">
        <f>'2024-HEX-04-01-11-4 - D.1...'!F39</f>
        <v>0</v>
      </c>
      <c r="BC60" s="81">
        <f>'2024-HEX-04-01-11-4 - D.1...'!F40</f>
        <v>0</v>
      </c>
      <c r="BD60" s="83">
        <f>'2024-HEX-04-01-11-4 - D.1...'!F41</f>
        <v>0</v>
      </c>
      <c r="BT60" s="26" t="s">
        <v>89</v>
      </c>
      <c r="BV60" s="26" t="s">
        <v>74</v>
      </c>
      <c r="BW60" s="26" t="s">
        <v>99</v>
      </c>
      <c r="BX60" s="26" t="s">
        <v>85</v>
      </c>
      <c r="CL60" s="26" t="s">
        <v>19</v>
      </c>
    </row>
    <row r="61" spans="1:91" s="3" customFormat="1" ht="44.25" customHeight="1">
      <c r="B61" s="45"/>
      <c r="C61" s="9"/>
      <c r="D61" s="9"/>
      <c r="E61" s="298" t="s">
        <v>100</v>
      </c>
      <c r="F61" s="298"/>
      <c r="G61" s="298"/>
      <c r="H61" s="298"/>
      <c r="I61" s="298"/>
      <c r="J61" s="9"/>
      <c r="K61" s="298" t="s">
        <v>101</v>
      </c>
      <c r="L61" s="298"/>
      <c r="M61" s="298"/>
      <c r="N61" s="298"/>
      <c r="O61" s="298"/>
      <c r="P61" s="298"/>
      <c r="Q61" s="298"/>
      <c r="R61" s="298"/>
      <c r="S61" s="298"/>
      <c r="T61" s="298"/>
      <c r="U61" s="298"/>
      <c r="V61" s="298"/>
      <c r="W61" s="298"/>
      <c r="X61" s="298"/>
      <c r="Y61" s="298"/>
      <c r="Z61" s="298"/>
      <c r="AA61" s="298"/>
      <c r="AB61" s="298"/>
      <c r="AC61" s="298"/>
      <c r="AD61" s="298"/>
      <c r="AE61" s="298"/>
      <c r="AF61" s="298"/>
      <c r="AG61" s="305">
        <f>ROUND(AG62+SUM(AG65:AG68),2)</f>
        <v>0</v>
      </c>
      <c r="AH61" s="304"/>
      <c r="AI61" s="304"/>
      <c r="AJ61" s="304"/>
      <c r="AK61" s="304"/>
      <c r="AL61" s="304"/>
      <c r="AM61" s="304"/>
      <c r="AN61" s="303">
        <f t="shared" si="0"/>
        <v>0</v>
      </c>
      <c r="AO61" s="304"/>
      <c r="AP61" s="304"/>
      <c r="AQ61" s="79" t="s">
        <v>84</v>
      </c>
      <c r="AR61" s="45"/>
      <c r="AS61" s="80">
        <f>ROUND(AS62+SUM(AS65:AS68),2)</f>
        <v>0</v>
      </c>
      <c r="AT61" s="81">
        <f t="shared" si="1"/>
        <v>0</v>
      </c>
      <c r="AU61" s="82">
        <f>ROUND(AU62+SUM(AU65:AU68),5)</f>
        <v>0</v>
      </c>
      <c r="AV61" s="81">
        <f>ROUND(AZ61*L29,2)</f>
        <v>0</v>
      </c>
      <c r="AW61" s="81">
        <f>ROUND(BA61*L30,2)</f>
        <v>0</v>
      </c>
      <c r="AX61" s="81">
        <f>ROUND(BB61*L29,2)</f>
        <v>0</v>
      </c>
      <c r="AY61" s="81">
        <f>ROUND(BC61*L30,2)</f>
        <v>0</v>
      </c>
      <c r="AZ61" s="81">
        <f>ROUND(AZ62+SUM(AZ65:AZ68),2)</f>
        <v>0</v>
      </c>
      <c r="BA61" s="81">
        <f>ROUND(BA62+SUM(BA65:BA68),2)</f>
        <v>0</v>
      </c>
      <c r="BB61" s="81">
        <f>ROUND(BB62+SUM(BB65:BB68),2)</f>
        <v>0</v>
      </c>
      <c r="BC61" s="81">
        <f>ROUND(BC62+SUM(BC65:BC68),2)</f>
        <v>0</v>
      </c>
      <c r="BD61" s="83">
        <f>ROUND(BD62+SUM(BD65:BD68),2)</f>
        <v>0</v>
      </c>
      <c r="BS61" s="26" t="s">
        <v>71</v>
      </c>
      <c r="BT61" s="26" t="s">
        <v>81</v>
      </c>
      <c r="BU61" s="26" t="s">
        <v>73</v>
      </c>
      <c r="BV61" s="26" t="s">
        <v>74</v>
      </c>
      <c r="BW61" s="26" t="s">
        <v>102</v>
      </c>
      <c r="BX61" s="26" t="s">
        <v>80</v>
      </c>
      <c r="CL61" s="26" t="s">
        <v>19</v>
      </c>
    </row>
    <row r="62" spans="1:91" s="3" customFormat="1" ht="35.25" customHeight="1">
      <c r="B62" s="45"/>
      <c r="C62" s="9"/>
      <c r="D62" s="9"/>
      <c r="E62" s="9"/>
      <c r="F62" s="298" t="s">
        <v>103</v>
      </c>
      <c r="G62" s="298"/>
      <c r="H62" s="298"/>
      <c r="I62" s="298"/>
      <c r="J62" s="298"/>
      <c r="K62" s="9"/>
      <c r="L62" s="298" t="s">
        <v>104</v>
      </c>
      <c r="M62" s="298"/>
      <c r="N62" s="298"/>
      <c r="O62" s="298"/>
      <c r="P62" s="298"/>
      <c r="Q62" s="298"/>
      <c r="R62" s="298"/>
      <c r="S62" s="298"/>
      <c r="T62" s="298"/>
      <c r="U62" s="298"/>
      <c r="V62" s="298"/>
      <c r="W62" s="298"/>
      <c r="X62" s="298"/>
      <c r="Y62" s="298"/>
      <c r="Z62" s="298"/>
      <c r="AA62" s="298"/>
      <c r="AB62" s="298"/>
      <c r="AC62" s="298"/>
      <c r="AD62" s="298"/>
      <c r="AE62" s="298"/>
      <c r="AF62" s="298"/>
      <c r="AG62" s="305">
        <f>ROUND(SUM(AG63:AG64),2)</f>
        <v>0</v>
      </c>
      <c r="AH62" s="304"/>
      <c r="AI62" s="304"/>
      <c r="AJ62" s="304"/>
      <c r="AK62" s="304"/>
      <c r="AL62" s="304"/>
      <c r="AM62" s="304"/>
      <c r="AN62" s="303">
        <f t="shared" si="0"/>
        <v>0</v>
      </c>
      <c r="AO62" s="304"/>
      <c r="AP62" s="304"/>
      <c r="AQ62" s="79" t="s">
        <v>84</v>
      </c>
      <c r="AR62" s="45"/>
      <c r="AS62" s="80">
        <f>ROUND(SUM(AS63:AS64),2)</f>
        <v>0</v>
      </c>
      <c r="AT62" s="81">
        <f t="shared" si="1"/>
        <v>0</v>
      </c>
      <c r="AU62" s="82">
        <f>ROUND(SUM(AU63:AU64),5)</f>
        <v>0</v>
      </c>
      <c r="AV62" s="81">
        <f>ROUND(AZ62*L29,2)</f>
        <v>0</v>
      </c>
      <c r="AW62" s="81">
        <f>ROUND(BA62*L30,2)</f>
        <v>0</v>
      </c>
      <c r="AX62" s="81">
        <f>ROUND(BB62*L29,2)</f>
        <v>0</v>
      </c>
      <c r="AY62" s="81">
        <f>ROUND(BC62*L30,2)</f>
        <v>0</v>
      </c>
      <c r="AZ62" s="81">
        <f>ROUND(SUM(AZ63:AZ64),2)</f>
        <v>0</v>
      </c>
      <c r="BA62" s="81">
        <f>ROUND(SUM(BA63:BA64),2)</f>
        <v>0</v>
      </c>
      <c r="BB62" s="81">
        <f>ROUND(SUM(BB63:BB64),2)</f>
        <v>0</v>
      </c>
      <c r="BC62" s="81">
        <f>ROUND(SUM(BC63:BC64),2)</f>
        <v>0</v>
      </c>
      <c r="BD62" s="83">
        <f>ROUND(SUM(BD63:BD64),2)</f>
        <v>0</v>
      </c>
      <c r="BS62" s="26" t="s">
        <v>71</v>
      </c>
      <c r="BT62" s="26" t="s">
        <v>89</v>
      </c>
      <c r="BU62" s="26" t="s">
        <v>73</v>
      </c>
      <c r="BV62" s="26" t="s">
        <v>74</v>
      </c>
      <c r="BW62" s="26" t="s">
        <v>105</v>
      </c>
      <c r="BX62" s="26" t="s">
        <v>102</v>
      </c>
      <c r="CL62" s="26" t="s">
        <v>19</v>
      </c>
    </row>
    <row r="63" spans="1:91" s="3" customFormat="1" ht="35.25" customHeight="1">
      <c r="A63" s="84" t="s">
        <v>86</v>
      </c>
      <c r="B63" s="45"/>
      <c r="C63" s="9"/>
      <c r="D63" s="9"/>
      <c r="E63" s="9"/>
      <c r="F63" s="9"/>
      <c r="G63" s="298" t="s">
        <v>106</v>
      </c>
      <c r="H63" s="298"/>
      <c r="I63" s="298"/>
      <c r="J63" s="298"/>
      <c r="K63" s="298"/>
      <c r="L63" s="9"/>
      <c r="M63" s="298" t="s">
        <v>107</v>
      </c>
      <c r="N63" s="298"/>
      <c r="O63" s="298"/>
      <c r="P63" s="298"/>
      <c r="Q63" s="298"/>
      <c r="R63" s="298"/>
      <c r="S63" s="298"/>
      <c r="T63" s="298"/>
      <c r="U63" s="298"/>
      <c r="V63" s="298"/>
      <c r="W63" s="298"/>
      <c r="X63" s="298"/>
      <c r="Y63" s="298"/>
      <c r="Z63" s="298"/>
      <c r="AA63" s="298"/>
      <c r="AB63" s="298"/>
      <c r="AC63" s="298"/>
      <c r="AD63" s="298"/>
      <c r="AE63" s="298"/>
      <c r="AF63" s="298"/>
      <c r="AG63" s="303">
        <f>'2024-HEX-04-01-14-11 - D....'!J34</f>
        <v>0</v>
      </c>
      <c r="AH63" s="304"/>
      <c r="AI63" s="304"/>
      <c r="AJ63" s="304"/>
      <c r="AK63" s="304"/>
      <c r="AL63" s="304"/>
      <c r="AM63" s="304"/>
      <c r="AN63" s="303">
        <f t="shared" si="0"/>
        <v>0</v>
      </c>
      <c r="AO63" s="304"/>
      <c r="AP63" s="304"/>
      <c r="AQ63" s="79" t="s">
        <v>84</v>
      </c>
      <c r="AR63" s="45"/>
      <c r="AS63" s="80">
        <v>0</v>
      </c>
      <c r="AT63" s="81">
        <f t="shared" si="1"/>
        <v>0</v>
      </c>
      <c r="AU63" s="82">
        <f>'2024-HEX-04-01-14-11 - D....'!P93</f>
        <v>0</v>
      </c>
      <c r="AV63" s="81">
        <f>'2024-HEX-04-01-14-11 - D....'!J37</f>
        <v>0</v>
      </c>
      <c r="AW63" s="81">
        <f>'2024-HEX-04-01-14-11 - D....'!J38</f>
        <v>0</v>
      </c>
      <c r="AX63" s="81">
        <f>'2024-HEX-04-01-14-11 - D....'!J39</f>
        <v>0</v>
      </c>
      <c r="AY63" s="81">
        <f>'2024-HEX-04-01-14-11 - D....'!J40</f>
        <v>0</v>
      </c>
      <c r="AZ63" s="81">
        <f>'2024-HEX-04-01-14-11 - D....'!F37</f>
        <v>0</v>
      </c>
      <c r="BA63" s="81">
        <f>'2024-HEX-04-01-14-11 - D....'!F38</f>
        <v>0</v>
      </c>
      <c r="BB63" s="81">
        <f>'2024-HEX-04-01-14-11 - D....'!F39</f>
        <v>0</v>
      </c>
      <c r="BC63" s="81">
        <f>'2024-HEX-04-01-14-11 - D....'!F40</f>
        <v>0</v>
      </c>
      <c r="BD63" s="83">
        <f>'2024-HEX-04-01-14-11 - D....'!F41</f>
        <v>0</v>
      </c>
      <c r="BT63" s="26" t="s">
        <v>108</v>
      </c>
      <c r="BV63" s="26" t="s">
        <v>74</v>
      </c>
      <c r="BW63" s="26" t="s">
        <v>109</v>
      </c>
      <c r="BX63" s="26" t="s">
        <v>105</v>
      </c>
      <c r="CL63" s="26" t="s">
        <v>19</v>
      </c>
    </row>
    <row r="64" spans="1:91" s="3" customFormat="1" ht="35.25" customHeight="1">
      <c r="A64" s="84" t="s">
        <v>86</v>
      </c>
      <c r="B64" s="45"/>
      <c r="C64" s="9"/>
      <c r="D64" s="9"/>
      <c r="E64" s="9"/>
      <c r="F64" s="9"/>
      <c r="G64" s="298" t="s">
        <v>110</v>
      </c>
      <c r="H64" s="298"/>
      <c r="I64" s="298"/>
      <c r="J64" s="298"/>
      <c r="K64" s="298"/>
      <c r="L64" s="9"/>
      <c r="M64" s="298" t="s">
        <v>111</v>
      </c>
      <c r="N64" s="298"/>
      <c r="O64" s="298"/>
      <c r="P64" s="298"/>
      <c r="Q64" s="298"/>
      <c r="R64" s="298"/>
      <c r="S64" s="298"/>
      <c r="T64" s="298"/>
      <c r="U64" s="298"/>
      <c r="V64" s="298"/>
      <c r="W64" s="298"/>
      <c r="X64" s="298"/>
      <c r="Y64" s="298"/>
      <c r="Z64" s="298"/>
      <c r="AA64" s="298"/>
      <c r="AB64" s="298"/>
      <c r="AC64" s="298"/>
      <c r="AD64" s="298"/>
      <c r="AE64" s="298"/>
      <c r="AF64" s="298"/>
      <c r="AG64" s="303">
        <f>'2024-HEX-04-01-14-12 - D....'!J34</f>
        <v>0</v>
      </c>
      <c r="AH64" s="304"/>
      <c r="AI64" s="304"/>
      <c r="AJ64" s="304"/>
      <c r="AK64" s="304"/>
      <c r="AL64" s="304"/>
      <c r="AM64" s="304"/>
      <c r="AN64" s="303">
        <f t="shared" si="0"/>
        <v>0</v>
      </c>
      <c r="AO64" s="304"/>
      <c r="AP64" s="304"/>
      <c r="AQ64" s="79" t="s">
        <v>84</v>
      </c>
      <c r="AR64" s="45"/>
      <c r="AS64" s="80">
        <v>0</v>
      </c>
      <c r="AT64" s="81">
        <f t="shared" si="1"/>
        <v>0</v>
      </c>
      <c r="AU64" s="82">
        <f>'2024-HEX-04-01-14-12 - D....'!P98</f>
        <v>0</v>
      </c>
      <c r="AV64" s="81">
        <f>'2024-HEX-04-01-14-12 - D....'!J37</f>
        <v>0</v>
      </c>
      <c r="AW64" s="81">
        <f>'2024-HEX-04-01-14-12 - D....'!J38</f>
        <v>0</v>
      </c>
      <c r="AX64" s="81">
        <f>'2024-HEX-04-01-14-12 - D....'!J39</f>
        <v>0</v>
      </c>
      <c r="AY64" s="81">
        <f>'2024-HEX-04-01-14-12 - D....'!J40</f>
        <v>0</v>
      </c>
      <c r="AZ64" s="81">
        <f>'2024-HEX-04-01-14-12 - D....'!F37</f>
        <v>0</v>
      </c>
      <c r="BA64" s="81">
        <f>'2024-HEX-04-01-14-12 - D....'!F38</f>
        <v>0</v>
      </c>
      <c r="BB64" s="81">
        <f>'2024-HEX-04-01-14-12 - D....'!F39</f>
        <v>0</v>
      </c>
      <c r="BC64" s="81">
        <f>'2024-HEX-04-01-14-12 - D....'!F40</f>
        <v>0</v>
      </c>
      <c r="BD64" s="83">
        <f>'2024-HEX-04-01-14-12 - D....'!F41</f>
        <v>0</v>
      </c>
      <c r="BT64" s="26" t="s">
        <v>108</v>
      </c>
      <c r="BV64" s="26" t="s">
        <v>74</v>
      </c>
      <c r="BW64" s="26" t="s">
        <v>112</v>
      </c>
      <c r="BX64" s="26" t="s">
        <v>105</v>
      </c>
      <c r="CL64" s="26" t="s">
        <v>19</v>
      </c>
    </row>
    <row r="65" spans="1:91" s="3" customFormat="1" ht="35.25" customHeight="1">
      <c r="A65" s="84" t="s">
        <v>86</v>
      </c>
      <c r="B65" s="45"/>
      <c r="C65" s="9"/>
      <c r="D65" s="9"/>
      <c r="E65" s="9"/>
      <c r="F65" s="298" t="s">
        <v>113</v>
      </c>
      <c r="G65" s="298"/>
      <c r="H65" s="298"/>
      <c r="I65" s="298"/>
      <c r="J65" s="298"/>
      <c r="K65" s="9"/>
      <c r="L65" s="298" t="s">
        <v>114</v>
      </c>
      <c r="M65" s="298"/>
      <c r="N65" s="298"/>
      <c r="O65" s="298"/>
      <c r="P65" s="298"/>
      <c r="Q65" s="298"/>
      <c r="R65" s="298"/>
      <c r="S65" s="298"/>
      <c r="T65" s="298"/>
      <c r="U65" s="298"/>
      <c r="V65" s="298"/>
      <c r="W65" s="298"/>
      <c r="X65" s="298"/>
      <c r="Y65" s="298"/>
      <c r="Z65" s="298"/>
      <c r="AA65" s="298"/>
      <c r="AB65" s="298"/>
      <c r="AC65" s="298"/>
      <c r="AD65" s="298"/>
      <c r="AE65" s="298"/>
      <c r="AF65" s="298"/>
      <c r="AG65" s="303">
        <f>'2024-HEX-04-01-14-2 - D.1...'!J34</f>
        <v>0</v>
      </c>
      <c r="AH65" s="304"/>
      <c r="AI65" s="304"/>
      <c r="AJ65" s="304"/>
      <c r="AK65" s="304"/>
      <c r="AL65" s="304"/>
      <c r="AM65" s="304"/>
      <c r="AN65" s="303">
        <f t="shared" si="0"/>
        <v>0</v>
      </c>
      <c r="AO65" s="304"/>
      <c r="AP65" s="304"/>
      <c r="AQ65" s="79" t="s">
        <v>84</v>
      </c>
      <c r="AR65" s="45"/>
      <c r="AS65" s="80">
        <v>0</v>
      </c>
      <c r="AT65" s="81">
        <f t="shared" si="1"/>
        <v>0</v>
      </c>
      <c r="AU65" s="82">
        <f>'2024-HEX-04-01-14-2 - D.1...'!P95</f>
        <v>0</v>
      </c>
      <c r="AV65" s="81">
        <f>'2024-HEX-04-01-14-2 - D.1...'!J37</f>
        <v>0</v>
      </c>
      <c r="AW65" s="81">
        <f>'2024-HEX-04-01-14-2 - D.1...'!J38</f>
        <v>0</v>
      </c>
      <c r="AX65" s="81">
        <f>'2024-HEX-04-01-14-2 - D.1...'!J39</f>
        <v>0</v>
      </c>
      <c r="AY65" s="81">
        <f>'2024-HEX-04-01-14-2 - D.1...'!J40</f>
        <v>0</v>
      </c>
      <c r="AZ65" s="81">
        <f>'2024-HEX-04-01-14-2 - D.1...'!F37</f>
        <v>0</v>
      </c>
      <c r="BA65" s="81">
        <f>'2024-HEX-04-01-14-2 - D.1...'!F38</f>
        <v>0</v>
      </c>
      <c r="BB65" s="81">
        <f>'2024-HEX-04-01-14-2 - D.1...'!F39</f>
        <v>0</v>
      </c>
      <c r="BC65" s="81">
        <f>'2024-HEX-04-01-14-2 - D.1...'!F40</f>
        <v>0</v>
      </c>
      <c r="BD65" s="83">
        <f>'2024-HEX-04-01-14-2 - D.1...'!F41</f>
        <v>0</v>
      </c>
      <c r="BT65" s="26" t="s">
        <v>89</v>
      </c>
      <c r="BV65" s="26" t="s">
        <v>74</v>
      </c>
      <c r="BW65" s="26" t="s">
        <v>115</v>
      </c>
      <c r="BX65" s="26" t="s">
        <v>102</v>
      </c>
      <c r="CL65" s="26" t="s">
        <v>19</v>
      </c>
    </row>
    <row r="66" spans="1:91" s="3" customFormat="1" ht="35.25" customHeight="1">
      <c r="A66" s="84" t="s">
        <v>86</v>
      </c>
      <c r="B66" s="45"/>
      <c r="C66" s="9"/>
      <c r="D66" s="9"/>
      <c r="E66" s="9"/>
      <c r="F66" s="298" t="s">
        <v>116</v>
      </c>
      <c r="G66" s="298"/>
      <c r="H66" s="298"/>
      <c r="I66" s="298"/>
      <c r="J66" s="298"/>
      <c r="K66" s="9"/>
      <c r="L66" s="298" t="s">
        <v>117</v>
      </c>
      <c r="M66" s="298"/>
      <c r="N66" s="298"/>
      <c r="O66" s="298"/>
      <c r="P66" s="298"/>
      <c r="Q66" s="298"/>
      <c r="R66" s="298"/>
      <c r="S66" s="298"/>
      <c r="T66" s="298"/>
      <c r="U66" s="298"/>
      <c r="V66" s="298"/>
      <c r="W66" s="298"/>
      <c r="X66" s="298"/>
      <c r="Y66" s="298"/>
      <c r="Z66" s="298"/>
      <c r="AA66" s="298"/>
      <c r="AB66" s="298"/>
      <c r="AC66" s="298"/>
      <c r="AD66" s="298"/>
      <c r="AE66" s="298"/>
      <c r="AF66" s="298"/>
      <c r="AG66" s="303">
        <f>'2024-HEX-04-01-14-3 - D.1...'!J34</f>
        <v>0</v>
      </c>
      <c r="AH66" s="304"/>
      <c r="AI66" s="304"/>
      <c r="AJ66" s="304"/>
      <c r="AK66" s="304"/>
      <c r="AL66" s="304"/>
      <c r="AM66" s="304"/>
      <c r="AN66" s="303">
        <f t="shared" si="0"/>
        <v>0</v>
      </c>
      <c r="AO66" s="304"/>
      <c r="AP66" s="304"/>
      <c r="AQ66" s="79" t="s">
        <v>84</v>
      </c>
      <c r="AR66" s="45"/>
      <c r="AS66" s="80">
        <v>0</v>
      </c>
      <c r="AT66" s="81">
        <f t="shared" si="1"/>
        <v>0</v>
      </c>
      <c r="AU66" s="82">
        <f>'2024-HEX-04-01-14-3 - D.1...'!P96</f>
        <v>0</v>
      </c>
      <c r="AV66" s="81">
        <f>'2024-HEX-04-01-14-3 - D.1...'!J37</f>
        <v>0</v>
      </c>
      <c r="AW66" s="81">
        <f>'2024-HEX-04-01-14-3 - D.1...'!J38</f>
        <v>0</v>
      </c>
      <c r="AX66" s="81">
        <f>'2024-HEX-04-01-14-3 - D.1...'!J39</f>
        <v>0</v>
      </c>
      <c r="AY66" s="81">
        <f>'2024-HEX-04-01-14-3 - D.1...'!J40</f>
        <v>0</v>
      </c>
      <c r="AZ66" s="81">
        <f>'2024-HEX-04-01-14-3 - D.1...'!F37</f>
        <v>0</v>
      </c>
      <c r="BA66" s="81">
        <f>'2024-HEX-04-01-14-3 - D.1...'!F38</f>
        <v>0</v>
      </c>
      <c r="BB66" s="81">
        <f>'2024-HEX-04-01-14-3 - D.1...'!F39</f>
        <v>0</v>
      </c>
      <c r="BC66" s="81">
        <f>'2024-HEX-04-01-14-3 - D.1...'!F40</f>
        <v>0</v>
      </c>
      <c r="BD66" s="83">
        <f>'2024-HEX-04-01-14-3 - D.1...'!F41</f>
        <v>0</v>
      </c>
      <c r="BT66" s="26" t="s">
        <v>89</v>
      </c>
      <c r="BV66" s="26" t="s">
        <v>74</v>
      </c>
      <c r="BW66" s="26" t="s">
        <v>118</v>
      </c>
      <c r="BX66" s="26" t="s">
        <v>102</v>
      </c>
      <c r="CL66" s="26" t="s">
        <v>19</v>
      </c>
    </row>
    <row r="67" spans="1:91" s="3" customFormat="1" ht="35.25" customHeight="1">
      <c r="A67" s="84" t="s">
        <v>86</v>
      </c>
      <c r="B67" s="45"/>
      <c r="C67" s="9"/>
      <c r="D67" s="9"/>
      <c r="E67" s="9"/>
      <c r="F67" s="298" t="s">
        <v>119</v>
      </c>
      <c r="G67" s="298"/>
      <c r="H67" s="298"/>
      <c r="I67" s="298"/>
      <c r="J67" s="298"/>
      <c r="K67" s="9"/>
      <c r="L67" s="298" t="s">
        <v>120</v>
      </c>
      <c r="M67" s="298"/>
      <c r="N67" s="298"/>
      <c r="O67" s="298"/>
      <c r="P67" s="298"/>
      <c r="Q67" s="298"/>
      <c r="R67" s="298"/>
      <c r="S67" s="298"/>
      <c r="T67" s="298"/>
      <c r="U67" s="298"/>
      <c r="V67" s="298"/>
      <c r="W67" s="298"/>
      <c r="X67" s="298"/>
      <c r="Y67" s="298"/>
      <c r="Z67" s="298"/>
      <c r="AA67" s="298"/>
      <c r="AB67" s="298"/>
      <c r="AC67" s="298"/>
      <c r="AD67" s="298"/>
      <c r="AE67" s="298"/>
      <c r="AF67" s="298"/>
      <c r="AG67" s="303">
        <f>'2024-HEX-04-01-14-4 - D.1...'!J34</f>
        <v>0</v>
      </c>
      <c r="AH67" s="304"/>
      <c r="AI67" s="304"/>
      <c r="AJ67" s="304"/>
      <c r="AK67" s="304"/>
      <c r="AL67" s="304"/>
      <c r="AM67" s="304"/>
      <c r="AN67" s="303">
        <f t="shared" si="0"/>
        <v>0</v>
      </c>
      <c r="AO67" s="304"/>
      <c r="AP67" s="304"/>
      <c r="AQ67" s="79" t="s">
        <v>84</v>
      </c>
      <c r="AR67" s="45"/>
      <c r="AS67" s="80">
        <v>0</v>
      </c>
      <c r="AT67" s="81">
        <f t="shared" si="1"/>
        <v>0</v>
      </c>
      <c r="AU67" s="82">
        <f>'2024-HEX-04-01-14-4 - D.1...'!P100</f>
        <v>0</v>
      </c>
      <c r="AV67" s="81">
        <f>'2024-HEX-04-01-14-4 - D.1...'!J37</f>
        <v>0</v>
      </c>
      <c r="AW67" s="81">
        <f>'2024-HEX-04-01-14-4 - D.1...'!J38</f>
        <v>0</v>
      </c>
      <c r="AX67" s="81">
        <f>'2024-HEX-04-01-14-4 - D.1...'!J39</f>
        <v>0</v>
      </c>
      <c r="AY67" s="81">
        <f>'2024-HEX-04-01-14-4 - D.1...'!J40</f>
        <v>0</v>
      </c>
      <c r="AZ67" s="81">
        <f>'2024-HEX-04-01-14-4 - D.1...'!F37</f>
        <v>0</v>
      </c>
      <c r="BA67" s="81">
        <f>'2024-HEX-04-01-14-4 - D.1...'!F38</f>
        <v>0</v>
      </c>
      <c r="BB67" s="81">
        <f>'2024-HEX-04-01-14-4 - D.1...'!F39</f>
        <v>0</v>
      </c>
      <c r="BC67" s="81">
        <f>'2024-HEX-04-01-14-4 - D.1...'!F40</f>
        <v>0</v>
      </c>
      <c r="BD67" s="83">
        <f>'2024-HEX-04-01-14-4 - D.1...'!F41</f>
        <v>0</v>
      </c>
      <c r="BT67" s="26" t="s">
        <v>89</v>
      </c>
      <c r="BV67" s="26" t="s">
        <v>74</v>
      </c>
      <c r="BW67" s="26" t="s">
        <v>121</v>
      </c>
      <c r="BX67" s="26" t="s">
        <v>102</v>
      </c>
      <c r="CL67" s="26" t="s">
        <v>19</v>
      </c>
    </row>
    <row r="68" spans="1:91" s="3" customFormat="1" ht="35.25" customHeight="1">
      <c r="B68" s="45"/>
      <c r="C68" s="9"/>
      <c r="D68" s="9"/>
      <c r="E68" s="9"/>
      <c r="F68" s="298" t="s">
        <v>122</v>
      </c>
      <c r="G68" s="298"/>
      <c r="H68" s="298"/>
      <c r="I68" s="298"/>
      <c r="J68" s="298"/>
      <c r="K68" s="9"/>
      <c r="L68" s="298" t="s">
        <v>123</v>
      </c>
      <c r="M68" s="298"/>
      <c r="N68" s="298"/>
      <c r="O68" s="298"/>
      <c r="P68" s="298"/>
      <c r="Q68" s="298"/>
      <c r="R68" s="298"/>
      <c r="S68" s="298"/>
      <c r="T68" s="298"/>
      <c r="U68" s="298"/>
      <c r="V68" s="298"/>
      <c r="W68" s="298"/>
      <c r="X68" s="298"/>
      <c r="Y68" s="298"/>
      <c r="Z68" s="298"/>
      <c r="AA68" s="298"/>
      <c r="AB68" s="298"/>
      <c r="AC68" s="298"/>
      <c r="AD68" s="298"/>
      <c r="AE68" s="298"/>
      <c r="AF68" s="298"/>
      <c r="AG68" s="305">
        <f>ROUND(SUM(AG69:AG71),2)</f>
        <v>0</v>
      </c>
      <c r="AH68" s="304"/>
      <c r="AI68" s="304"/>
      <c r="AJ68" s="304"/>
      <c r="AK68" s="304"/>
      <c r="AL68" s="304"/>
      <c r="AM68" s="304"/>
      <c r="AN68" s="303">
        <f t="shared" si="0"/>
        <v>0</v>
      </c>
      <c r="AO68" s="304"/>
      <c r="AP68" s="304"/>
      <c r="AQ68" s="79" t="s">
        <v>84</v>
      </c>
      <c r="AR68" s="45"/>
      <c r="AS68" s="80">
        <f>ROUND(SUM(AS69:AS71),2)</f>
        <v>0</v>
      </c>
      <c r="AT68" s="81">
        <f t="shared" si="1"/>
        <v>0</v>
      </c>
      <c r="AU68" s="82">
        <f>ROUND(SUM(AU69:AU71),5)</f>
        <v>0</v>
      </c>
      <c r="AV68" s="81">
        <f>ROUND(AZ68*L29,2)</f>
        <v>0</v>
      </c>
      <c r="AW68" s="81">
        <f>ROUND(BA68*L30,2)</f>
        <v>0</v>
      </c>
      <c r="AX68" s="81">
        <f>ROUND(BB68*L29,2)</f>
        <v>0</v>
      </c>
      <c r="AY68" s="81">
        <f>ROUND(BC68*L30,2)</f>
        <v>0</v>
      </c>
      <c r="AZ68" s="81">
        <f>ROUND(SUM(AZ69:AZ71),2)</f>
        <v>0</v>
      </c>
      <c r="BA68" s="81">
        <f>ROUND(SUM(BA69:BA71),2)</f>
        <v>0</v>
      </c>
      <c r="BB68" s="81">
        <f>ROUND(SUM(BB69:BB71),2)</f>
        <v>0</v>
      </c>
      <c r="BC68" s="81">
        <f>ROUND(SUM(BC69:BC71),2)</f>
        <v>0</v>
      </c>
      <c r="BD68" s="83">
        <f>ROUND(SUM(BD69:BD71),2)</f>
        <v>0</v>
      </c>
      <c r="BS68" s="26" t="s">
        <v>71</v>
      </c>
      <c r="BT68" s="26" t="s">
        <v>89</v>
      </c>
      <c r="BU68" s="26" t="s">
        <v>73</v>
      </c>
      <c r="BV68" s="26" t="s">
        <v>74</v>
      </c>
      <c r="BW68" s="26" t="s">
        <v>124</v>
      </c>
      <c r="BX68" s="26" t="s">
        <v>102</v>
      </c>
      <c r="CL68" s="26" t="s">
        <v>19</v>
      </c>
    </row>
    <row r="69" spans="1:91" s="3" customFormat="1" ht="51.75" customHeight="1">
      <c r="A69" s="84" t="s">
        <v>86</v>
      </c>
      <c r="B69" s="45"/>
      <c r="C69" s="9"/>
      <c r="D69" s="9"/>
      <c r="E69" s="9"/>
      <c r="F69" s="9"/>
      <c r="G69" s="298" t="s">
        <v>125</v>
      </c>
      <c r="H69" s="298"/>
      <c r="I69" s="298"/>
      <c r="J69" s="298"/>
      <c r="K69" s="298"/>
      <c r="L69" s="9"/>
      <c r="M69" s="298" t="s">
        <v>126</v>
      </c>
      <c r="N69" s="298"/>
      <c r="O69" s="298"/>
      <c r="P69" s="298"/>
      <c r="Q69" s="298"/>
      <c r="R69" s="298"/>
      <c r="S69" s="298"/>
      <c r="T69" s="298"/>
      <c r="U69" s="298"/>
      <c r="V69" s="298"/>
      <c r="W69" s="298"/>
      <c r="X69" s="298"/>
      <c r="Y69" s="298"/>
      <c r="Z69" s="298"/>
      <c r="AA69" s="298"/>
      <c r="AB69" s="298"/>
      <c r="AC69" s="298"/>
      <c r="AD69" s="298"/>
      <c r="AE69" s="298"/>
      <c r="AF69" s="298"/>
      <c r="AG69" s="303">
        <f>'2024-HEX-04-01-14-51 - D....'!J34</f>
        <v>0</v>
      </c>
      <c r="AH69" s="304"/>
      <c r="AI69" s="304"/>
      <c r="AJ69" s="304"/>
      <c r="AK69" s="304"/>
      <c r="AL69" s="304"/>
      <c r="AM69" s="304"/>
      <c r="AN69" s="303">
        <f t="shared" si="0"/>
        <v>0</v>
      </c>
      <c r="AO69" s="304"/>
      <c r="AP69" s="304"/>
      <c r="AQ69" s="79" t="s">
        <v>84</v>
      </c>
      <c r="AR69" s="45"/>
      <c r="AS69" s="80">
        <v>0</v>
      </c>
      <c r="AT69" s="81">
        <f t="shared" si="1"/>
        <v>0</v>
      </c>
      <c r="AU69" s="82">
        <f>'2024-HEX-04-01-14-51 - D....'!P96</f>
        <v>0</v>
      </c>
      <c r="AV69" s="81">
        <f>'2024-HEX-04-01-14-51 - D....'!J37</f>
        <v>0</v>
      </c>
      <c r="AW69" s="81">
        <f>'2024-HEX-04-01-14-51 - D....'!J38</f>
        <v>0</v>
      </c>
      <c r="AX69" s="81">
        <f>'2024-HEX-04-01-14-51 - D....'!J39</f>
        <v>0</v>
      </c>
      <c r="AY69" s="81">
        <f>'2024-HEX-04-01-14-51 - D....'!J40</f>
        <v>0</v>
      </c>
      <c r="AZ69" s="81">
        <f>'2024-HEX-04-01-14-51 - D....'!F37</f>
        <v>0</v>
      </c>
      <c r="BA69" s="81">
        <f>'2024-HEX-04-01-14-51 - D....'!F38</f>
        <v>0</v>
      </c>
      <c r="BB69" s="81">
        <f>'2024-HEX-04-01-14-51 - D....'!F39</f>
        <v>0</v>
      </c>
      <c r="BC69" s="81">
        <f>'2024-HEX-04-01-14-51 - D....'!F40</f>
        <v>0</v>
      </c>
      <c r="BD69" s="83">
        <f>'2024-HEX-04-01-14-51 - D....'!F41</f>
        <v>0</v>
      </c>
      <c r="BT69" s="26" t="s">
        <v>108</v>
      </c>
      <c r="BV69" s="26" t="s">
        <v>74</v>
      </c>
      <c r="BW69" s="26" t="s">
        <v>127</v>
      </c>
      <c r="BX69" s="26" t="s">
        <v>124</v>
      </c>
      <c r="CL69" s="26" t="s">
        <v>19</v>
      </c>
    </row>
    <row r="70" spans="1:91" s="3" customFormat="1" ht="35.25" customHeight="1">
      <c r="A70" s="84" t="s">
        <v>86</v>
      </c>
      <c r="B70" s="45"/>
      <c r="C70" s="9"/>
      <c r="D70" s="9"/>
      <c r="E70" s="9"/>
      <c r="F70" s="9"/>
      <c r="G70" s="298" t="s">
        <v>128</v>
      </c>
      <c r="H70" s="298"/>
      <c r="I70" s="298"/>
      <c r="J70" s="298"/>
      <c r="K70" s="298"/>
      <c r="L70" s="9"/>
      <c r="M70" s="298" t="s">
        <v>129</v>
      </c>
      <c r="N70" s="298"/>
      <c r="O70" s="298"/>
      <c r="P70" s="298"/>
      <c r="Q70" s="298"/>
      <c r="R70" s="298"/>
      <c r="S70" s="298"/>
      <c r="T70" s="298"/>
      <c r="U70" s="298"/>
      <c r="V70" s="298"/>
      <c r="W70" s="298"/>
      <c r="X70" s="298"/>
      <c r="Y70" s="298"/>
      <c r="Z70" s="298"/>
      <c r="AA70" s="298"/>
      <c r="AB70" s="298"/>
      <c r="AC70" s="298"/>
      <c r="AD70" s="298"/>
      <c r="AE70" s="298"/>
      <c r="AF70" s="298"/>
      <c r="AG70" s="303">
        <f>'2024-HEX-04-01-14-52 - D....'!J34</f>
        <v>0</v>
      </c>
      <c r="AH70" s="304"/>
      <c r="AI70" s="304"/>
      <c r="AJ70" s="304"/>
      <c r="AK70" s="304"/>
      <c r="AL70" s="304"/>
      <c r="AM70" s="304"/>
      <c r="AN70" s="303">
        <f t="shared" si="0"/>
        <v>0</v>
      </c>
      <c r="AO70" s="304"/>
      <c r="AP70" s="304"/>
      <c r="AQ70" s="79" t="s">
        <v>84</v>
      </c>
      <c r="AR70" s="45"/>
      <c r="AS70" s="80">
        <v>0</v>
      </c>
      <c r="AT70" s="81">
        <f t="shared" si="1"/>
        <v>0</v>
      </c>
      <c r="AU70" s="82">
        <f>'2024-HEX-04-01-14-52 - D....'!P96</f>
        <v>0</v>
      </c>
      <c r="AV70" s="81">
        <f>'2024-HEX-04-01-14-52 - D....'!J37</f>
        <v>0</v>
      </c>
      <c r="AW70" s="81">
        <f>'2024-HEX-04-01-14-52 - D....'!J38</f>
        <v>0</v>
      </c>
      <c r="AX70" s="81">
        <f>'2024-HEX-04-01-14-52 - D....'!J39</f>
        <v>0</v>
      </c>
      <c r="AY70" s="81">
        <f>'2024-HEX-04-01-14-52 - D....'!J40</f>
        <v>0</v>
      </c>
      <c r="AZ70" s="81">
        <f>'2024-HEX-04-01-14-52 - D....'!F37</f>
        <v>0</v>
      </c>
      <c r="BA70" s="81">
        <f>'2024-HEX-04-01-14-52 - D....'!F38</f>
        <v>0</v>
      </c>
      <c r="BB70" s="81">
        <f>'2024-HEX-04-01-14-52 - D....'!F39</f>
        <v>0</v>
      </c>
      <c r="BC70" s="81">
        <f>'2024-HEX-04-01-14-52 - D....'!F40</f>
        <v>0</v>
      </c>
      <c r="BD70" s="83">
        <f>'2024-HEX-04-01-14-52 - D....'!F41</f>
        <v>0</v>
      </c>
      <c r="BT70" s="26" t="s">
        <v>108</v>
      </c>
      <c r="BV70" s="26" t="s">
        <v>74</v>
      </c>
      <c r="BW70" s="26" t="s">
        <v>130</v>
      </c>
      <c r="BX70" s="26" t="s">
        <v>124</v>
      </c>
      <c r="CL70" s="26" t="s">
        <v>19</v>
      </c>
    </row>
    <row r="71" spans="1:91" s="3" customFormat="1" ht="35.25" customHeight="1">
      <c r="A71" s="84" t="s">
        <v>86</v>
      </c>
      <c r="B71" s="45"/>
      <c r="C71" s="9"/>
      <c r="D71" s="9"/>
      <c r="E71" s="9"/>
      <c r="F71" s="9"/>
      <c r="G71" s="298" t="s">
        <v>131</v>
      </c>
      <c r="H71" s="298"/>
      <c r="I71" s="298"/>
      <c r="J71" s="298"/>
      <c r="K71" s="298"/>
      <c r="L71" s="9"/>
      <c r="M71" s="298" t="s">
        <v>132</v>
      </c>
      <c r="N71" s="298"/>
      <c r="O71" s="298"/>
      <c r="P71" s="298"/>
      <c r="Q71" s="298"/>
      <c r="R71" s="298"/>
      <c r="S71" s="298"/>
      <c r="T71" s="298"/>
      <c r="U71" s="298"/>
      <c r="V71" s="298"/>
      <c r="W71" s="298"/>
      <c r="X71" s="298"/>
      <c r="Y71" s="298"/>
      <c r="Z71" s="298"/>
      <c r="AA71" s="298"/>
      <c r="AB71" s="298"/>
      <c r="AC71" s="298"/>
      <c r="AD71" s="298"/>
      <c r="AE71" s="298"/>
      <c r="AF71" s="298"/>
      <c r="AG71" s="303">
        <f>'2024-HEX-04-01-14-53 - D....'!J34</f>
        <v>0</v>
      </c>
      <c r="AH71" s="304"/>
      <c r="AI71" s="304"/>
      <c r="AJ71" s="304"/>
      <c r="AK71" s="304"/>
      <c r="AL71" s="304"/>
      <c r="AM71" s="304"/>
      <c r="AN71" s="303">
        <f t="shared" si="0"/>
        <v>0</v>
      </c>
      <c r="AO71" s="304"/>
      <c r="AP71" s="304"/>
      <c r="AQ71" s="79" t="s">
        <v>84</v>
      </c>
      <c r="AR71" s="45"/>
      <c r="AS71" s="80">
        <v>0</v>
      </c>
      <c r="AT71" s="81">
        <f t="shared" si="1"/>
        <v>0</v>
      </c>
      <c r="AU71" s="82">
        <f>'2024-HEX-04-01-14-53 - D....'!P96</f>
        <v>0</v>
      </c>
      <c r="AV71" s="81">
        <f>'2024-HEX-04-01-14-53 - D....'!J37</f>
        <v>0</v>
      </c>
      <c r="AW71" s="81">
        <f>'2024-HEX-04-01-14-53 - D....'!J38</f>
        <v>0</v>
      </c>
      <c r="AX71" s="81">
        <f>'2024-HEX-04-01-14-53 - D....'!J39</f>
        <v>0</v>
      </c>
      <c r="AY71" s="81">
        <f>'2024-HEX-04-01-14-53 - D....'!J40</f>
        <v>0</v>
      </c>
      <c r="AZ71" s="81">
        <f>'2024-HEX-04-01-14-53 - D....'!F37</f>
        <v>0</v>
      </c>
      <c r="BA71" s="81">
        <f>'2024-HEX-04-01-14-53 - D....'!F38</f>
        <v>0</v>
      </c>
      <c r="BB71" s="81">
        <f>'2024-HEX-04-01-14-53 - D....'!F39</f>
        <v>0</v>
      </c>
      <c r="BC71" s="81">
        <f>'2024-HEX-04-01-14-53 - D....'!F40</f>
        <v>0</v>
      </c>
      <c r="BD71" s="83">
        <f>'2024-HEX-04-01-14-53 - D....'!F41</f>
        <v>0</v>
      </c>
      <c r="BT71" s="26" t="s">
        <v>108</v>
      </c>
      <c r="BV71" s="26" t="s">
        <v>74</v>
      </c>
      <c r="BW71" s="26" t="s">
        <v>133</v>
      </c>
      <c r="BX71" s="26" t="s">
        <v>124</v>
      </c>
      <c r="CL71" s="26" t="s">
        <v>19</v>
      </c>
    </row>
    <row r="72" spans="1:91" s="3" customFormat="1" ht="43.5" customHeight="1">
      <c r="A72" s="84" t="s">
        <v>86</v>
      </c>
      <c r="B72" s="45"/>
      <c r="C72" s="9"/>
      <c r="D72" s="9"/>
      <c r="E72" s="298" t="s">
        <v>134</v>
      </c>
      <c r="F72" s="298"/>
      <c r="G72" s="298"/>
      <c r="H72" s="298"/>
      <c r="I72" s="298"/>
      <c r="J72" s="9"/>
      <c r="K72" s="298" t="s">
        <v>135</v>
      </c>
      <c r="L72" s="298"/>
      <c r="M72" s="298"/>
      <c r="N72" s="298"/>
      <c r="O72" s="298"/>
      <c r="P72" s="298"/>
      <c r="Q72" s="298"/>
      <c r="R72" s="298"/>
      <c r="S72" s="298"/>
      <c r="T72" s="298"/>
      <c r="U72" s="298"/>
      <c r="V72" s="298"/>
      <c r="W72" s="298"/>
      <c r="X72" s="298"/>
      <c r="Y72" s="298"/>
      <c r="Z72" s="298"/>
      <c r="AA72" s="298"/>
      <c r="AB72" s="298"/>
      <c r="AC72" s="298"/>
      <c r="AD72" s="298"/>
      <c r="AE72" s="298"/>
      <c r="AF72" s="298"/>
      <c r="AG72" s="303">
        <f>'2024-HEX-04-01-15 - D.1.5...'!J32</f>
        <v>0</v>
      </c>
      <c r="AH72" s="304"/>
      <c r="AI72" s="304"/>
      <c r="AJ72" s="304"/>
      <c r="AK72" s="304"/>
      <c r="AL72" s="304"/>
      <c r="AM72" s="304"/>
      <c r="AN72" s="303">
        <f t="shared" si="0"/>
        <v>0</v>
      </c>
      <c r="AO72" s="304"/>
      <c r="AP72" s="304"/>
      <c r="AQ72" s="79" t="s">
        <v>84</v>
      </c>
      <c r="AR72" s="45"/>
      <c r="AS72" s="80">
        <v>0</v>
      </c>
      <c r="AT72" s="81">
        <f t="shared" si="1"/>
        <v>0</v>
      </c>
      <c r="AU72" s="82">
        <f>'2024-HEX-04-01-15 - D.1.5...'!P89</f>
        <v>0</v>
      </c>
      <c r="AV72" s="81">
        <f>'2024-HEX-04-01-15 - D.1.5...'!J35</f>
        <v>0</v>
      </c>
      <c r="AW72" s="81">
        <f>'2024-HEX-04-01-15 - D.1.5...'!J36</f>
        <v>0</v>
      </c>
      <c r="AX72" s="81">
        <f>'2024-HEX-04-01-15 - D.1.5...'!J37</f>
        <v>0</v>
      </c>
      <c r="AY72" s="81">
        <f>'2024-HEX-04-01-15 - D.1.5...'!J38</f>
        <v>0</v>
      </c>
      <c r="AZ72" s="81">
        <f>'2024-HEX-04-01-15 - D.1.5...'!F35</f>
        <v>0</v>
      </c>
      <c r="BA72" s="81">
        <f>'2024-HEX-04-01-15 - D.1.5...'!F36</f>
        <v>0</v>
      </c>
      <c r="BB72" s="81">
        <f>'2024-HEX-04-01-15 - D.1.5...'!F37</f>
        <v>0</v>
      </c>
      <c r="BC72" s="81">
        <f>'2024-HEX-04-01-15 - D.1.5...'!F38</f>
        <v>0</v>
      </c>
      <c r="BD72" s="83">
        <f>'2024-HEX-04-01-15 - D.1.5...'!F39</f>
        <v>0</v>
      </c>
      <c r="BT72" s="26" t="s">
        <v>81</v>
      </c>
      <c r="BV72" s="26" t="s">
        <v>74</v>
      </c>
      <c r="BW72" s="26" t="s">
        <v>136</v>
      </c>
      <c r="BX72" s="26" t="s">
        <v>80</v>
      </c>
      <c r="CL72" s="26" t="s">
        <v>19</v>
      </c>
    </row>
    <row r="73" spans="1:91" s="3" customFormat="1" ht="48.75" customHeight="1">
      <c r="A73" s="84" t="s">
        <v>86</v>
      </c>
      <c r="B73" s="45"/>
      <c r="C73" s="9"/>
      <c r="D73" s="9"/>
      <c r="E73" s="298" t="s">
        <v>137</v>
      </c>
      <c r="F73" s="298"/>
      <c r="G73" s="298"/>
      <c r="H73" s="298"/>
      <c r="I73" s="298"/>
      <c r="J73" s="9"/>
      <c r="K73" s="298" t="s">
        <v>138</v>
      </c>
      <c r="L73" s="298"/>
      <c r="M73" s="298"/>
      <c r="N73" s="298"/>
      <c r="O73" s="298"/>
      <c r="P73" s="298"/>
      <c r="Q73" s="298"/>
      <c r="R73" s="298"/>
      <c r="S73" s="298"/>
      <c r="T73" s="298"/>
      <c r="U73" s="298"/>
      <c r="V73" s="298"/>
      <c r="W73" s="298"/>
      <c r="X73" s="298"/>
      <c r="Y73" s="298"/>
      <c r="Z73" s="298"/>
      <c r="AA73" s="298"/>
      <c r="AB73" s="298"/>
      <c r="AC73" s="298"/>
      <c r="AD73" s="298"/>
      <c r="AE73" s="298"/>
      <c r="AF73" s="298"/>
      <c r="AG73" s="303">
        <f>'2024-HEX-04-01-16 - D.1.6...'!J32</f>
        <v>0</v>
      </c>
      <c r="AH73" s="304"/>
      <c r="AI73" s="304"/>
      <c r="AJ73" s="304"/>
      <c r="AK73" s="304"/>
      <c r="AL73" s="304"/>
      <c r="AM73" s="304"/>
      <c r="AN73" s="303">
        <f t="shared" si="0"/>
        <v>0</v>
      </c>
      <c r="AO73" s="304"/>
      <c r="AP73" s="304"/>
      <c r="AQ73" s="79" t="s">
        <v>84</v>
      </c>
      <c r="AR73" s="45"/>
      <c r="AS73" s="80">
        <v>0</v>
      </c>
      <c r="AT73" s="81">
        <f t="shared" si="1"/>
        <v>0</v>
      </c>
      <c r="AU73" s="82">
        <f>'2024-HEX-04-01-16 - D.1.6...'!P88</f>
        <v>0</v>
      </c>
      <c r="AV73" s="81">
        <f>'2024-HEX-04-01-16 - D.1.6...'!J35</f>
        <v>0</v>
      </c>
      <c r="AW73" s="81">
        <f>'2024-HEX-04-01-16 - D.1.6...'!J36</f>
        <v>0</v>
      </c>
      <c r="AX73" s="81">
        <f>'2024-HEX-04-01-16 - D.1.6...'!J37</f>
        <v>0</v>
      </c>
      <c r="AY73" s="81">
        <f>'2024-HEX-04-01-16 - D.1.6...'!J38</f>
        <v>0</v>
      </c>
      <c r="AZ73" s="81">
        <f>'2024-HEX-04-01-16 - D.1.6...'!F35</f>
        <v>0</v>
      </c>
      <c r="BA73" s="81">
        <f>'2024-HEX-04-01-16 - D.1.6...'!F36</f>
        <v>0</v>
      </c>
      <c r="BB73" s="81">
        <f>'2024-HEX-04-01-16 - D.1.6...'!F37</f>
        <v>0</v>
      </c>
      <c r="BC73" s="81">
        <f>'2024-HEX-04-01-16 - D.1.6...'!F38</f>
        <v>0</v>
      </c>
      <c r="BD73" s="83">
        <f>'2024-HEX-04-01-16 - D.1.6...'!F39</f>
        <v>0</v>
      </c>
      <c r="BT73" s="26" t="s">
        <v>81</v>
      </c>
      <c r="BV73" s="26" t="s">
        <v>74</v>
      </c>
      <c r="BW73" s="26" t="s">
        <v>139</v>
      </c>
      <c r="BX73" s="26" t="s">
        <v>80</v>
      </c>
      <c r="CL73" s="26" t="s">
        <v>19</v>
      </c>
    </row>
    <row r="74" spans="1:91" s="3" customFormat="1" ht="59.25" customHeight="1">
      <c r="A74" s="84" t="s">
        <v>86</v>
      </c>
      <c r="B74" s="45"/>
      <c r="C74" s="9"/>
      <c r="D74" s="9"/>
      <c r="E74" s="298" t="s">
        <v>140</v>
      </c>
      <c r="F74" s="298"/>
      <c r="G74" s="298"/>
      <c r="H74" s="298"/>
      <c r="I74" s="298"/>
      <c r="J74" s="9"/>
      <c r="K74" s="298" t="s">
        <v>141</v>
      </c>
      <c r="L74" s="298"/>
      <c r="M74" s="298"/>
      <c r="N74" s="298"/>
      <c r="O74" s="298"/>
      <c r="P74" s="298"/>
      <c r="Q74" s="298"/>
      <c r="R74" s="298"/>
      <c r="S74" s="298"/>
      <c r="T74" s="298"/>
      <c r="U74" s="298"/>
      <c r="V74" s="298"/>
      <c r="W74" s="298"/>
      <c r="X74" s="298"/>
      <c r="Y74" s="298"/>
      <c r="Z74" s="298"/>
      <c r="AA74" s="298"/>
      <c r="AB74" s="298"/>
      <c r="AC74" s="298"/>
      <c r="AD74" s="298"/>
      <c r="AE74" s="298"/>
      <c r="AF74" s="298"/>
      <c r="AG74" s="303">
        <f>'2024-HEX-04-01-VON - Vedl...'!J32</f>
        <v>0</v>
      </c>
      <c r="AH74" s="304"/>
      <c r="AI74" s="304"/>
      <c r="AJ74" s="304"/>
      <c r="AK74" s="304"/>
      <c r="AL74" s="304"/>
      <c r="AM74" s="304"/>
      <c r="AN74" s="303">
        <f t="shared" si="0"/>
        <v>0</v>
      </c>
      <c r="AO74" s="304"/>
      <c r="AP74" s="304"/>
      <c r="AQ74" s="79" t="s">
        <v>84</v>
      </c>
      <c r="AR74" s="45"/>
      <c r="AS74" s="80">
        <v>0</v>
      </c>
      <c r="AT74" s="81">
        <f t="shared" si="1"/>
        <v>0</v>
      </c>
      <c r="AU74" s="82">
        <f>'2024-HEX-04-01-VON - Vedl...'!P92</f>
        <v>0</v>
      </c>
      <c r="AV74" s="81">
        <f>'2024-HEX-04-01-VON - Vedl...'!J35</f>
        <v>0</v>
      </c>
      <c r="AW74" s="81">
        <f>'2024-HEX-04-01-VON - Vedl...'!J36</f>
        <v>0</v>
      </c>
      <c r="AX74" s="81">
        <f>'2024-HEX-04-01-VON - Vedl...'!J37</f>
        <v>0</v>
      </c>
      <c r="AY74" s="81">
        <f>'2024-HEX-04-01-VON - Vedl...'!J38</f>
        <v>0</v>
      </c>
      <c r="AZ74" s="81">
        <f>'2024-HEX-04-01-VON - Vedl...'!F35</f>
        <v>0</v>
      </c>
      <c r="BA74" s="81">
        <f>'2024-HEX-04-01-VON - Vedl...'!F36</f>
        <v>0</v>
      </c>
      <c r="BB74" s="81">
        <f>'2024-HEX-04-01-VON - Vedl...'!F37</f>
        <v>0</v>
      </c>
      <c r="BC74" s="81">
        <f>'2024-HEX-04-01-VON - Vedl...'!F38</f>
        <v>0</v>
      </c>
      <c r="BD74" s="83">
        <f>'2024-HEX-04-01-VON - Vedl...'!F39</f>
        <v>0</v>
      </c>
      <c r="BT74" s="26" t="s">
        <v>81</v>
      </c>
      <c r="BV74" s="26" t="s">
        <v>74</v>
      </c>
      <c r="BW74" s="26" t="s">
        <v>142</v>
      </c>
      <c r="BX74" s="26" t="s">
        <v>80</v>
      </c>
      <c r="CL74" s="26" t="s">
        <v>19</v>
      </c>
    </row>
    <row r="75" spans="1:91" s="6" customFormat="1" ht="50.25" customHeight="1">
      <c r="B75" s="70"/>
      <c r="C75" s="71"/>
      <c r="D75" s="299" t="s">
        <v>143</v>
      </c>
      <c r="E75" s="299"/>
      <c r="F75" s="299"/>
      <c r="G75" s="299"/>
      <c r="H75" s="299"/>
      <c r="I75" s="72"/>
      <c r="J75" s="299" t="s">
        <v>144</v>
      </c>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308">
        <f>ROUND(AG76+AG79+SUM(AG91:AG94),2)</f>
        <v>0</v>
      </c>
      <c r="AH75" s="307"/>
      <c r="AI75" s="307"/>
      <c r="AJ75" s="307"/>
      <c r="AK75" s="307"/>
      <c r="AL75" s="307"/>
      <c r="AM75" s="307"/>
      <c r="AN75" s="306">
        <f t="shared" si="0"/>
        <v>0</v>
      </c>
      <c r="AO75" s="307"/>
      <c r="AP75" s="307"/>
      <c r="AQ75" s="73" t="s">
        <v>78</v>
      </c>
      <c r="AR75" s="70"/>
      <c r="AS75" s="74">
        <f>ROUND(AS76+AS79+SUM(AS91:AS94),2)</f>
        <v>0</v>
      </c>
      <c r="AT75" s="75">
        <f t="shared" si="1"/>
        <v>0</v>
      </c>
      <c r="AU75" s="76">
        <f>ROUND(AU76+AU79+SUM(AU91:AU94),5)</f>
        <v>0</v>
      </c>
      <c r="AV75" s="75">
        <f>ROUND(AZ75*L29,2)</f>
        <v>0</v>
      </c>
      <c r="AW75" s="75">
        <f>ROUND(BA75*L30,2)</f>
        <v>0</v>
      </c>
      <c r="AX75" s="75">
        <f>ROUND(BB75*L29,2)</f>
        <v>0</v>
      </c>
      <c r="AY75" s="75">
        <f>ROUND(BC75*L30,2)</f>
        <v>0</v>
      </c>
      <c r="AZ75" s="75">
        <f>ROUND(AZ76+AZ79+SUM(AZ91:AZ94),2)</f>
        <v>0</v>
      </c>
      <c r="BA75" s="75">
        <f>ROUND(BA76+BA79+SUM(BA91:BA94),2)</f>
        <v>0</v>
      </c>
      <c r="BB75" s="75">
        <f>ROUND(BB76+BB79+SUM(BB91:BB94),2)</f>
        <v>0</v>
      </c>
      <c r="BC75" s="75">
        <f>ROUND(BC76+BC79+SUM(BC91:BC94),2)</f>
        <v>0</v>
      </c>
      <c r="BD75" s="77">
        <f>ROUND(BD76+BD79+SUM(BD91:BD94),2)</f>
        <v>0</v>
      </c>
      <c r="BS75" s="78" t="s">
        <v>71</v>
      </c>
      <c r="BT75" s="78" t="s">
        <v>79</v>
      </c>
      <c r="BU75" s="78" t="s">
        <v>73</v>
      </c>
      <c r="BV75" s="78" t="s">
        <v>74</v>
      </c>
      <c r="BW75" s="78" t="s">
        <v>145</v>
      </c>
      <c r="BX75" s="78" t="s">
        <v>5</v>
      </c>
      <c r="CL75" s="78" t="s">
        <v>19</v>
      </c>
      <c r="CM75" s="78" t="s">
        <v>81</v>
      </c>
    </row>
    <row r="76" spans="1:91" s="3" customFormat="1" ht="46.5" customHeight="1">
      <c r="B76" s="45"/>
      <c r="C76" s="9"/>
      <c r="D76" s="9"/>
      <c r="E76" s="298" t="s">
        <v>146</v>
      </c>
      <c r="F76" s="298"/>
      <c r="G76" s="298"/>
      <c r="H76" s="298"/>
      <c r="I76" s="298"/>
      <c r="J76" s="9"/>
      <c r="K76" s="298" t="s">
        <v>147</v>
      </c>
      <c r="L76" s="298"/>
      <c r="M76" s="298"/>
      <c r="N76" s="298"/>
      <c r="O76" s="298"/>
      <c r="P76" s="298"/>
      <c r="Q76" s="298"/>
      <c r="R76" s="298"/>
      <c r="S76" s="298"/>
      <c r="T76" s="298"/>
      <c r="U76" s="298"/>
      <c r="V76" s="298"/>
      <c r="W76" s="298"/>
      <c r="X76" s="298"/>
      <c r="Y76" s="298"/>
      <c r="Z76" s="298"/>
      <c r="AA76" s="298"/>
      <c r="AB76" s="298"/>
      <c r="AC76" s="298"/>
      <c r="AD76" s="298"/>
      <c r="AE76" s="298"/>
      <c r="AF76" s="298"/>
      <c r="AG76" s="305">
        <f>ROUND(SUM(AG77:AG78),2)</f>
        <v>0</v>
      </c>
      <c r="AH76" s="304"/>
      <c r="AI76" s="304"/>
      <c r="AJ76" s="304"/>
      <c r="AK76" s="304"/>
      <c r="AL76" s="304"/>
      <c r="AM76" s="304"/>
      <c r="AN76" s="303">
        <f t="shared" si="0"/>
        <v>0</v>
      </c>
      <c r="AO76" s="304"/>
      <c r="AP76" s="304"/>
      <c r="AQ76" s="79" t="s">
        <v>84</v>
      </c>
      <c r="AR76" s="45"/>
      <c r="AS76" s="80">
        <f>ROUND(SUM(AS77:AS78),2)</f>
        <v>0</v>
      </c>
      <c r="AT76" s="81">
        <f t="shared" si="1"/>
        <v>0</v>
      </c>
      <c r="AU76" s="82">
        <f>ROUND(SUM(AU77:AU78),5)</f>
        <v>0</v>
      </c>
      <c r="AV76" s="81">
        <f>ROUND(AZ76*L29,2)</f>
        <v>0</v>
      </c>
      <c r="AW76" s="81">
        <f>ROUND(BA76*L30,2)</f>
        <v>0</v>
      </c>
      <c r="AX76" s="81">
        <f>ROUND(BB76*L29,2)</f>
        <v>0</v>
      </c>
      <c r="AY76" s="81">
        <f>ROUND(BC76*L30,2)</f>
        <v>0</v>
      </c>
      <c r="AZ76" s="81">
        <f>ROUND(SUM(AZ77:AZ78),2)</f>
        <v>0</v>
      </c>
      <c r="BA76" s="81">
        <f>ROUND(SUM(BA77:BA78),2)</f>
        <v>0</v>
      </c>
      <c r="BB76" s="81">
        <f>ROUND(SUM(BB77:BB78),2)</f>
        <v>0</v>
      </c>
      <c r="BC76" s="81">
        <f>ROUND(SUM(BC77:BC78),2)</f>
        <v>0</v>
      </c>
      <c r="BD76" s="83">
        <f>ROUND(SUM(BD77:BD78),2)</f>
        <v>0</v>
      </c>
      <c r="BS76" s="26" t="s">
        <v>71</v>
      </c>
      <c r="BT76" s="26" t="s">
        <v>81</v>
      </c>
      <c r="BU76" s="26" t="s">
        <v>73</v>
      </c>
      <c r="BV76" s="26" t="s">
        <v>74</v>
      </c>
      <c r="BW76" s="26" t="s">
        <v>148</v>
      </c>
      <c r="BX76" s="26" t="s">
        <v>145</v>
      </c>
      <c r="CL76" s="26" t="s">
        <v>19</v>
      </c>
    </row>
    <row r="77" spans="1:91" s="3" customFormat="1" ht="35.25" customHeight="1">
      <c r="A77" s="84" t="s">
        <v>86</v>
      </c>
      <c r="B77" s="45"/>
      <c r="C77" s="9"/>
      <c r="D77" s="9"/>
      <c r="E77" s="9"/>
      <c r="F77" s="298" t="s">
        <v>149</v>
      </c>
      <c r="G77" s="298"/>
      <c r="H77" s="298"/>
      <c r="I77" s="298"/>
      <c r="J77" s="298"/>
      <c r="K77" s="9"/>
      <c r="L77" s="298" t="s">
        <v>150</v>
      </c>
      <c r="M77" s="298"/>
      <c r="N77" s="298"/>
      <c r="O77" s="298"/>
      <c r="P77" s="298"/>
      <c r="Q77" s="298"/>
      <c r="R77" s="298"/>
      <c r="S77" s="298"/>
      <c r="T77" s="298"/>
      <c r="U77" s="298"/>
      <c r="V77" s="298"/>
      <c r="W77" s="298"/>
      <c r="X77" s="298"/>
      <c r="Y77" s="298"/>
      <c r="Z77" s="298"/>
      <c r="AA77" s="298"/>
      <c r="AB77" s="298"/>
      <c r="AC77" s="298"/>
      <c r="AD77" s="298"/>
      <c r="AE77" s="298"/>
      <c r="AF77" s="298"/>
      <c r="AG77" s="303">
        <f>'2024-HEX-04-02-11-1 - D.1...'!J34</f>
        <v>0</v>
      </c>
      <c r="AH77" s="304"/>
      <c r="AI77" s="304"/>
      <c r="AJ77" s="304"/>
      <c r="AK77" s="304"/>
      <c r="AL77" s="304"/>
      <c r="AM77" s="304"/>
      <c r="AN77" s="303">
        <f t="shared" si="0"/>
        <v>0</v>
      </c>
      <c r="AO77" s="304"/>
      <c r="AP77" s="304"/>
      <c r="AQ77" s="79" t="s">
        <v>84</v>
      </c>
      <c r="AR77" s="45"/>
      <c r="AS77" s="80">
        <v>0</v>
      </c>
      <c r="AT77" s="81">
        <f t="shared" si="1"/>
        <v>0</v>
      </c>
      <c r="AU77" s="82">
        <f>'2024-HEX-04-02-11-1 - D.1...'!P97</f>
        <v>0</v>
      </c>
      <c r="AV77" s="81">
        <f>'2024-HEX-04-02-11-1 - D.1...'!J37</f>
        <v>0</v>
      </c>
      <c r="AW77" s="81">
        <f>'2024-HEX-04-02-11-1 - D.1...'!J38</f>
        <v>0</v>
      </c>
      <c r="AX77" s="81">
        <f>'2024-HEX-04-02-11-1 - D.1...'!J39</f>
        <v>0</v>
      </c>
      <c r="AY77" s="81">
        <f>'2024-HEX-04-02-11-1 - D.1...'!J40</f>
        <v>0</v>
      </c>
      <c r="AZ77" s="81">
        <f>'2024-HEX-04-02-11-1 - D.1...'!F37</f>
        <v>0</v>
      </c>
      <c r="BA77" s="81">
        <f>'2024-HEX-04-02-11-1 - D.1...'!F38</f>
        <v>0</v>
      </c>
      <c r="BB77" s="81">
        <f>'2024-HEX-04-02-11-1 - D.1...'!F39</f>
        <v>0</v>
      </c>
      <c r="BC77" s="81">
        <f>'2024-HEX-04-02-11-1 - D.1...'!F40</f>
        <v>0</v>
      </c>
      <c r="BD77" s="83">
        <f>'2024-HEX-04-02-11-1 - D.1...'!F41</f>
        <v>0</v>
      </c>
      <c r="BT77" s="26" t="s">
        <v>89</v>
      </c>
      <c r="BV77" s="26" t="s">
        <v>74</v>
      </c>
      <c r="BW77" s="26" t="s">
        <v>151</v>
      </c>
      <c r="BX77" s="26" t="s">
        <v>148</v>
      </c>
      <c r="CL77" s="26" t="s">
        <v>152</v>
      </c>
    </row>
    <row r="78" spans="1:91" s="3" customFormat="1" ht="35.25" customHeight="1">
      <c r="A78" s="84" t="s">
        <v>86</v>
      </c>
      <c r="B78" s="45"/>
      <c r="C78" s="9"/>
      <c r="D78" s="9"/>
      <c r="E78" s="9"/>
      <c r="F78" s="298" t="s">
        <v>153</v>
      </c>
      <c r="G78" s="298"/>
      <c r="H78" s="298"/>
      <c r="I78" s="298"/>
      <c r="J78" s="298"/>
      <c r="K78" s="9"/>
      <c r="L78" s="298" t="s">
        <v>154</v>
      </c>
      <c r="M78" s="298"/>
      <c r="N78" s="298"/>
      <c r="O78" s="298"/>
      <c r="P78" s="298"/>
      <c r="Q78" s="298"/>
      <c r="R78" s="298"/>
      <c r="S78" s="298"/>
      <c r="T78" s="298"/>
      <c r="U78" s="298"/>
      <c r="V78" s="298"/>
      <c r="W78" s="298"/>
      <c r="X78" s="298"/>
      <c r="Y78" s="298"/>
      <c r="Z78" s="298"/>
      <c r="AA78" s="298"/>
      <c r="AB78" s="298"/>
      <c r="AC78" s="298"/>
      <c r="AD78" s="298"/>
      <c r="AE78" s="298"/>
      <c r="AF78" s="298"/>
      <c r="AG78" s="303">
        <f>'2024-HEX-04-02-11-2 - D.1...'!J34</f>
        <v>0</v>
      </c>
      <c r="AH78" s="304"/>
      <c r="AI78" s="304"/>
      <c r="AJ78" s="304"/>
      <c r="AK78" s="304"/>
      <c r="AL78" s="304"/>
      <c r="AM78" s="304"/>
      <c r="AN78" s="303">
        <f t="shared" si="0"/>
        <v>0</v>
      </c>
      <c r="AO78" s="304"/>
      <c r="AP78" s="304"/>
      <c r="AQ78" s="79" t="s">
        <v>84</v>
      </c>
      <c r="AR78" s="45"/>
      <c r="AS78" s="80">
        <v>0</v>
      </c>
      <c r="AT78" s="81">
        <f t="shared" si="1"/>
        <v>0</v>
      </c>
      <c r="AU78" s="82">
        <f>'2024-HEX-04-02-11-2 - D.1...'!P116</f>
        <v>0</v>
      </c>
      <c r="AV78" s="81">
        <f>'2024-HEX-04-02-11-2 - D.1...'!J37</f>
        <v>0</v>
      </c>
      <c r="AW78" s="81">
        <f>'2024-HEX-04-02-11-2 - D.1...'!J38</f>
        <v>0</v>
      </c>
      <c r="AX78" s="81">
        <f>'2024-HEX-04-02-11-2 - D.1...'!J39</f>
        <v>0</v>
      </c>
      <c r="AY78" s="81">
        <f>'2024-HEX-04-02-11-2 - D.1...'!J40</f>
        <v>0</v>
      </c>
      <c r="AZ78" s="81">
        <f>'2024-HEX-04-02-11-2 - D.1...'!F37</f>
        <v>0</v>
      </c>
      <c r="BA78" s="81">
        <f>'2024-HEX-04-02-11-2 - D.1...'!F38</f>
        <v>0</v>
      </c>
      <c r="BB78" s="81">
        <f>'2024-HEX-04-02-11-2 - D.1...'!F39</f>
        <v>0</v>
      </c>
      <c r="BC78" s="81">
        <f>'2024-HEX-04-02-11-2 - D.1...'!F40</f>
        <v>0</v>
      </c>
      <c r="BD78" s="83">
        <f>'2024-HEX-04-02-11-2 - D.1...'!F41</f>
        <v>0</v>
      </c>
      <c r="BT78" s="26" t="s">
        <v>89</v>
      </c>
      <c r="BV78" s="26" t="s">
        <v>74</v>
      </c>
      <c r="BW78" s="26" t="s">
        <v>155</v>
      </c>
      <c r="BX78" s="26" t="s">
        <v>148</v>
      </c>
      <c r="CL78" s="26" t="s">
        <v>152</v>
      </c>
    </row>
    <row r="79" spans="1:91" s="3" customFormat="1" ht="36.75" customHeight="1">
      <c r="B79" s="45"/>
      <c r="C79" s="9"/>
      <c r="D79" s="9"/>
      <c r="E79" s="298" t="s">
        <v>156</v>
      </c>
      <c r="F79" s="298"/>
      <c r="G79" s="298"/>
      <c r="H79" s="298"/>
      <c r="I79" s="298"/>
      <c r="J79" s="9"/>
      <c r="K79" s="298" t="s">
        <v>101</v>
      </c>
      <c r="L79" s="298"/>
      <c r="M79" s="298"/>
      <c r="N79" s="298"/>
      <c r="O79" s="298"/>
      <c r="P79" s="298"/>
      <c r="Q79" s="298"/>
      <c r="R79" s="298"/>
      <c r="S79" s="298"/>
      <c r="T79" s="298"/>
      <c r="U79" s="298"/>
      <c r="V79" s="298"/>
      <c r="W79" s="298"/>
      <c r="X79" s="298"/>
      <c r="Y79" s="298"/>
      <c r="Z79" s="298"/>
      <c r="AA79" s="298"/>
      <c r="AB79" s="298"/>
      <c r="AC79" s="298"/>
      <c r="AD79" s="298"/>
      <c r="AE79" s="298"/>
      <c r="AF79" s="298"/>
      <c r="AG79" s="305">
        <f>ROUND(AG80+SUM(AG83:AG85)+AG90,2)</f>
        <v>0</v>
      </c>
      <c r="AH79" s="304"/>
      <c r="AI79" s="304"/>
      <c r="AJ79" s="304"/>
      <c r="AK79" s="304"/>
      <c r="AL79" s="304"/>
      <c r="AM79" s="304"/>
      <c r="AN79" s="303">
        <f t="shared" si="0"/>
        <v>0</v>
      </c>
      <c r="AO79" s="304"/>
      <c r="AP79" s="304"/>
      <c r="AQ79" s="79" t="s">
        <v>84</v>
      </c>
      <c r="AR79" s="45"/>
      <c r="AS79" s="80">
        <f>ROUND(AS80+SUM(AS83:AS85)+AS90,2)</f>
        <v>0</v>
      </c>
      <c r="AT79" s="81">
        <f t="shared" si="1"/>
        <v>0</v>
      </c>
      <c r="AU79" s="82">
        <f>ROUND(AU80+SUM(AU83:AU85)+AU90,5)</f>
        <v>0</v>
      </c>
      <c r="AV79" s="81">
        <f>ROUND(AZ79*L29,2)</f>
        <v>0</v>
      </c>
      <c r="AW79" s="81">
        <f>ROUND(BA79*L30,2)</f>
        <v>0</v>
      </c>
      <c r="AX79" s="81">
        <f>ROUND(BB79*L29,2)</f>
        <v>0</v>
      </c>
      <c r="AY79" s="81">
        <f>ROUND(BC79*L30,2)</f>
        <v>0</v>
      </c>
      <c r="AZ79" s="81">
        <f>ROUND(AZ80+SUM(AZ83:AZ85)+AZ90,2)</f>
        <v>0</v>
      </c>
      <c r="BA79" s="81">
        <f>ROUND(BA80+SUM(BA83:BA85)+BA90,2)</f>
        <v>0</v>
      </c>
      <c r="BB79" s="81">
        <f>ROUND(BB80+SUM(BB83:BB85)+BB90,2)</f>
        <v>0</v>
      </c>
      <c r="BC79" s="81">
        <f>ROUND(BC80+SUM(BC83:BC85)+BC90,2)</f>
        <v>0</v>
      </c>
      <c r="BD79" s="83">
        <f>ROUND(BD80+SUM(BD83:BD85)+BD90,2)</f>
        <v>0</v>
      </c>
      <c r="BS79" s="26" t="s">
        <v>71</v>
      </c>
      <c r="BT79" s="26" t="s">
        <v>81</v>
      </c>
      <c r="BU79" s="26" t="s">
        <v>73</v>
      </c>
      <c r="BV79" s="26" t="s">
        <v>74</v>
      </c>
      <c r="BW79" s="26" t="s">
        <v>157</v>
      </c>
      <c r="BX79" s="26" t="s">
        <v>145</v>
      </c>
      <c r="CL79" s="26" t="s">
        <v>19</v>
      </c>
    </row>
    <row r="80" spans="1:91" s="3" customFormat="1" ht="35.25" customHeight="1">
      <c r="B80" s="45"/>
      <c r="C80" s="9"/>
      <c r="D80" s="9"/>
      <c r="E80" s="9"/>
      <c r="F80" s="298" t="s">
        <v>158</v>
      </c>
      <c r="G80" s="298"/>
      <c r="H80" s="298"/>
      <c r="I80" s="298"/>
      <c r="J80" s="298"/>
      <c r="K80" s="9"/>
      <c r="L80" s="298" t="s">
        <v>104</v>
      </c>
      <c r="M80" s="298"/>
      <c r="N80" s="298"/>
      <c r="O80" s="298"/>
      <c r="P80" s="298"/>
      <c r="Q80" s="298"/>
      <c r="R80" s="298"/>
      <c r="S80" s="298"/>
      <c r="T80" s="298"/>
      <c r="U80" s="298"/>
      <c r="V80" s="298"/>
      <c r="W80" s="298"/>
      <c r="X80" s="298"/>
      <c r="Y80" s="298"/>
      <c r="Z80" s="298"/>
      <c r="AA80" s="298"/>
      <c r="AB80" s="298"/>
      <c r="AC80" s="298"/>
      <c r="AD80" s="298"/>
      <c r="AE80" s="298"/>
      <c r="AF80" s="298"/>
      <c r="AG80" s="305">
        <f>ROUND(SUM(AG81:AG82),2)</f>
        <v>0</v>
      </c>
      <c r="AH80" s="304"/>
      <c r="AI80" s="304"/>
      <c r="AJ80" s="304"/>
      <c r="AK80" s="304"/>
      <c r="AL80" s="304"/>
      <c r="AM80" s="304"/>
      <c r="AN80" s="303">
        <f t="shared" si="0"/>
        <v>0</v>
      </c>
      <c r="AO80" s="304"/>
      <c r="AP80" s="304"/>
      <c r="AQ80" s="79" t="s">
        <v>84</v>
      </c>
      <c r="AR80" s="45"/>
      <c r="AS80" s="80">
        <f>ROUND(SUM(AS81:AS82),2)</f>
        <v>0</v>
      </c>
      <c r="AT80" s="81">
        <f t="shared" si="1"/>
        <v>0</v>
      </c>
      <c r="AU80" s="82">
        <f>ROUND(SUM(AU81:AU82),5)</f>
        <v>0</v>
      </c>
      <c r="AV80" s="81">
        <f>ROUND(AZ80*L29,2)</f>
        <v>0</v>
      </c>
      <c r="AW80" s="81">
        <f>ROUND(BA80*L30,2)</f>
        <v>0</v>
      </c>
      <c r="AX80" s="81">
        <f>ROUND(BB80*L29,2)</f>
        <v>0</v>
      </c>
      <c r="AY80" s="81">
        <f>ROUND(BC80*L30,2)</f>
        <v>0</v>
      </c>
      <c r="AZ80" s="81">
        <f>ROUND(SUM(AZ81:AZ82),2)</f>
        <v>0</v>
      </c>
      <c r="BA80" s="81">
        <f>ROUND(SUM(BA81:BA82),2)</f>
        <v>0</v>
      </c>
      <c r="BB80" s="81">
        <f>ROUND(SUM(BB81:BB82),2)</f>
        <v>0</v>
      </c>
      <c r="BC80" s="81">
        <f>ROUND(SUM(BC81:BC82),2)</f>
        <v>0</v>
      </c>
      <c r="BD80" s="83">
        <f>ROUND(SUM(BD81:BD82),2)</f>
        <v>0</v>
      </c>
      <c r="BS80" s="26" t="s">
        <v>71</v>
      </c>
      <c r="BT80" s="26" t="s">
        <v>89</v>
      </c>
      <c r="BU80" s="26" t="s">
        <v>73</v>
      </c>
      <c r="BV80" s="26" t="s">
        <v>74</v>
      </c>
      <c r="BW80" s="26" t="s">
        <v>159</v>
      </c>
      <c r="BX80" s="26" t="s">
        <v>157</v>
      </c>
      <c r="CL80" s="26" t="s">
        <v>19</v>
      </c>
    </row>
    <row r="81" spans="1:91" s="3" customFormat="1" ht="35.25" customHeight="1">
      <c r="A81" s="84" t="s">
        <v>86</v>
      </c>
      <c r="B81" s="45"/>
      <c r="C81" s="9"/>
      <c r="D81" s="9"/>
      <c r="E81" s="9"/>
      <c r="F81" s="9"/>
      <c r="G81" s="298" t="s">
        <v>160</v>
      </c>
      <c r="H81" s="298"/>
      <c r="I81" s="298"/>
      <c r="J81" s="298"/>
      <c r="K81" s="298"/>
      <c r="L81" s="9"/>
      <c r="M81" s="298" t="s">
        <v>161</v>
      </c>
      <c r="N81" s="298"/>
      <c r="O81" s="298"/>
      <c r="P81" s="298"/>
      <c r="Q81" s="298"/>
      <c r="R81" s="298"/>
      <c r="S81" s="298"/>
      <c r="T81" s="298"/>
      <c r="U81" s="298"/>
      <c r="V81" s="298"/>
      <c r="W81" s="298"/>
      <c r="X81" s="298"/>
      <c r="Y81" s="298"/>
      <c r="Z81" s="298"/>
      <c r="AA81" s="298"/>
      <c r="AB81" s="298"/>
      <c r="AC81" s="298"/>
      <c r="AD81" s="298"/>
      <c r="AE81" s="298"/>
      <c r="AF81" s="298"/>
      <c r="AG81" s="303">
        <f>'2024-HEX-04-02-14-11 - D....'!J34</f>
        <v>0</v>
      </c>
      <c r="AH81" s="304"/>
      <c r="AI81" s="304"/>
      <c r="AJ81" s="304"/>
      <c r="AK81" s="304"/>
      <c r="AL81" s="304"/>
      <c r="AM81" s="304"/>
      <c r="AN81" s="303">
        <f t="shared" si="0"/>
        <v>0</v>
      </c>
      <c r="AO81" s="304"/>
      <c r="AP81" s="304"/>
      <c r="AQ81" s="79" t="s">
        <v>84</v>
      </c>
      <c r="AR81" s="45"/>
      <c r="AS81" s="80">
        <v>0</v>
      </c>
      <c r="AT81" s="81">
        <f t="shared" si="1"/>
        <v>0</v>
      </c>
      <c r="AU81" s="82">
        <f>'2024-HEX-04-02-14-11 - D....'!P99</f>
        <v>0</v>
      </c>
      <c r="AV81" s="81">
        <f>'2024-HEX-04-02-14-11 - D....'!J37</f>
        <v>0</v>
      </c>
      <c r="AW81" s="81">
        <f>'2024-HEX-04-02-14-11 - D....'!J38</f>
        <v>0</v>
      </c>
      <c r="AX81" s="81">
        <f>'2024-HEX-04-02-14-11 - D....'!J39</f>
        <v>0</v>
      </c>
      <c r="AY81" s="81">
        <f>'2024-HEX-04-02-14-11 - D....'!J40</f>
        <v>0</v>
      </c>
      <c r="AZ81" s="81">
        <f>'2024-HEX-04-02-14-11 - D....'!F37</f>
        <v>0</v>
      </c>
      <c r="BA81" s="81">
        <f>'2024-HEX-04-02-14-11 - D....'!F38</f>
        <v>0</v>
      </c>
      <c r="BB81" s="81">
        <f>'2024-HEX-04-02-14-11 - D....'!F39</f>
        <v>0</v>
      </c>
      <c r="BC81" s="81">
        <f>'2024-HEX-04-02-14-11 - D....'!F40</f>
        <v>0</v>
      </c>
      <c r="BD81" s="83">
        <f>'2024-HEX-04-02-14-11 - D....'!F41</f>
        <v>0</v>
      </c>
      <c r="BT81" s="26" t="s">
        <v>108</v>
      </c>
      <c r="BV81" s="26" t="s">
        <v>74</v>
      </c>
      <c r="BW81" s="26" t="s">
        <v>162</v>
      </c>
      <c r="BX81" s="26" t="s">
        <v>159</v>
      </c>
      <c r="CL81" s="26" t="s">
        <v>152</v>
      </c>
    </row>
    <row r="82" spans="1:91" s="3" customFormat="1" ht="35.25" customHeight="1">
      <c r="A82" s="84" t="s">
        <v>86</v>
      </c>
      <c r="B82" s="45"/>
      <c r="C82" s="9"/>
      <c r="D82" s="9"/>
      <c r="E82" s="9"/>
      <c r="F82" s="9"/>
      <c r="G82" s="298" t="s">
        <v>163</v>
      </c>
      <c r="H82" s="298"/>
      <c r="I82" s="298"/>
      <c r="J82" s="298"/>
      <c r="K82" s="298"/>
      <c r="L82" s="9"/>
      <c r="M82" s="298" t="s">
        <v>164</v>
      </c>
      <c r="N82" s="298"/>
      <c r="O82" s="298"/>
      <c r="P82" s="298"/>
      <c r="Q82" s="298"/>
      <c r="R82" s="298"/>
      <c r="S82" s="298"/>
      <c r="T82" s="298"/>
      <c r="U82" s="298"/>
      <c r="V82" s="298"/>
      <c r="W82" s="298"/>
      <c r="X82" s="298"/>
      <c r="Y82" s="298"/>
      <c r="Z82" s="298"/>
      <c r="AA82" s="298"/>
      <c r="AB82" s="298"/>
      <c r="AC82" s="298"/>
      <c r="AD82" s="298"/>
      <c r="AE82" s="298"/>
      <c r="AF82" s="298"/>
      <c r="AG82" s="303">
        <f>'2024-HEX-04-02-14-12 - D....'!J34</f>
        <v>0</v>
      </c>
      <c r="AH82" s="304"/>
      <c r="AI82" s="304"/>
      <c r="AJ82" s="304"/>
      <c r="AK82" s="304"/>
      <c r="AL82" s="304"/>
      <c r="AM82" s="304"/>
      <c r="AN82" s="303">
        <f t="shared" si="0"/>
        <v>0</v>
      </c>
      <c r="AO82" s="304"/>
      <c r="AP82" s="304"/>
      <c r="AQ82" s="79" t="s">
        <v>84</v>
      </c>
      <c r="AR82" s="45"/>
      <c r="AS82" s="80">
        <v>0</v>
      </c>
      <c r="AT82" s="81">
        <f t="shared" si="1"/>
        <v>0</v>
      </c>
      <c r="AU82" s="82">
        <f>'2024-HEX-04-02-14-12 - D....'!P94</f>
        <v>0</v>
      </c>
      <c r="AV82" s="81">
        <f>'2024-HEX-04-02-14-12 - D....'!J37</f>
        <v>0</v>
      </c>
      <c r="AW82" s="81">
        <f>'2024-HEX-04-02-14-12 - D....'!J38</f>
        <v>0</v>
      </c>
      <c r="AX82" s="81">
        <f>'2024-HEX-04-02-14-12 - D....'!J39</f>
        <v>0</v>
      </c>
      <c r="AY82" s="81">
        <f>'2024-HEX-04-02-14-12 - D....'!J40</f>
        <v>0</v>
      </c>
      <c r="AZ82" s="81">
        <f>'2024-HEX-04-02-14-12 - D....'!F37</f>
        <v>0</v>
      </c>
      <c r="BA82" s="81">
        <f>'2024-HEX-04-02-14-12 - D....'!F38</f>
        <v>0</v>
      </c>
      <c r="BB82" s="81">
        <f>'2024-HEX-04-02-14-12 - D....'!F39</f>
        <v>0</v>
      </c>
      <c r="BC82" s="81">
        <f>'2024-HEX-04-02-14-12 - D....'!F40</f>
        <v>0</v>
      </c>
      <c r="BD82" s="83">
        <f>'2024-HEX-04-02-14-12 - D....'!F41</f>
        <v>0</v>
      </c>
      <c r="BT82" s="26" t="s">
        <v>108</v>
      </c>
      <c r="BV82" s="26" t="s">
        <v>74</v>
      </c>
      <c r="BW82" s="26" t="s">
        <v>165</v>
      </c>
      <c r="BX82" s="26" t="s">
        <v>159</v>
      </c>
      <c r="CL82" s="26" t="s">
        <v>152</v>
      </c>
    </row>
    <row r="83" spans="1:91" s="3" customFormat="1" ht="35.25" customHeight="1">
      <c r="A83" s="84" t="s">
        <v>86</v>
      </c>
      <c r="B83" s="45"/>
      <c r="C83" s="9"/>
      <c r="D83" s="9"/>
      <c r="E83" s="9"/>
      <c r="F83" s="298" t="s">
        <v>166</v>
      </c>
      <c r="G83" s="298"/>
      <c r="H83" s="298"/>
      <c r="I83" s="298"/>
      <c r="J83" s="298"/>
      <c r="K83" s="9"/>
      <c r="L83" s="298" t="s">
        <v>167</v>
      </c>
      <c r="M83" s="298"/>
      <c r="N83" s="298"/>
      <c r="O83" s="298"/>
      <c r="P83" s="298"/>
      <c r="Q83" s="298"/>
      <c r="R83" s="298"/>
      <c r="S83" s="298"/>
      <c r="T83" s="298"/>
      <c r="U83" s="298"/>
      <c r="V83" s="298"/>
      <c r="W83" s="298"/>
      <c r="X83" s="298"/>
      <c r="Y83" s="298"/>
      <c r="Z83" s="298"/>
      <c r="AA83" s="298"/>
      <c r="AB83" s="298"/>
      <c r="AC83" s="298"/>
      <c r="AD83" s="298"/>
      <c r="AE83" s="298"/>
      <c r="AF83" s="298"/>
      <c r="AG83" s="303">
        <f>'2024-HEX-04-02-14-2 - D.1...'!J34</f>
        <v>0</v>
      </c>
      <c r="AH83" s="304"/>
      <c r="AI83" s="304"/>
      <c r="AJ83" s="304"/>
      <c r="AK83" s="304"/>
      <c r="AL83" s="304"/>
      <c r="AM83" s="304"/>
      <c r="AN83" s="303">
        <f t="shared" si="0"/>
        <v>0</v>
      </c>
      <c r="AO83" s="304"/>
      <c r="AP83" s="304"/>
      <c r="AQ83" s="79" t="s">
        <v>84</v>
      </c>
      <c r="AR83" s="45"/>
      <c r="AS83" s="80">
        <v>0</v>
      </c>
      <c r="AT83" s="81">
        <f t="shared" si="1"/>
        <v>0</v>
      </c>
      <c r="AU83" s="82">
        <f>'2024-HEX-04-02-14-2 - D.1...'!P98</f>
        <v>0</v>
      </c>
      <c r="AV83" s="81">
        <f>'2024-HEX-04-02-14-2 - D.1...'!J37</f>
        <v>0</v>
      </c>
      <c r="AW83" s="81">
        <f>'2024-HEX-04-02-14-2 - D.1...'!J38</f>
        <v>0</v>
      </c>
      <c r="AX83" s="81">
        <f>'2024-HEX-04-02-14-2 - D.1...'!J39</f>
        <v>0</v>
      </c>
      <c r="AY83" s="81">
        <f>'2024-HEX-04-02-14-2 - D.1...'!J40</f>
        <v>0</v>
      </c>
      <c r="AZ83" s="81">
        <f>'2024-HEX-04-02-14-2 - D.1...'!F37</f>
        <v>0</v>
      </c>
      <c r="BA83" s="81">
        <f>'2024-HEX-04-02-14-2 - D.1...'!F38</f>
        <v>0</v>
      </c>
      <c r="BB83" s="81">
        <f>'2024-HEX-04-02-14-2 - D.1...'!F39</f>
        <v>0</v>
      </c>
      <c r="BC83" s="81">
        <f>'2024-HEX-04-02-14-2 - D.1...'!F40</f>
        <v>0</v>
      </c>
      <c r="BD83" s="83">
        <f>'2024-HEX-04-02-14-2 - D.1...'!F41</f>
        <v>0</v>
      </c>
      <c r="BT83" s="26" t="s">
        <v>89</v>
      </c>
      <c r="BV83" s="26" t="s">
        <v>74</v>
      </c>
      <c r="BW83" s="26" t="s">
        <v>168</v>
      </c>
      <c r="BX83" s="26" t="s">
        <v>157</v>
      </c>
      <c r="CL83" s="26" t="s">
        <v>152</v>
      </c>
    </row>
    <row r="84" spans="1:91" s="3" customFormat="1" ht="35.25" customHeight="1">
      <c r="A84" s="84" t="s">
        <v>86</v>
      </c>
      <c r="B84" s="45"/>
      <c r="C84" s="9"/>
      <c r="D84" s="9"/>
      <c r="E84" s="9"/>
      <c r="F84" s="298" t="s">
        <v>169</v>
      </c>
      <c r="G84" s="298"/>
      <c r="H84" s="298"/>
      <c r="I84" s="298"/>
      <c r="J84" s="298"/>
      <c r="K84" s="9"/>
      <c r="L84" s="298" t="s">
        <v>170</v>
      </c>
      <c r="M84" s="298"/>
      <c r="N84" s="298"/>
      <c r="O84" s="298"/>
      <c r="P84" s="298"/>
      <c r="Q84" s="298"/>
      <c r="R84" s="298"/>
      <c r="S84" s="298"/>
      <c r="T84" s="298"/>
      <c r="U84" s="298"/>
      <c r="V84" s="298"/>
      <c r="W84" s="298"/>
      <c r="X84" s="298"/>
      <c r="Y84" s="298"/>
      <c r="Z84" s="298"/>
      <c r="AA84" s="298"/>
      <c r="AB84" s="298"/>
      <c r="AC84" s="298"/>
      <c r="AD84" s="298"/>
      <c r="AE84" s="298"/>
      <c r="AF84" s="298"/>
      <c r="AG84" s="303">
        <f>'2024-HEX-04-02-14-3 - D.1...'!J34</f>
        <v>0</v>
      </c>
      <c r="AH84" s="304"/>
      <c r="AI84" s="304"/>
      <c r="AJ84" s="304"/>
      <c r="AK84" s="304"/>
      <c r="AL84" s="304"/>
      <c r="AM84" s="304"/>
      <c r="AN84" s="303">
        <f t="shared" si="0"/>
        <v>0</v>
      </c>
      <c r="AO84" s="304"/>
      <c r="AP84" s="304"/>
      <c r="AQ84" s="79" t="s">
        <v>84</v>
      </c>
      <c r="AR84" s="45"/>
      <c r="AS84" s="80">
        <v>0</v>
      </c>
      <c r="AT84" s="81">
        <f t="shared" si="1"/>
        <v>0</v>
      </c>
      <c r="AU84" s="82">
        <f>'2024-HEX-04-02-14-3 - D.1...'!P97</f>
        <v>0</v>
      </c>
      <c r="AV84" s="81">
        <f>'2024-HEX-04-02-14-3 - D.1...'!J37</f>
        <v>0</v>
      </c>
      <c r="AW84" s="81">
        <f>'2024-HEX-04-02-14-3 - D.1...'!J38</f>
        <v>0</v>
      </c>
      <c r="AX84" s="81">
        <f>'2024-HEX-04-02-14-3 - D.1...'!J39</f>
        <v>0</v>
      </c>
      <c r="AY84" s="81">
        <f>'2024-HEX-04-02-14-3 - D.1...'!J40</f>
        <v>0</v>
      </c>
      <c r="AZ84" s="81">
        <f>'2024-HEX-04-02-14-3 - D.1...'!F37</f>
        <v>0</v>
      </c>
      <c r="BA84" s="81">
        <f>'2024-HEX-04-02-14-3 - D.1...'!F38</f>
        <v>0</v>
      </c>
      <c r="BB84" s="81">
        <f>'2024-HEX-04-02-14-3 - D.1...'!F39</f>
        <v>0</v>
      </c>
      <c r="BC84" s="81">
        <f>'2024-HEX-04-02-14-3 - D.1...'!F40</f>
        <v>0</v>
      </c>
      <c r="BD84" s="83">
        <f>'2024-HEX-04-02-14-3 - D.1...'!F41</f>
        <v>0</v>
      </c>
      <c r="BT84" s="26" t="s">
        <v>89</v>
      </c>
      <c r="BV84" s="26" t="s">
        <v>74</v>
      </c>
      <c r="BW84" s="26" t="s">
        <v>171</v>
      </c>
      <c r="BX84" s="26" t="s">
        <v>157</v>
      </c>
      <c r="CL84" s="26" t="s">
        <v>152</v>
      </c>
    </row>
    <row r="85" spans="1:91" s="3" customFormat="1" ht="35.25" customHeight="1">
      <c r="B85" s="45"/>
      <c r="C85" s="9"/>
      <c r="D85" s="9"/>
      <c r="E85" s="9"/>
      <c r="F85" s="298" t="s">
        <v>172</v>
      </c>
      <c r="G85" s="298"/>
      <c r="H85" s="298"/>
      <c r="I85" s="298"/>
      <c r="J85" s="298"/>
      <c r="K85" s="9"/>
      <c r="L85" s="298" t="s">
        <v>173</v>
      </c>
      <c r="M85" s="298"/>
      <c r="N85" s="298"/>
      <c r="O85" s="298"/>
      <c r="P85" s="298"/>
      <c r="Q85" s="298"/>
      <c r="R85" s="298"/>
      <c r="S85" s="298"/>
      <c r="T85" s="298"/>
      <c r="U85" s="298"/>
      <c r="V85" s="298"/>
      <c r="W85" s="298"/>
      <c r="X85" s="298"/>
      <c r="Y85" s="298"/>
      <c r="Z85" s="298"/>
      <c r="AA85" s="298"/>
      <c r="AB85" s="298"/>
      <c r="AC85" s="298"/>
      <c r="AD85" s="298"/>
      <c r="AE85" s="298"/>
      <c r="AF85" s="298"/>
      <c r="AG85" s="305">
        <f>ROUND(SUM(AG86:AG89),2)</f>
        <v>0</v>
      </c>
      <c r="AH85" s="304"/>
      <c r="AI85" s="304"/>
      <c r="AJ85" s="304"/>
      <c r="AK85" s="304"/>
      <c r="AL85" s="304"/>
      <c r="AM85" s="304"/>
      <c r="AN85" s="303">
        <f t="shared" si="0"/>
        <v>0</v>
      </c>
      <c r="AO85" s="304"/>
      <c r="AP85" s="304"/>
      <c r="AQ85" s="79" t="s">
        <v>84</v>
      </c>
      <c r="AR85" s="45"/>
      <c r="AS85" s="80">
        <f>ROUND(SUM(AS86:AS89),2)</f>
        <v>0</v>
      </c>
      <c r="AT85" s="81">
        <f t="shared" si="1"/>
        <v>0</v>
      </c>
      <c r="AU85" s="82">
        <f>ROUND(SUM(AU86:AU89),5)</f>
        <v>0</v>
      </c>
      <c r="AV85" s="81">
        <f>ROUND(AZ85*L29,2)</f>
        <v>0</v>
      </c>
      <c r="AW85" s="81">
        <f>ROUND(BA85*L30,2)</f>
        <v>0</v>
      </c>
      <c r="AX85" s="81">
        <f>ROUND(BB85*L29,2)</f>
        <v>0</v>
      </c>
      <c r="AY85" s="81">
        <f>ROUND(BC85*L30,2)</f>
        <v>0</v>
      </c>
      <c r="AZ85" s="81">
        <f>ROUND(SUM(AZ86:AZ89),2)</f>
        <v>0</v>
      </c>
      <c r="BA85" s="81">
        <f>ROUND(SUM(BA86:BA89),2)</f>
        <v>0</v>
      </c>
      <c r="BB85" s="81">
        <f>ROUND(SUM(BB86:BB89),2)</f>
        <v>0</v>
      </c>
      <c r="BC85" s="81">
        <f>ROUND(SUM(BC86:BC89),2)</f>
        <v>0</v>
      </c>
      <c r="BD85" s="83">
        <f>ROUND(SUM(BD86:BD89),2)</f>
        <v>0</v>
      </c>
      <c r="BS85" s="26" t="s">
        <v>71</v>
      </c>
      <c r="BT85" s="26" t="s">
        <v>89</v>
      </c>
      <c r="BU85" s="26" t="s">
        <v>73</v>
      </c>
      <c r="BV85" s="26" t="s">
        <v>74</v>
      </c>
      <c r="BW85" s="26" t="s">
        <v>174</v>
      </c>
      <c r="BX85" s="26" t="s">
        <v>157</v>
      </c>
      <c r="CL85" s="26" t="s">
        <v>152</v>
      </c>
    </row>
    <row r="86" spans="1:91" s="3" customFormat="1" ht="35.25" customHeight="1">
      <c r="A86" s="84" t="s">
        <v>86</v>
      </c>
      <c r="B86" s="45"/>
      <c r="C86" s="9"/>
      <c r="D86" s="9"/>
      <c r="E86" s="9"/>
      <c r="F86" s="9"/>
      <c r="G86" s="298" t="s">
        <v>175</v>
      </c>
      <c r="H86" s="298"/>
      <c r="I86" s="298"/>
      <c r="J86" s="298"/>
      <c r="K86" s="298"/>
      <c r="L86" s="9"/>
      <c r="M86" s="298" t="s">
        <v>176</v>
      </c>
      <c r="N86" s="298"/>
      <c r="O86" s="298"/>
      <c r="P86" s="298"/>
      <c r="Q86" s="298"/>
      <c r="R86" s="298"/>
      <c r="S86" s="298"/>
      <c r="T86" s="298"/>
      <c r="U86" s="298"/>
      <c r="V86" s="298"/>
      <c r="W86" s="298"/>
      <c r="X86" s="298"/>
      <c r="Y86" s="298"/>
      <c r="Z86" s="298"/>
      <c r="AA86" s="298"/>
      <c r="AB86" s="298"/>
      <c r="AC86" s="298"/>
      <c r="AD86" s="298"/>
      <c r="AE86" s="298"/>
      <c r="AF86" s="298"/>
      <c r="AG86" s="303">
        <f>'2024-HEX-04-02-14-41 - D....'!J34</f>
        <v>0</v>
      </c>
      <c r="AH86" s="304"/>
      <c r="AI86" s="304"/>
      <c r="AJ86" s="304"/>
      <c r="AK86" s="304"/>
      <c r="AL86" s="304"/>
      <c r="AM86" s="304"/>
      <c r="AN86" s="303">
        <f t="shared" ref="AN86:AN107" si="2">SUM(AG86,AT86)</f>
        <v>0</v>
      </c>
      <c r="AO86" s="304"/>
      <c r="AP86" s="304"/>
      <c r="AQ86" s="79" t="s">
        <v>84</v>
      </c>
      <c r="AR86" s="45"/>
      <c r="AS86" s="80">
        <v>0</v>
      </c>
      <c r="AT86" s="81">
        <f t="shared" ref="AT86:AT107" si="3">ROUND(SUM(AV86:AW86),2)</f>
        <v>0</v>
      </c>
      <c r="AU86" s="82">
        <f>'2024-HEX-04-02-14-41 - D....'!P97</f>
        <v>0</v>
      </c>
      <c r="AV86" s="81">
        <f>'2024-HEX-04-02-14-41 - D....'!J37</f>
        <v>0</v>
      </c>
      <c r="AW86" s="81">
        <f>'2024-HEX-04-02-14-41 - D....'!J38</f>
        <v>0</v>
      </c>
      <c r="AX86" s="81">
        <f>'2024-HEX-04-02-14-41 - D....'!J39</f>
        <v>0</v>
      </c>
      <c r="AY86" s="81">
        <f>'2024-HEX-04-02-14-41 - D....'!J40</f>
        <v>0</v>
      </c>
      <c r="AZ86" s="81">
        <f>'2024-HEX-04-02-14-41 - D....'!F37</f>
        <v>0</v>
      </c>
      <c r="BA86" s="81">
        <f>'2024-HEX-04-02-14-41 - D....'!F38</f>
        <v>0</v>
      </c>
      <c r="BB86" s="81">
        <f>'2024-HEX-04-02-14-41 - D....'!F39</f>
        <v>0</v>
      </c>
      <c r="BC86" s="81">
        <f>'2024-HEX-04-02-14-41 - D....'!F40</f>
        <v>0</v>
      </c>
      <c r="BD86" s="83">
        <f>'2024-HEX-04-02-14-41 - D....'!F41</f>
        <v>0</v>
      </c>
      <c r="BT86" s="26" t="s">
        <v>108</v>
      </c>
      <c r="BV86" s="26" t="s">
        <v>74</v>
      </c>
      <c r="BW86" s="26" t="s">
        <v>177</v>
      </c>
      <c r="BX86" s="26" t="s">
        <v>174</v>
      </c>
      <c r="CL86" s="26" t="s">
        <v>152</v>
      </c>
    </row>
    <row r="87" spans="1:91" s="3" customFormat="1" ht="35.25" customHeight="1">
      <c r="A87" s="84" t="s">
        <v>86</v>
      </c>
      <c r="B87" s="45"/>
      <c r="C87" s="9"/>
      <c r="D87" s="9"/>
      <c r="E87" s="9"/>
      <c r="F87" s="9"/>
      <c r="G87" s="298" t="s">
        <v>178</v>
      </c>
      <c r="H87" s="298"/>
      <c r="I87" s="298"/>
      <c r="J87" s="298"/>
      <c r="K87" s="298"/>
      <c r="L87" s="9"/>
      <c r="M87" s="298" t="s">
        <v>179</v>
      </c>
      <c r="N87" s="298"/>
      <c r="O87" s="298"/>
      <c r="P87" s="298"/>
      <c r="Q87" s="298"/>
      <c r="R87" s="298"/>
      <c r="S87" s="298"/>
      <c r="T87" s="298"/>
      <c r="U87" s="298"/>
      <c r="V87" s="298"/>
      <c r="W87" s="298"/>
      <c r="X87" s="298"/>
      <c r="Y87" s="298"/>
      <c r="Z87" s="298"/>
      <c r="AA87" s="298"/>
      <c r="AB87" s="298"/>
      <c r="AC87" s="298"/>
      <c r="AD87" s="298"/>
      <c r="AE87" s="298"/>
      <c r="AF87" s="298"/>
      <c r="AG87" s="303">
        <f>'2024-HEX-04-02-14-42 - D....'!J34</f>
        <v>0</v>
      </c>
      <c r="AH87" s="304"/>
      <c r="AI87" s="304"/>
      <c r="AJ87" s="304"/>
      <c r="AK87" s="304"/>
      <c r="AL87" s="304"/>
      <c r="AM87" s="304"/>
      <c r="AN87" s="303">
        <f t="shared" si="2"/>
        <v>0</v>
      </c>
      <c r="AO87" s="304"/>
      <c r="AP87" s="304"/>
      <c r="AQ87" s="79" t="s">
        <v>84</v>
      </c>
      <c r="AR87" s="45"/>
      <c r="AS87" s="80">
        <v>0</v>
      </c>
      <c r="AT87" s="81">
        <f t="shared" si="3"/>
        <v>0</v>
      </c>
      <c r="AU87" s="82">
        <f>'2024-HEX-04-02-14-42 - D....'!P97</f>
        <v>0</v>
      </c>
      <c r="AV87" s="81">
        <f>'2024-HEX-04-02-14-42 - D....'!J37</f>
        <v>0</v>
      </c>
      <c r="AW87" s="81">
        <f>'2024-HEX-04-02-14-42 - D....'!J38</f>
        <v>0</v>
      </c>
      <c r="AX87" s="81">
        <f>'2024-HEX-04-02-14-42 - D....'!J39</f>
        <v>0</v>
      </c>
      <c r="AY87" s="81">
        <f>'2024-HEX-04-02-14-42 - D....'!J40</f>
        <v>0</v>
      </c>
      <c r="AZ87" s="81">
        <f>'2024-HEX-04-02-14-42 - D....'!F37</f>
        <v>0</v>
      </c>
      <c r="BA87" s="81">
        <f>'2024-HEX-04-02-14-42 - D....'!F38</f>
        <v>0</v>
      </c>
      <c r="BB87" s="81">
        <f>'2024-HEX-04-02-14-42 - D....'!F39</f>
        <v>0</v>
      </c>
      <c r="BC87" s="81">
        <f>'2024-HEX-04-02-14-42 - D....'!F40</f>
        <v>0</v>
      </c>
      <c r="BD87" s="83">
        <f>'2024-HEX-04-02-14-42 - D....'!F41</f>
        <v>0</v>
      </c>
      <c r="BT87" s="26" t="s">
        <v>108</v>
      </c>
      <c r="BV87" s="26" t="s">
        <v>74</v>
      </c>
      <c r="BW87" s="26" t="s">
        <v>180</v>
      </c>
      <c r="BX87" s="26" t="s">
        <v>174</v>
      </c>
      <c r="CL87" s="26" t="s">
        <v>152</v>
      </c>
    </row>
    <row r="88" spans="1:91" s="3" customFormat="1" ht="35.25" customHeight="1">
      <c r="A88" s="84" t="s">
        <v>86</v>
      </c>
      <c r="B88" s="45"/>
      <c r="C88" s="9"/>
      <c r="D88" s="9"/>
      <c r="E88" s="9"/>
      <c r="F88" s="9"/>
      <c r="G88" s="298" t="s">
        <v>181</v>
      </c>
      <c r="H88" s="298"/>
      <c r="I88" s="298"/>
      <c r="J88" s="298"/>
      <c r="K88" s="298"/>
      <c r="L88" s="9"/>
      <c r="M88" s="298" t="s">
        <v>182</v>
      </c>
      <c r="N88" s="298"/>
      <c r="O88" s="298"/>
      <c r="P88" s="298"/>
      <c r="Q88" s="298"/>
      <c r="R88" s="298"/>
      <c r="S88" s="298"/>
      <c r="T88" s="298"/>
      <c r="U88" s="298"/>
      <c r="V88" s="298"/>
      <c r="W88" s="298"/>
      <c r="X88" s="298"/>
      <c r="Y88" s="298"/>
      <c r="Z88" s="298"/>
      <c r="AA88" s="298"/>
      <c r="AB88" s="298"/>
      <c r="AC88" s="298"/>
      <c r="AD88" s="298"/>
      <c r="AE88" s="298"/>
      <c r="AF88" s="298"/>
      <c r="AG88" s="303">
        <f>'2024-HEX-04-02-14-43 - D....'!J34</f>
        <v>0</v>
      </c>
      <c r="AH88" s="304"/>
      <c r="AI88" s="304"/>
      <c r="AJ88" s="304"/>
      <c r="AK88" s="304"/>
      <c r="AL88" s="304"/>
      <c r="AM88" s="304"/>
      <c r="AN88" s="303">
        <f t="shared" si="2"/>
        <v>0</v>
      </c>
      <c r="AO88" s="304"/>
      <c r="AP88" s="304"/>
      <c r="AQ88" s="79" t="s">
        <v>84</v>
      </c>
      <c r="AR88" s="45"/>
      <c r="AS88" s="80">
        <v>0</v>
      </c>
      <c r="AT88" s="81">
        <f t="shared" si="3"/>
        <v>0</v>
      </c>
      <c r="AU88" s="82">
        <f>'2024-HEX-04-02-14-43 - D....'!P97</f>
        <v>0</v>
      </c>
      <c r="AV88" s="81">
        <f>'2024-HEX-04-02-14-43 - D....'!J37</f>
        <v>0</v>
      </c>
      <c r="AW88" s="81">
        <f>'2024-HEX-04-02-14-43 - D....'!J38</f>
        <v>0</v>
      </c>
      <c r="AX88" s="81">
        <f>'2024-HEX-04-02-14-43 - D....'!J39</f>
        <v>0</v>
      </c>
      <c r="AY88" s="81">
        <f>'2024-HEX-04-02-14-43 - D....'!J40</f>
        <v>0</v>
      </c>
      <c r="AZ88" s="81">
        <f>'2024-HEX-04-02-14-43 - D....'!F37</f>
        <v>0</v>
      </c>
      <c r="BA88" s="81">
        <f>'2024-HEX-04-02-14-43 - D....'!F38</f>
        <v>0</v>
      </c>
      <c r="BB88" s="81">
        <f>'2024-HEX-04-02-14-43 - D....'!F39</f>
        <v>0</v>
      </c>
      <c r="BC88" s="81">
        <f>'2024-HEX-04-02-14-43 - D....'!F40</f>
        <v>0</v>
      </c>
      <c r="BD88" s="83">
        <f>'2024-HEX-04-02-14-43 - D....'!F41</f>
        <v>0</v>
      </c>
      <c r="BT88" s="26" t="s">
        <v>108</v>
      </c>
      <c r="BV88" s="26" t="s">
        <v>74</v>
      </c>
      <c r="BW88" s="26" t="s">
        <v>183</v>
      </c>
      <c r="BX88" s="26" t="s">
        <v>174</v>
      </c>
      <c r="CL88" s="26" t="s">
        <v>152</v>
      </c>
    </row>
    <row r="89" spans="1:91" s="3" customFormat="1" ht="35.25" customHeight="1">
      <c r="A89" s="84" t="s">
        <v>86</v>
      </c>
      <c r="B89" s="45"/>
      <c r="C89" s="9"/>
      <c r="D89" s="9"/>
      <c r="E89" s="9"/>
      <c r="F89" s="9"/>
      <c r="G89" s="298" t="s">
        <v>184</v>
      </c>
      <c r="H89" s="298"/>
      <c r="I89" s="298"/>
      <c r="J89" s="298"/>
      <c r="K89" s="298"/>
      <c r="L89" s="9"/>
      <c r="M89" s="298" t="s">
        <v>185</v>
      </c>
      <c r="N89" s="298"/>
      <c r="O89" s="298"/>
      <c r="P89" s="298"/>
      <c r="Q89" s="298"/>
      <c r="R89" s="298"/>
      <c r="S89" s="298"/>
      <c r="T89" s="298"/>
      <c r="U89" s="298"/>
      <c r="V89" s="298"/>
      <c r="W89" s="298"/>
      <c r="X89" s="298"/>
      <c r="Y89" s="298"/>
      <c r="Z89" s="298"/>
      <c r="AA89" s="298"/>
      <c r="AB89" s="298"/>
      <c r="AC89" s="298"/>
      <c r="AD89" s="298"/>
      <c r="AE89" s="298"/>
      <c r="AF89" s="298"/>
      <c r="AG89" s="303">
        <f>'2024-HEX-04-02-14-44 - D....'!J34</f>
        <v>0</v>
      </c>
      <c r="AH89" s="304"/>
      <c r="AI89" s="304"/>
      <c r="AJ89" s="304"/>
      <c r="AK89" s="304"/>
      <c r="AL89" s="304"/>
      <c r="AM89" s="304"/>
      <c r="AN89" s="303">
        <f t="shared" si="2"/>
        <v>0</v>
      </c>
      <c r="AO89" s="304"/>
      <c r="AP89" s="304"/>
      <c r="AQ89" s="79" t="s">
        <v>84</v>
      </c>
      <c r="AR89" s="45"/>
      <c r="AS89" s="80">
        <v>0</v>
      </c>
      <c r="AT89" s="81">
        <f t="shared" si="3"/>
        <v>0</v>
      </c>
      <c r="AU89" s="82">
        <f>'2024-HEX-04-02-14-44 - D....'!P97</f>
        <v>0</v>
      </c>
      <c r="AV89" s="81">
        <f>'2024-HEX-04-02-14-44 - D....'!J37</f>
        <v>0</v>
      </c>
      <c r="AW89" s="81">
        <f>'2024-HEX-04-02-14-44 - D....'!J38</f>
        <v>0</v>
      </c>
      <c r="AX89" s="81">
        <f>'2024-HEX-04-02-14-44 - D....'!J39</f>
        <v>0</v>
      </c>
      <c r="AY89" s="81">
        <f>'2024-HEX-04-02-14-44 - D....'!J40</f>
        <v>0</v>
      </c>
      <c r="AZ89" s="81">
        <f>'2024-HEX-04-02-14-44 - D....'!F37</f>
        <v>0</v>
      </c>
      <c r="BA89" s="81">
        <f>'2024-HEX-04-02-14-44 - D....'!F38</f>
        <v>0</v>
      </c>
      <c r="BB89" s="81">
        <f>'2024-HEX-04-02-14-44 - D....'!F39</f>
        <v>0</v>
      </c>
      <c r="BC89" s="81">
        <f>'2024-HEX-04-02-14-44 - D....'!F40</f>
        <v>0</v>
      </c>
      <c r="BD89" s="83">
        <f>'2024-HEX-04-02-14-44 - D....'!F41</f>
        <v>0</v>
      </c>
      <c r="BT89" s="26" t="s">
        <v>108</v>
      </c>
      <c r="BV89" s="26" t="s">
        <v>74</v>
      </c>
      <c r="BW89" s="26" t="s">
        <v>186</v>
      </c>
      <c r="BX89" s="26" t="s">
        <v>174</v>
      </c>
      <c r="CL89" s="26" t="s">
        <v>152</v>
      </c>
    </row>
    <row r="90" spans="1:91" s="3" customFormat="1" ht="35.25" customHeight="1">
      <c r="A90" s="84" t="s">
        <v>86</v>
      </c>
      <c r="B90" s="45"/>
      <c r="C90" s="9"/>
      <c r="D90" s="9"/>
      <c r="E90" s="9"/>
      <c r="F90" s="298" t="s">
        <v>187</v>
      </c>
      <c r="G90" s="298"/>
      <c r="H90" s="298"/>
      <c r="I90" s="298"/>
      <c r="J90" s="298"/>
      <c r="K90" s="9"/>
      <c r="L90" s="298" t="s">
        <v>188</v>
      </c>
      <c r="M90" s="298"/>
      <c r="N90" s="298"/>
      <c r="O90" s="298"/>
      <c r="P90" s="298"/>
      <c r="Q90" s="298"/>
      <c r="R90" s="298"/>
      <c r="S90" s="298"/>
      <c r="T90" s="298"/>
      <c r="U90" s="298"/>
      <c r="V90" s="298"/>
      <c r="W90" s="298"/>
      <c r="X90" s="298"/>
      <c r="Y90" s="298"/>
      <c r="Z90" s="298"/>
      <c r="AA90" s="298"/>
      <c r="AB90" s="298"/>
      <c r="AC90" s="298"/>
      <c r="AD90" s="298"/>
      <c r="AE90" s="298"/>
      <c r="AF90" s="298"/>
      <c r="AG90" s="303">
        <f>'2024-HEX-04-02-14-5 - D.1...'!J34</f>
        <v>0</v>
      </c>
      <c r="AH90" s="304"/>
      <c r="AI90" s="304"/>
      <c r="AJ90" s="304"/>
      <c r="AK90" s="304"/>
      <c r="AL90" s="304"/>
      <c r="AM90" s="304"/>
      <c r="AN90" s="303">
        <f t="shared" si="2"/>
        <v>0</v>
      </c>
      <c r="AO90" s="304"/>
      <c r="AP90" s="304"/>
      <c r="AQ90" s="79" t="s">
        <v>84</v>
      </c>
      <c r="AR90" s="45"/>
      <c r="AS90" s="80">
        <v>0</v>
      </c>
      <c r="AT90" s="81">
        <f t="shared" si="3"/>
        <v>0</v>
      </c>
      <c r="AU90" s="82">
        <f>'2024-HEX-04-02-14-5 - D.1...'!P97</f>
        <v>0</v>
      </c>
      <c r="AV90" s="81">
        <f>'2024-HEX-04-02-14-5 - D.1...'!J37</f>
        <v>0</v>
      </c>
      <c r="AW90" s="81">
        <f>'2024-HEX-04-02-14-5 - D.1...'!J38</f>
        <v>0</v>
      </c>
      <c r="AX90" s="81">
        <f>'2024-HEX-04-02-14-5 - D.1...'!J39</f>
        <v>0</v>
      </c>
      <c r="AY90" s="81">
        <f>'2024-HEX-04-02-14-5 - D.1...'!J40</f>
        <v>0</v>
      </c>
      <c r="AZ90" s="81">
        <f>'2024-HEX-04-02-14-5 - D.1...'!F37</f>
        <v>0</v>
      </c>
      <c r="BA90" s="81">
        <f>'2024-HEX-04-02-14-5 - D.1...'!F38</f>
        <v>0</v>
      </c>
      <c r="BB90" s="81">
        <f>'2024-HEX-04-02-14-5 - D.1...'!F39</f>
        <v>0</v>
      </c>
      <c r="BC90" s="81">
        <f>'2024-HEX-04-02-14-5 - D.1...'!F40</f>
        <v>0</v>
      </c>
      <c r="BD90" s="83">
        <f>'2024-HEX-04-02-14-5 - D.1...'!F41</f>
        <v>0</v>
      </c>
      <c r="BT90" s="26" t="s">
        <v>89</v>
      </c>
      <c r="BV90" s="26" t="s">
        <v>74</v>
      </c>
      <c r="BW90" s="26" t="s">
        <v>189</v>
      </c>
      <c r="BX90" s="26" t="s">
        <v>157</v>
      </c>
      <c r="CL90" s="26" t="s">
        <v>152</v>
      </c>
    </row>
    <row r="91" spans="1:91" s="3" customFormat="1" ht="55.5" customHeight="1">
      <c r="A91" s="84" t="s">
        <v>86</v>
      </c>
      <c r="B91" s="45"/>
      <c r="C91" s="9"/>
      <c r="D91" s="9"/>
      <c r="E91" s="298" t="s">
        <v>190</v>
      </c>
      <c r="F91" s="298"/>
      <c r="G91" s="298"/>
      <c r="H91" s="298"/>
      <c r="I91" s="298"/>
      <c r="J91" s="9"/>
      <c r="K91" s="298" t="s">
        <v>191</v>
      </c>
      <c r="L91" s="298"/>
      <c r="M91" s="298"/>
      <c r="N91" s="298"/>
      <c r="O91" s="298"/>
      <c r="P91" s="298"/>
      <c r="Q91" s="298"/>
      <c r="R91" s="298"/>
      <c r="S91" s="298"/>
      <c r="T91" s="298"/>
      <c r="U91" s="298"/>
      <c r="V91" s="298"/>
      <c r="W91" s="298"/>
      <c r="X91" s="298"/>
      <c r="Y91" s="298"/>
      <c r="Z91" s="298"/>
      <c r="AA91" s="298"/>
      <c r="AB91" s="298"/>
      <c r="AC91" s="298"/>
      <c r="AD91" s="298"/>
      <c r="AE91" s="298"/>
      <c r="AF91" s="298"/>
      <c r="AG91" s="303">
        <f>'2024-HEX-04-02-5 - D.1.5-...'!J32</f>
        <v>0</v>
      </c>
      <c r="AH91" s="304"/>
      <c r="AI91" s="304"/>
      <c r="AJ91" s="304"/>
      <c r="AK91" s="304"/>
      <c r="AL91" s="304"/>
      <c r="AM91" s="304"/>
      <c r="AN91" s="303">
        <f t="shared" si="2"/>
        <v>0</v>
      </c>
      <c r="AO91" s="304"/>
      <c r="AP91" s="304"/>
      <c r="AQ91" s="79" t="s">
        <v>84</v>
      </c>
      <c r="AR91" s="45"/>
      <c r="AS91" s="80">
        <v>0</v>
      </c>
      <c r="AT91" s="81">
        <f t="shared" si="3"/>
        <v>0</v>
      </c>
      <c r="AU91" s="82">
        <f>'2024-HEX-04-02-5 - D.1.5-...'!P88</f>
        <v>0</v>
      </c>
      <c r="AV91" s="81">
        <f>'2024-HEX-04-02-5 - D.1.5-...'!J35</f>
        <v>0</v>
      </c>
      <c r="AW91" s="81">
        <f>'2024-HEX-04-02-5 - D.1.5-...'!J36</f>
        <v>0</v>
      </c>
      <c r="AX91" s="81">
        <f>'2024-HEX-04-02-5 - D.1.5-...'!J37</f>
        <v>0</v>
      </c>
      <c r="AY91" s="81">
        <f>'2024-HEX-04-02-5 - D.1.5-...'!J38</f>
        <v>0</v>
      </c>
      <c r="AZ91" s="81">
        <f>'2024-HEX-04-02-5 - D.1.5-...'!F35</f>
        <v>0</v>
      </c>
      <c r="BA91" s="81">
        <f>'2024-HEX-04-02-5 - D.1.5-...'!F36</f>
        <v>0</v>
      </c>
      <c r="BB91" s="81">
        <f>'2024-HEX-04-02-5 - D.1.5-...'!F37</f>
        <v>0</v>
      </c>
      <c r="BC91" s="81">
        <f>'2024-HEX-04-02-5 - D.1.5-...'!F38</f>
        <v>0</v>
      </c>
      <c r="BD91" s="83">
        <f>'2024-HEX-04-02-5 - D.1.5-...'!F39</f>
        <v>0</v>
      </c>
      <c r="BT91" s="26" t="s">
        <v>81</v>
      </c>
      <c r="BV91" s="26" t="s">
        <v>74</v>
      </c>
      <c r="BW91" s="26" t="s">
        <v>192</v>
      </c>
      <c r="BX91" s="26" t="s">
        <v>145</v>
      </c>
      <c r="CL91" s="26" t="s">
        <v>152</v>
      </c>
    </row>
    <row r="92" spans="1:91" s="3" customFormat="1" ht="51.75" customHeight="1">
      <c r="A92" s="84" t="s">
        <v>86</v>
      </c>
      <c r="B92" s="45"/>
      <c r="C92" s="9"/>
      <c r="D92" s="9"/>
      <c r="E92" s="298" t="s">
        <v>193</v>
      </c>
      <c r="F92" s="298"/>
      <c r="G92" s="298"/>
      <c r="H92" s="298"/>
      <c r="I92" s="298"/>
      <c r="J92" s="9"/>
      <c r="K92" s="298" t="s">
        <v>194</v>
      </c>
      <c r="L92" s="298"/>
      <c r="M92" s="298"/>
      <c r="N92" s="298"/>
      <c r="O92" s="298"/>
      <c r="P92" s="298"/>
      <c r="Q92" s="298"/>
      <c r="R92" s="298"/>
      <c r="S92" s="298"/>
      <c r="T92" s="298"/>
      <c r="U92" s="298"/>
      <c r="V92" s="298"/>
      <c r="W92" s="298"/>
      <c r="X92" s="298"/>
      <c r="Y92" s="298"/>
      <c r="Z92" s="298"/>
      <c r="AA92" s="298"/>
      <c r="AB92" s="298"/>
      <c r="AC92" s="298"/>
      <c r="AD92" s="298"/>
      <c r="AE92" s="298"/>
      <c r="AF92" s="298"/>
      <c r="AG92" s="303">
        <f>'2024-HEX-04-02-6 - D.1.6-...'!J32</f>
        <v>0</v>
      </c>
      <c r="AH92" s="304"/>
      <c r="AI92" s="304"/>
      <c r="AJ92" s="304"/>
      <c r="AK92" s="304"/>
      <c r="AL92" s="304"/>
      <c r="AM92" s="304"/>
      <c r="AN92" s="303">
        <f t="shared" si="2"/>
        <v>0</v>
      </c>
      <c r="AO92" s="304"/>
      <c r="AP92" s="304"/>
      <c r="AQ92" s="79" t="s">
        <v>84</v>
      </c>
      <c r="AR92" s="45"/>
      <c r="AS92" s="80">
        <v>0</v>
      </c>
      <c r="AT92" s="81">
        <f t="shared" si="3"/>
        <v>0</v>
      </c>
      <c r="AU92" s="82">
        <f>'2024-HEX-04-02-6 - D.1.6-...'!P94</f>
        <v>0</v>
      </c>
      <c r="AV92" s="81">
        <f>'2024-HEX-04-02-6 - D.1.6-...'!J35</f>
        <v>0</v>
      </c>
      <c r="AW92" s="81">
        <f>'2024-HEX-04-02-6 - D.1.6-...'!J36</f>
        <v>0</v>
      </c>
      <c r="AX92" s="81">
        <f>'2024-HEX-04-02-6 - D.1.6-...'!J37</f>
        <v>0</v>
      </c>
      <c r="AY92" s="81">
        <f>'2024-HEX-04-02-6 - D.1.6-...'!J38</f>
        <v>0</v>
      </c>
      <c r="AZ92" s="81">
        <f>'2024-HEX-04-02-6 - D.1.6-...'!F35</f>
        <v>0</v>
      </c>
      <c r="BA92" s="81">
        <f>'2024-HEX-04-02-6 - D.1.6-...'!F36</f>
        <v>0</v>
      </c>
      <c r="BB92" s="81">
        <f>'2024-HEX-04-02-6 - D.1.6-...'!F37</f>
        <v>0</v>
      </c>
      <c r="BC92" s="81">
        <f>'2024-HEX-04-02-6 - D.1.6-...'!F38</f>
        <v>0</v>
      </c>
      <c r="BD92" s="83">
        <f>'2024-HEX-04-02-6 - D.1.6-...'!F39</f>
        <v>0</v>
      </c>
      <c r="BT92" s="26" t="s">
        <v>81</v>
      </c>
      <c r="BV92" s="26" t="s">
        <v>74</v>
      </c>
      <c r="BW92" s="26" t="s">
        <v>195</v>
      </c>
      <c r="BX92" s="26" t="s">
        <v>145</v>
      </c>
      <c r="CL92" s="26" t="s">
        <v>196</v>
      </c>
    </row>
    <row r="93" spans="1:91" s="3" customFormat="1" ht="50.25" customHeight="1">
      <c r="A93" s="84" t="s">
        <v>86</v>
      </c>
      <c r="B93" s="45"/>
      <c r="C93" s="9"/>
      <c r="D93" s="9"/>
      <c r="E93" s="298" t="s">
        <v>197</v>
      </c>
      <c r="F93" s="298"/>
      <c r="G93" s="298"/>
      <c r="H93" s="298"/>
      <c r="I93" s="298"/>
      <c r="J93" s="9"/>
      <c r="K93" s="298" t="s">
        <v>198</v>
      </c>
      <c r="L93" s="298"/>
      <c r="M93" s="298"/>
      <c r="N93" s="298"/>
      <c r="O93" s="298"/>
      <c r="P93" s="298"/>
      <c r="Q93" s="298"/>
      <c r="R93" s="298"/>
      <c r="S93" s="298"/>
      <c r="T93" s="298"/>
      <c r="U93" s="298"/>
      <c r="V93" s="298"/>
      <c r="W93" s="298"/>
      <c r="X93" s="298"/>
      <c r="Y93" s="298"/>
      <c r="Z93" s="298"/>
      <c r="AA93" s="298"/>
      <c r="AB93" s="298"/>
      <c r="AC93" s="298"/>
      <c r="AD93" s="298"/>
      <c r="AE93" s="298"/>
      <c r="AF93" s="298"/>
      <c r="AG93" s="303">
        <f>'2024-HEX-04-02-7 - D.1.7-...'!J32</f>
        <v>0</v>
      </c>
      <c r="AH93" s="304"/>
      <c r="AI93" s="304"/>
      <c r="AJ93" s="304"/>
      <c r="AK93" s="304"/>
      <c r="AL93" s="304"/>
      <c r="AM93" s="304"/>
      <c r="AN93" s="303">
        <f t="shared" si="2"/>
        <v>0</v>
      </c>
      <c r="AO93" s="304"/>
      <c r="AP93" s="304"/>
      <c r="AQ93" s="79" t="s">
        <v>84</v>
      </c>
      <c r="AR93" s="45"/>
      <c r="AS93" s="80">
        <v>0</v>
      </c>
      <c r="AT93" s="81">
        <f t="shared" si="3"/>
        <v>0</v>
      </c>
      <c r="AU93" s="82">
        <f>'2024-HEX-04-02-7 - D.1.7-...'!P86</f>
        <v>0</v>
      </c>
      <c r="AV93" s="81">
        <f>'2024-HEX-04-02-7 - D.1.7-...'!J35</f>
        <v>0</v>
      </c>
      <c r="AW93" s="81">
        <f>'2024-HEX-04-02-7 - D.1.7-...'!J36</f>
        <v>0</v>
      </c>
      <c r="AX93" s="81">
        <f>'2024-HEX-04-02-7 - D.1.7-...'!J37</f>
        <v>0</v>
      </c>
      <c r="AY93" s="81">
        <f>'2024-HEX-04-02-7 - D.1.7-...'!J38</f>
        <v>0</v>
      </c>
      <c r="AZ93" s="81">
        <f>'2024-HEX-04-02-7 - D.1.7-...'!F35</f>
        <v>0</v>
      </c>
      <c r="BA93" s="81">
        <f>'2024-HEX-04-02-7 - D.1.7-...'!F36</f>
        <v>0</v>
      </c>
      <c r="BB93" s="81">
        <f>'2024-HEX-04-02-7 - D.1.7-...'!F37</f>
        <v>0</v>
      </c>
      <c r="BC93" s="81">
        <f>'2024-HEX-04-02-7 - D.1.7-...'!F38</f>
        <v>0</v>
      </c>
      <c r="BD93" s="83">
        <f>'2024-HEX-04-02-7 - D.1.7-...'!F39</f>
        <v>0</v>
      </c>
      <c r="BT93" s="26" t="s">
        <v>81</v>
      </c>
      <c r="BV93" s="26" t="s">
        <v>74</v>
      </c>
      <c r="BW93" s="26" t="s">
        <v>199</v>
      </c>
      <c r="BX93" s="26" t="s">
        <v>145</v>
      </c>
      <c r="CL93" s="26" t="s">
        <v>152</v>
      </c>
    </row>
    <row r="94" spans="1:91" s="3" customFormat="1" ht="44.25" customHeight="1">
      <c r="A94" s="84" t="s">
        <v>86</v>
      </c>
      <c r="B94" s="45"/>
      <c r="C94" s="9"/>
      <c r="D94" s="9"/>
      <c r="E94" s="298" t="s">
        <v>200</v>
      </c>
      <c r="F94" s="298"/>
      <c r="G94" s="298"/>
      <c r="H94" s="298"/>
      <c r="I94" s="298"/>
      <c r="J94" s="9"/>
      <c r="K94" s="298" t="s">
        <v>141</v>
      </c>
      <c r="L94" s="298"/>
      <c r="M94" s="298"/>
      <c r="N94" s="298"/>
      <c r="O94" s="298"/>
      <c r="P94" s="298"/>
      <c r="Q94" s="298"/>
      <c r="R94" s="298"/>
      <c r="S94" s="298"/>
      <c r="T94" s="298"/>
      <c r="U94" s="298"/>
      <c r="V94" s="298"/>
      <c r="W94" s="298"/>
      <c r="X94" s="298"/>
      <c r="Y94" s="298"/>
      <c r="Z94" s="298"/>
      <c r="AA94" s="298"/>
      <c r="AB94" s="298"/>
      <c r="AC94" s="298"/>
      <c r="AD94" s="298"/>
      <c r="AE94" s="298"/>
      <c r="AF94" s="298"/>
      <c r="AG94" s="303">
        <f>'2024-HEX-04-02-VON - Vedl...'!J32</f>
        <v>0</v>
      </c>
      <c r="AH94" s="304"/>
      <c r="AI94" s="304"/>
      <c r="AJ94" s="304"/>
      <c r="AK94" s="304"/>
      <c r="AL94" s="304"/>
      <c r="AM94" s="304"/>
      <c r="AN94" s="303">
        <f t="shared" si="2"/>
        <v>0</v>
      </c>
      <c r="AO94" s="304"/>
      <c r="AP94" s="304"/>
      <c r="AQ94" s="79" t="s">
        <v>84</v>
      </c>
      <c r="AR94" s="45"/>
      <c r="AS94" s="80">
        <v>0</v>
      </c>
      <c r="AT94" s="81">
        <f t="shared" si="3"/>
        <v>0</v>
      </c>
      <c r="AU94" s="82">
        <f>'2024-HEX-04-02-VON - Vedl...'!P92</f>
        <v>0</v>
      </c>
      <c r="AV94" s="81">
        <f>'2024-HEX-04-02-VON - Vedl...'!J35</f>
        <v>0</v>
      </c>
      <c r="AW94" s="81">
        <f>'2024-HEX-04-02-VON - Vedl...'!J36</f>
        <v>0</v>
      </c>
      <c r="AX94" s="81">
        <f>'2024-HEX-04-02-VON - Vedl...'!J37</f>
        <v>0</v>
      </c>
      <c r="AY94" s="81">
        <f>'2024-HEX-04-02-VON - Vedl...'!J38</f>
        <v>0</v>
      </c>
      <c r="AZ94" s="81">
        <f>'2024-HEX-04-02-VON - Vedl...'!F35</f>
        <v>0</v>
      </c>
      <c r="BA94" s="81">
        <f>'2024-HEX-04-02-VON - Vedl...'!F36</f>
        <v>0</v>
      </c>
      <c r="BB94" s="81">
        <f>'2024-HEX-04-02-VON - Vedl...'!F37</f>
        <v>0</v>
      </c>
      <c r="BC94" s="81">
        <f>'2024-HEX-04-02-VON - Vedl...'!F38</f>
        <v>0</v>
      </c>
      <c r="BD94" s="83">
        <f>'2024-HEX-04-02-VON - Vedl...'!F39</f>
        <v>0</v>
      </c>
      <c r="BT94" s="26" t="s">
        <v>81</v>
      </c>
      <c r="BV94" s="26" t="s">
        <v>74</v>
      </c>
      <c r="BW94" s="26" t="s">
        <v>201</v>
      </c>
      <c r="BX94" s="26" t="s">
        <v>145</v>
      </c>
      <c r="CL94" s="26" t="s">
        <v>152</v>
      </c>
    </row>
    <row r="95" spans="1:91" s="6" customFormat="1" ht="50.25" customHeight="1">
      <c r="B95" s="70"/>
      <c r="C95" s="71"/>
      <c r="D95" s="299" t="s">
        <v>202</v>
      </c>
      <c r="E95" s="299"/>
      <c r="F95" s="299"/>
      <c r="G95" s="299"/>
      <c r="H95" s="299"/>
      <c r="I95" s="72"/>
      <c r="J95" s="299" t="s">
        <v>203</v>
      </c>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308">
        <f>ROUND(AG96+AG97+AG107,2)</f>
        <v>0</v>
      </c>
      <c r="AH95" s="307"/>
      <c r="AI95" s="307"/>
      <c r="AJ95" s="307"/>
      <c r="AK95" s="307"/>
      <c r="AL95" s="307"/>
      <c r="AM95" s="307"/>
      <c r="AN95" s="306">
        <f t="shared" si="2"/>
        <v>0</v>
      </c>
      <c r="AO95" s="307"/>
      <c r="AP95" s="307"/>
      <c r="AQ95" s="73" t="s">
        <v>78</v>
      </c>
      <c r="AR95" s="70"/>
      <c r="AS95" s="74">
        <f>ROUND(AS96+AS97+AS107,2)</f>
        <v>0</v>
      </c>
      <c r="AT95" s="75">
        <f t="shared" si="3"/>
        <v>0</v>
      </c>
      <c r="AU95" s="76">
        <f>ROUND(AU96+AU97+AU107,5)</f>
        <v>0</v>
      </c>
      <c r="AV95" s="75">
        <f>ROUND(AZ95*L29,2)</f>
        <v>0</v>
      </c>
      <c r="AW95" s="75">
        <f>ROUND(BA95*L30,2)</f>
        <v>0</v>
      </c>
      <c r="AX95" s="75">
        <f>ROUND(BB95*L29,2)</f>
        <v>0</v>
      </c>
      <c r="AY95" s="75">
        <f>ROUND(BC95*L30,2)</f>
        <v>0</v>
      </c>
      <c r="AZ95" s="75">
        <f>ROUND(AZ96+AZ97+AZ107,2)</f>
        <v>0</v>
      </c>
      <c r="BA95" s="75">
        <f>ROUND(BA96+BA97+BA107,2)</f>
        <v>0</v>
      </c>
      <c r="BB95" s="75">
        <f>ROUND(BB96+BB97+BB107,2)</f>
        <v>0</v>
      </c>
      <c r="BC95" s="75">
        <f>ROUND(BC96+BC97+BC107,2)</f>
        <v>0</v>
      </c>
      <c r="BD95" s="77">
        <f>ROUND(BD96+BD97+BD107,2)</f>
        <v>0</v>
      </c>
      <c r="BS95" s="78" t="s">
        <v>71</v>
      </c>
      <c r="BT95" s="78" t="s">
        <v>79</v>
      </c>
      <c r="BU95" s="78" t="s">
        <v>73</v>
      </c>
      <c r="BV95" s="78" t="s">
        <v>74</v>
      </c>
      <c r="BW95" s="78" t="s">
        <v>204</v>
      </c>
      <c r="BX95" s="78" t="s">
        <v>5</v>
      </c>
      <c r="CL95" s="78" t="s">
        <v>19</v>
      </c>
      <c r="CM95" s="78" t="s">
        <v>81</v>
      </c>
    </row>
    <row r="96" spans="1:91" s="3" customFormat="1" ht="41.25" customHeight="1">
      <c r="A96" s="84" t="s">
        <v>86</v>
      </c>
      <c r="B96" s="45"/>
      <c r="C96" s="9"/>
      <c r="D96" s="9"/>
      <c r="E96" s="298" t="s">
        <v>205</v>
      </c>
      <c r="F96" s="298"/>
      <c r="G96" s="298"/>
      <c r="H96" s="298"/>
      <c r="I96" s="298"/>
      <c r="J96" s="9"/>
      <c r="K96" s="298" t="s">
        <v>206</v>
      </c>
      <c r="L96" s="298"/>
      <c r="M96" s="298"/>
      <c r="N96" s="298"/>
      <c r="O96" s="298"/>
      <c r="P96" s="298"/>
      <c r="Q96" s="298"/>
      <c r="R96" s="298"/>
      <c r="S96" s="298"/>
      <c r="T96" s="298"/>
      <c r="U96" s="298"/>
      <c r="V96" s="298"/>
      <c r="W96" s="298"/>
      <c r="X96" s="298"/>
      <c r="Y96" s="298"/>
      <c r="Z96" s="298"/>
      <c r="AA96" s="298"/>
      <c r="AB96" s="298"/>
      <c r="AC96" s="298"/>
      <c r="AD96" s="298"/>
      <c r="AE96" s="298"/>
      <c r="AF96" s="298"/>
      <c r="AG96" s="303">
        <f>'2024-HEX-04-03-11 - D.1.1...'!J32</f>
        <v>0</v>
      </c>
      <c r="AH96" s="304"/>
      <c r="AI96" s="304"/>
      <c r="AJ96" s="304"/>
      <c r="AK96" s="304"/>
      <c r="AL96" s="304"/>
      <c r="AM96" s="304"/>
      <c r="AN96" s="303">
        <f t="shared" si="2"/>
        <v>0</v>
      </c>
      <c r="AO96" s="304"/>
      <c r="AP96" s="304"/>
      <c r="AQ96" s="79" t="s">
        <v>84</v>
      </c>
      <c r="AR96" s="45"/>
      <c r="AS96" s="80">
        <v>0</v>
      </c>
      <c r="AT96" s="81">
        <f t="shared" si="3"/>
        <v>0</v>
      </c>
      <c r="AU96" s="82">
        <f>'2024-HEX-04-03-11 - D.1.1...'!P108</f>
        <v>0</v>
      </c>
      <c r="AV96" s="81">
        <f>'2024-HEX-04-03-11 - D.1.1...'!J35</f>
        <v>0</v>
      </c>
      <c r="AW96" s="81">
        <f>'2024-HEX-04-03-11 - D.1.1...'!J36</f>
        <v>0</v>
      </c>
      <c r="AX96" s="81">
        <f>'2024-HEX-04-03-11 - D.1.1...'!J37</f>
        <v>0</v>
      </c>
      <c r="AY96" s="81">
        <f>'2024-HEX-04-03-11 - D.1.1...'!J38</f>
        <v>0</v>
      </c>
      <c r="AZ96" s="81">
        <f>'2024-HEX-04-03-11 - D.1.1...'!F35</f>
        <v>0</v>
      </c>
      <c r="BA96" s="81">
        <f>'2024-HEX-04-03-11 - D.1.1...'!F36</f>
        <v>0</v>
      </c>
      <c r="BB96" s="81">
        <f>'2024-HEX-04-03-11 - D.1.1...'!F37</f>
        <v>0</v>
      </c>
      <c r="BC96" s="81">
        <f>'2024-HEX-04-03-11 - D.1.1...'!F38</f>
        <v>0</v>
      </c>
      <c r="BD96" s="83">
        <f>'2024-HEX-04-03-11 - D.1.1...'!F39</f>
        <v>0</v>
      </c>
      <c r="BT96" s="26" t="s">
        <v>81</v>
      </c>
      <c r="BV96" s="26" t="s">
        <v>74</v>
      </c>
      <c r="BW96" s="26" t="s">
        <v>207</v>
      </c>
      <c r="BX96" s="26" t="s">
        <v>204</v>
      </c>
      <c r="CL96" s="26" t="s">
        <v>19</v>
      </c>
    </row>
    <row r="97" spans="1:90" s="3" customFormat="1" ht="48.75" customHeight="1">
      <c r="B97" s="45"/>
      <c r="C97" s="9"/>
      <c r="D97" s="9"/>
      <c r="E97" s="298" t="s">
        <v>208</v>
      </c>
      <c r="F97" s="298"/>
      <c r="G97" s="298"/>
      <c r="H97" s="298"/>
      <c r="I97" s="298"/>
      <c r="J97" s="9"/>
      <c r="K97" s="298" t="s">
        <v>101</v>
      </c>
      <c r="L97" s="298"/>
      <c r="M97" s="298"/>
      <c r="N97" s="298"/>
      <c r="O97" s="298"/>
      <c r="P97" s="298"/>
      <c r="Q97" s="298"/>
      <c r="R97" s="298"/>
      <c r="S97" s="298"/>
      <c r="T97" s="298"/>
      <c r="U97" s="298"/>
      <c r="V97" s="298"/>
      <c r="W97" s="298"/>
      <c r="X97" s="298"/>
      <c r="Y97" s="298"/>
      <c r="Z97" s="298"/>
      <c r="AA97" s="298"/>
      <c r="AB97" s="298"/>
      <c r="AC97" s="298"/>
      <c r="AD97" s="298"/>
      <c r="AE97" s="298"/>
      <c r="AF97" s="298"/>
      <c r="AG97" s="305">
        <f>ROUND(AG98+SUM(AG99:AG101)+AG106,2)</f>
        <v>0</v>
      </c>
      <c r="AH97" s="304"/>
      <c r="AI97" s="304"/>
      <c r="AJ97" s="304"/>
      <c r="AK97" s="304"/>
      <c r="AL97" s="304"/>
      <c r="AM97" s="304"/>
      <c r="AN97" s="303">
        <f t="shared" si="2"/>
        <v>0</v>
      </c>
      <c r="AO97" s="304"/>
      <c r="AP97" s="304"/>
      <c r="AQ97" s="79" t="s">
        <v>84</v>
      </c>
      <c r="AR97" s="45"/>
      <c r="AS97" s="80">
        <f>ROUND(AS98+SUM(AS99:AS101)+AS106,2)</f>
        <v>0</v>
      </c>
      <c r="AT97" s="81">
        <f t="shared" si="3"/>
        <v>0</v>
      </c>
      <c r="AU97" s="82">
        <f>ROUND(AU98+SUM(AU99:AU101)+AU106,5)</f>
        <v>0</v>
      </c>
      <c r="AV97" s="81">
        <f>ROUND(AZ97*L29,2)</f>
        <v>0</v>
      </c>
      <c r="AW97" s="81">
        <f>ROUND(BA97*L30,2)</f>
        <v>0</v>
      </c>
      <c r="AX97" s="81">
        <f>ROUND(BB97*L29,2)</f>
        <v>0</v>
      </c>
      <c r="AY97" s="81">
        <f>ROUND(BC97*L30,2)</f>
        <v>0</v>
      </c>
      <c r="AZ97" s="81">
        <f>ROUND(AZ98+SUM(AZ99:AZ101)+AZ106,2)</f>
        <v>0</v>
      </c>
      <c r="BA97" s="81">
        <f>ROUND(BA98+SUM(BA99:BA101)+BA106,2)</f>
        <v>0</v>
      </c>
      <c r="BB97" s="81">
        <f>ROUND(BB98+SUM(BB99:BB101)+BB106,2)</f>
        <v>0</v>
      </c>
      <c r="BC97" s="81">
        <f>ROUND(BC98+SUM(BC99:BC101)+BC106,2)</f>
        <v>0</v>
      </c>
      <c r="BD97" s="83">
        <f>ROUND(BD98+SUM(BD99:BD101)+BD106,2)</f>
        <v>0</v>
      </c>
      <c r="BS97" s="26" t="s">
        <v>71</v>
      </c>
      <c r="BT97" s="26" t="s">
        <v>81</v>
      </c>
      <c r="BU97" s="26" t="s">
        <v>73</v>
      </c>
      <c r="BV97" s="26" t="s">
        <v>74</v>
      </c>
      <c r="BW97" s="26" t="s">
        <v>209</v>
      </c>
      <c r="BX97" s="26" t="s">
        <v>204</v>
      </c>
      <c r="CL97" s="26" t="s">
        <v>19</v>
      </c>
    </row>
    <row r="98" spans="1:90" s="3" customFormat="1" ht="35.25" customHeight="1">
      <c r="A98" s="84" t="s">
        <v>86</v>
      </c>
      <c r="B98" s="45"/>
      <c r="C98" s="9"/>
      <c r="D98" s="9"/>
      <c r="E98" s="9"/>
      <c r="F98" s="298" t="s">
        <v>210</v>
      </c>
      <c r="G98" s="298"/>
      <c r="H98" s="298"/>
      <c r="I98" s="298"/>
      <c r="J98" s="298"/>
      <c r="K98" s="9"/>
      <c r="L98" s="298" t="s">
        <v>104</v>
      </c>
      <c r="M98" s="298"/>
      <c r="N98" s="298"/>
      <c r="O98" s="298"/>
      <c r="P98" s="298"/>
      <c r="Q98" s="298"/>
      <c r="R98" s="298"/>
      <c r="S98" s="298"/>
      <c r="T98" s="298"/>
      <c r="U98" s="298"/>
      <c r="V98" s="298"/>
      <c r="W98" s="298"/>
      <c r="X98" s="298"/>
      <c r="Y98" s="298"/>
      <c r="Z98" s="298"/>
      <c r="AA98" s="298"/>
      <c r="AB98" s="298"/>
      <c r="AC98" s="298"/>
      <c r="AD98" s="298"/>
      <c r="AE98" s="298"/>
      <c r="AF98" s="298"/>
      <c r="AG98" s="303">
        <f>'2024-HEX-04-03-14-1 - D.1...'!J34</f>
        <v>0</v>
      </c>
      <c r="AH98" s="304"/>
      <c r="AI98" s="304"/>
      <c r="AJ98" s="304"/>
      <c r="AK98" s="304"/>
      <c r="AL98" s="304"/>
      <c r="AM98" s="304"/>
      <c r="AN98" s="303">
        <f t="shared" si="2"/>
        <v>0</v>
      </c>
      <c r="AO98" s="304"/>
      <c r="AP98" s="304"/>
      <c r="AQ98" s="79" t="s">
        <v>84</v>
      </c>
      <c r="AR98" s="45"/>
      <c r="AS98" s="80">
        <v>0</v>
      </c>
      <c r="AT98" s="81">
        <f t="shared" si="3"/>
        <v>0</v>
      </c>
      <c r="AU98" s="82">
        <f>'2024-HEX-04-03-14-1 - D.1...'!P97</f>
        <v>0</v>
      </c>
      <c r="AV98" s="81">
        <f>'2024-HEX-04-03-14-1 - D.1...'!J37</f>
        <v>0</v>
      </c>
      <c r="AW98" s="81">
        <f>'2024-HEX-04-03-14-1 - D.1...'!J38</f>
        <v>0</v>
      </c>
      <c r="AX98" s="81">
        <f>'2024-HEX-04-03-14-1 - D.1...'!J39</f>
        <v>0</v>
      </c>
      <c r="AY98" s="81">
        <f>'2024-HEX-04-03-14-1 - D.1...'!J40</f>
        <v>0</v>
      </c>
      <c r="AZ98" s="81">
        <f>'2024-HEX-04-03-14-1 - D.1...'!F37</f>
        <v>0</v>
      </c>
      <c r="BA98" s="81">
        <f>'2024-HEX-04-03-14-1 - D.1...'!F38</f>
        <v>0</v>
      </c>
      <c r="BB98" s="81">
        <f>'2024-HEX-04-03-14-1 - D.1...'!F39</f>
        <v>0</v>
      </c>
      <c r="BC98" s="81">
        <f>'2024-HEX-04-03-14-1 - D.1...'!F40</f>
        <v>0</v>
      </c>
      <c r="BD98" s="83">
        <f>'2024-HEX-04-03-14-1 - D.1...'!F41</f>
        <v>0</v>
      </c>
      <c r="BT98" s="26" t="s">
        <v>89</v>
      </c>
      <c r="BV98" s="26" t="s">
        <v>74</v>
      </c>
      <c r="BW98" s="26" t="s">
        <v>211</v>
      </c>
      <c r="BX98" s="26" t="s">
        <v>209</v>
      </c>
      <c r="CL98" s="26" t="s">
        <v>19</v>
      </c>
    </row>
    <row r="99" spans="1:90" s="3" customFormat="1" ht="35.25" customHeight="1">
      <c r="A99" s="84" t="s">
        <v>86</v>
      </c>
      <c r="B99" s="45"/>
      <c r="C99" s="9"/>
      <c r="D99" s="9"/>
      <c r="E99" s="9"/>
      <c r="F99" s="298" t="s">
        <v>212</v>
      </c>
      <c r="G99" s="298"/>
      <c r="H99" s="298"/>
      <c r="I99" s="298"/>
      <c r="J99" s="298"/>
      <c r="K99" s="9"/>
      <c r="L99" s="298" t="s">
        <v>167</v>
      </c>
      <c r="M99" s="298"/>
      <c r="N99" s="298"/>
      <c r="O99" s="298"/>
      <c r="P99" s="298"/>
      <c r="Q99" s="298"/>
      <c r="R99" s="298"/>
      <c r="S99" s="298"/>
      <c r="T99" s="298"/>
      <c r="U99" s="298"/>
      <c r="V99" s="298"/>
      <c r="W99" s="298"/>
      <c r="X99" s="298"/>
      <c r="Y99" s="298"/>
      <c r="Z99" s="298"/>
      <c r="AA99" s="298"/>
      <c r="AB99" s="298"/>
      <c r="AC99" s="298"/>
      <c r="AD99" s="298"/>
      <c r="AE99" s="298"/>
      <c r="AF99" s="298"/>
      <c r="AG99" s="303">
        <f>'2024-HEX-04-03-14-2 - D.1...'!J34</f>
        <v>0</v>
      </c>
      <c r="AH99" s="304"/>
      <c r="AI99" s="304"/>
      <c r="AJ99" s="304"/>
      <c r="AK99" s="304"/>
      <c r="AL99" s="304"/>
      <c r="AM99" s="304"/>
      <c r="AN99" s="303">
        <f t="shared" si="2"/>
        <v>0</v>
      </c>
      <c r="AO99" s="304"/>
      <c r="AP99" s="304"/>
      <c r="AQ99" s="79" t="s">
        <v>84</v>
      </c>
      <c r="AR99" s="45"/>
      <c r="AS99" s="80">
        <v>0</v>
      </c>
      <c r="AT99" s="81">
        <f t="shared" si="3"/>
        <v>0</v>
      </c>
      <c r="AU99" s="82">
        <f>'2024-HEX-04-03-14-2 - D.1...'!P92</f>
        <v>0</v>
      </c>
      <c r="AV99" s="81">
        <f>'2024-HEX-04-03-14-2 - D.1...'!J37</f>
        <v>0</v>
      </c>
      <c r="AW99" s="81">
        <f>'2024-HEX-04-03-14-2 - D.1...'!J38</f>
        <v>0</v>
      </c>
      <c r="AX99" s="81">
        <f>'2024-HEX-04-03-14-2 - D.1...'!J39</f>
        <v>0</v>
      </c>
      <c r="AY99" s="81">
        <f>'2024-HEX-04-03-14-2 - D.1...'!J40</f>
        <v>0</v>
      </c>
      <c r="AZ99" s="81">
        <f>'2024-HEX-04-03-14-2 - D.1...'!F37</f>
        <v>0</v>
      </c>
      <c r="BA99" s="81">
        <f>'2024-HEX-04-03-14-2 - D.1...'!F38</f>
        <v>0</v>
      </c>
      <c r="BB99" s="81">
        <f>'2024-HEX-04-03-14-2 - D.1...'!F39</f>
        <v>0</v>
      </c>
      <c r="BC99" s="81">
        <f>'2024-HEX-04-03-14-2 - D.1...'!F40</f>
        <v>0</v>
      </c>
      <c r="BD99" s="83">
        <f>'2024-HEX-04-03-14-2 - D.1...'!F41</f>
        <v>0</v>
      </c>
      <c r="BT99" s="26" t="s">
        <v>89</v>
      </c>
      <c r="BV99" s="26" t="s">
        <v>74</v>
      </c>
      <c r="BW99" s="26" t="s">
        <v>213</v>
      </c>
      <c r="BX99" s="26" t="s">
        <v>209</v>
      </c>
      <c r="CL99" s="26" t="s">
        <v>19</v>
      </c>
    </row>
    <row r="100" spans="1:90" s="3" customFormat="1" ht="35.25" customHeight="1">
      <c r="A100" s="84" t="s">
        <v>86</v>
      </c>
      <c r="B100" s="45"/>
      <c r="C100" s="9"/>
      <c r="D100" s="9"/>
      <c r="E100" s="9"/>
      <c r="F100" s="298" t="s">
        <v>214</v>
      </c>
      <c r="G100" s="298"/>
      <c r="H100" s="298"/>
      <c r="I100" s="298"/>
      <c r="J100" s="298"/>
      <c r="K100" s="9"/>
      <c r="L100" s="298" t="s">
        <v>170</v>
      </c>
      <c r="M100" s="298"/>
      <c r="N100" s="298"/>
      <c r="O100" s="298"/>
      <c r="P100" s="298"/>
      <c r="Q100" s="298"/>
      <c r="R100" s="298"/>
      <c r="S100" s="298"/>
      <c r="T100" s="298"/>
      <c r="U100" s="298"/>
      <c r="V100" s="298"/>
      <c r="W100" s="298"/>
      <c r="X100" s="298"/>
      <c r="Y100" s="298"/>
      <c r="Z100" s="298"/>
      <c r="AA100" s="298"/>
      <c r="AB100" s="298"/>
      <c r="AC100" s="298"/>
      <c r="AD100" s="298"/>
      <c r="AE100" s="298"/>
      <c r="AF100" s="298"/>
      <c r="AG100" s="303">
        <f>'2024-HEX-04-03-14-3 - D.1...'!J34</f>
        <v>0</v>
      </c>
      <c r="AH100" s="304"/>
      <c r="AI100" s="304"/>
      <c r="AJ100" s="304"/>
      <c r="AK100" s="304"/>
      <c r="AL100" s="304"/>
      <c r="AM100" s="304"/>
      <c r="AN100" s="303">
        <f t="shared" si="2"/>
        <v>0</v>
      </c>
      <c r="AO100" s="304"/>
      <c r="AP100" s="304"/>
      <c r="AQ100" s="79" t="s">
        <v>84</v>
      </c>
      <c r="AR100" s="45"/>
      <c r="AS100" s="80">
        <v>0</v>
      </c>
      <c r="AT100" s="81">
        <f t="shared" si="3"/>
        <v>0</v>
      </c>
      <c r="AU100" s="82">
        <f>'2024-HEX-04-03-14-3 - D.1...'!P91</f>
        <v>0</v>
      </c>
      <c r="AV100" s="81">
        <f>'2024-HEX-04-03-14-3 - D.1...'!J37</f>
        <v>0</v>
      </c>
      <c r="AW100" s="81">
        <f>'2024-HEX-04-03-14-3 - D.1...'!J38</f>
        <v>0</v>
      </c>
      <c r="AX100" s="81">
        <f>'2024-HEX-04-03-14-3 - D.1...'!J39</f>
        <v>0</v>
      </c>
      <c r="AY100" s="81">
        <f>'2024-HEX-04-03-14-3 - D.1...'!J40</f>
        <v>0</v>
      </c>
      <c r="AZ100" s="81">
        <f>'2024-HEX-04-03-14-3 - D.1...'!F37</f>
        <v>0</v>
      </c>
      <c r="BA100" s="81">
        <f>'2024-HEX-04-03-14-3 - D.1...'!F38</f>
        <v>0</v>
      </c>
      <c r="BB100" s="81">
        <f>'2024-HEX-04-03-14-3 - D.1...'!F39</f>
        <v>0</v>
      </c>
      <c r="BC100" s="81">
        <f>'2024-HEX-04-03-14-3 - D.1...'!F40</f>
        <v>0</v>
      </c>
      <c r="BD100" s="83">
        <f>'2024-HEX-04-03-14-3 - D.1...'!F41</f>
        <v>0</v>
      </c>
      <c r="BT100" s="26" t="s">
        <v>89</v>
      </c>
      <c r="BV100" s="26" t="s">
        <v>74</v>
      </c>
      <c r="BW100" s="26" t="s">
        <v>215</v>
      </c>
      <c r="BX100" s="26" t="s">
        <v>209</v>
      </c>
      <c r="CL100" s="26" t="s">
        <v>19</v>
      </c>
    </row>
    <row r="101" spans="1:90" s="3" customFormat="1" ht="35.25" customHeight="1">
      <c r="B101" s="45"/>
      <c r="C101" s="9"/>
      <c r="D101" s="9"/>
      <c r="E101" s="9"/>
      <c r="F101" s="298" t="s">
        <v>216</v>
      </c>
      <c r="G101" s="298"/>
      <c r="H101" s="298"/>
      <c r="I101" s="298"/>
      <c r="J101" s="298"/>
      <c r="K101" s="9"/>
      <c r="L101" s="298" t="s">
        <v>173</v>
      </c>
      <c r="M101" s="298"/>
      <c r="N101" s="298"/>
      <c r="O101" s="298"/>
      <c r="P101" s="298"/>
      <c r="Q101" s="298"/>
      <c r="R101" s="298"/>
      <c r="S101" s="298"/>
      <c r="T101" s="298"/>
      <c r="U101" s="298"/>
      <c r="V101" s="298"/>
      <c r="W101" s="298"/>
      <c r="X101" s="298"/>
      <c r="Y101" s="298"/>
      <c r="Z101" s="298"/>
      <c r="AA101" s="298"/>
      <c r="AB101" s="298"/>
      <c r="AC101" s="298"/>
      <c r="AD101" s="298"/>
      <c r="AE101" s="298"/>
      <c r="AF101" s="298"/>
      <c r="AG101" s="305">
        <f>ROUND(SUM(AG102:AG105),2)</f>
        <v>0</v>
      </c>
      <c r="AH101" s="304"/>
      <c r="AI101" s="304"/>
      <c r="AJ101" s="304"/>
      <c r="AK101" s="304"/>
      <c r="AL101" s="304"/>
      <c r="AM101" s="304"/>
      <c r="AN101" s="303">
        <f t="shared" si="2"/>
        <v>0</v>
      </c>
      <c r="AO101" s="304"/>
      <c r="AP101" s="304"/>
      <c r="AQ101" s="79" t="s">
        <v>84</v>
      </c>
      <c r="AR101" s="45"/>
      <c r="AS101" s="80">
        <f>ROUND(SUM(AS102:AS105),2)</f>
        <v>0</v>
      </c>
      <c r="AT101" s="81">
        <f t="shared" si="3"/>
        <v>0</v>
      </c>
      <c r="AU101" s="82">
        <f>ROUND(SUM(AU102:AU105),5)</f>
        <v>0</v>
      </c>
      <c r="AV101" s="81">
        <f>ROUND(AZ101*L29,2)</f>
        <v>0</v>
      </c>
      <c r="AW101" s="81">
        <f>ROUND(BA101*L30,2)</f>
        <v>0</v>
      </c>
      <c r="AX101" s="81">
        <f>ROUND(BB101*L29,2)</f>
        <v>0</v>
      </c>
      <c r="AY101" s="81">
        <f>ROUND(BC101*L30,2)</f>
        <v>0</v>
      </c>
      <c r="AZ101" s="81">
        <f>ROUND(SUM(AZ102:AZ105),2)</f>
        <v>0</v>
      </c>
      <c r="BA101" s="81">
        <f>ROUND(SUM(BA102:BA105),2)</f>
        <v>0</v>
      </c>
      <c r="BB101" s="81">
        <f>ROUND(SUM(BB102:BB105),2)</f>
        <v>0</v>
      </c>
      <c r="BC101" s="81">
        <f>ROUND(SUM(BC102:BC105),2)</f>
        <v>0</v>
      </c>
      <c r="BD101" s="83">
        <f>ROUND(SUM(BD102:BD105),2)</f>
        <v>0</v>
      </c>
      <c r="BS101" s="26" t="s">
        <v>71</v>
      </c>
      <c r="BT101" s="26" t="s">
        <v>89</v>
      </c>
      <c r="BU101" s="26" t="s">
        <v>73</v>
      </c>
      <c r="BV101" s="26" t="s">
        <v>74</v>
      </c>
      <c r="BW101" s="26" t="s">
        <v>217</v>
      </c>
      <c r="BX101" s="26" t="s">
        <v>209</v>
      </c>
      <c r="CL101" s="26" t="s">
        <v>19</v>
      </c>
    </row>
    <row r="102" spans="1:90" s="3" customFormat="1" ht="35.25" customHeight="1">
      <c r="A102" s="84" t="s">
        <v>86</v>
      </c>
      <c r="B102" s="45"/>
      <c r="C102" s="9"/>
      <c r="D102" s="9"/>
      <c r="E102" s="9"/>
      <c r="F102" s="9"/>
      <c r="G102" s="298" t="s">
        <v>218</v>
      </c>
      <c r="H102" s="298"/>
      <c r="I102" s="298"/>
      <c r="J102" s="298"/>
      <c r="K102" s="298"/>
      <c r="L102" s="9"/>
      <c r="M102" s="298" t="s">
        <v>219</v>
      </c>
      <c r="N102" s="298"/>
      <c r="O102" s="298"/>
      <c r="P102" s="298"/>
      <c r="Q102" s="298"/>
      <c r="R102" s="298"/>
      <c r="S102" s="298"/>
      <c r="T102" s="298"/>
      <c r="U102" s="298"/>
      <c r="V102" s="298"/>
      <c r="W102" s="298"/>
      <c r="X102" s="298"/>
      <c r="Y102" s="298"/>
      <c r="Z102" s="298"/>
      <c r="AA102" s="298"/>
      <c r="AB102" s="298"/>
      <c r="AC102" s="298"/>
      <c r="AD102" s="298"/>
      <c r="AE102" s="298"/>
      <c r="AF102" s="298"/>
      <c r="AG102" s="303">
        <f>'2024-HEX-04-03-14-4a - D....'!J34</f>
        <v>0</v>
      </c>
      <c r="AH102" s="304"/>
      <c r="AI102" s="304"/>
      <c r="AJ102" s="304"/>
      <c r="AK102" s="304"/>
      <c r="AL102" s="304"/>
      <c r="AM102" s="304"/>
      <c r="AN102" s="303">
        <f t="shared" si="2"/>
        <v>0</v>
      </c>
      <c r="AO102" s="304"/>
      <c r="AP102" s="304"/>
      <c r="AQ102" s="79" t="s">
        <v>84</v>
      </c>
      <c r="AR102" s="45"/>
      <c r="AS102" s="80">
        <v>0</v>
      </c>
      <c r="AT102" s="81">
        <f t="shared" si="3"/>
        <v>0</v>
      </c>
      <c r="AU102" s="82">
        <f>'2024-HEX-04-03-14-4a - D....'!P96</f>
        <v>0</v>
      </c>
      <c r="AV102" s="81">
        <f>'2024-HEX-04-03-14-4a - D....'!J37</f>
        <v>0</v>
      </c>
      <c r="AW102" s="81">
        <f>'2024-HEX-04-03-14-4a - D....'!J38</f>
        <v>0</v>
      </c>
      <c r="AX102" s="81">
        <f>'2024-HEX-04-03-14-4a - D....'!J39</f>
        <v>0</v>
      </c>
      <c r="AY102" s="81">
        <f>'2024-HEX-04-03-14-4a - D....'!J40</f>
        <v>0</v>
      </c>
      <c r="AZ102" s="81">
        <f>'2024-HEX-04-03-14-4a - D....'!F37</f>
        <v>0</v>
      </c>
      <c r="BA102" s="81">
        <f>'2024-HEX-04-03-14-4a - D....'!F38</f>
        <v>0</v>
      </c>
      <c r="BB102" s="81">
        <f>'2024-HEX-04-03-14-4a - D....'!F39</f>
        <v>0</v>
      </c>
      <c r="BC102" s="81">
        <f>'2024-HEX-04-03-14-4a - D....'!F40</f>
        <v>0</v>
      </c>
      <c r="BD102" s="83">
        <f>'2024-HEX-04-03-14-4a - D....'!F41</f>
        <v>0</v>
      </c>
      <c r="BT102" s="26" t="s">
        <v>108</v>
      </c>
      <c r="BV102" s="26" t="s">
        <v>74</v>
      </c>
      <c r="BW102" s="26" t="s">
        <v>220</v>
      </c>
      <c r="BX102" s="26" t="s">
        <v>217</v>
      </c>
      <c r="CL102" s="26" t="s">
        <v>21</v>
      </c>
    </row>
    <row r="103" spans="1:90" s="3" customFormat="1" ht="35.25" customHeight="1">
      <c r="A103" s="84" t="s">
        <v>86</v>
      </c>
      <c r="B103" s="45"/>
      <c r="C103" s="9"/>
      <c r="D103" s="9"/>
      <c r="E103" s="9"/>
      <c r="F103" s="9"/>
      <c r="G103" s="298" t="s">
        <v>221</v>
      </c>
      <c r="H103" s="298"/>
      <c r="I103" s="298"/>
      <c r="J103" s="298"/>
      <c r="K103" s="298"/>
      <c r="L103" s="9"/>
      <c r="M103" s="298" t="s">
        <v>222</v>
      </c>
      <c r="N103" s="298"/>
      <c r="O103" s="298"/>
      <c r="P103" s="298"/>
      <c r="Q103" s="298"/>
      <c r="R103" s="298"/>
      <c r="S103" s="298"/>
      <c r="T103" s="298"/>
      <c r="U103" s="298"/>
      <c r="V103" s="298"/>
      <c r="W103" s="298"/>
      <c r="X103" s="298"/>
      <c r="Y103" s="298"/>
      <c r="Z103" s="298"/>
      <c r="AA103" s="298"/>
      <c r="AB103" s="298"/>
      <c r="AC103" s="298"/>
      <c r="AD103" s="298"/>
      <c r="AE103" s="298"/>
      <c r="AF103" s="298"/>
      <c r="AG103" s="303">
        <f>'2024-HEX-04-03-14-4b - D....'!J34</f>
        <v>0</v>
      </c>
      <c r="AH103" s="304"/>
      <c r="AI103" s="304"/>
      <c r="AJ103" s="304"/>
      <c r="AK103" s="304"/>
      <c r="AL103" s="304"/>
      <c r="AM103" s="304"/>
      <c r="AN103" s="303">
        <f t="shared" si="2"/>
        <v>0</v>
      </c>
      <c r="AO103" s="304"/>
      <c r="AP103" s="304"/>
      <c r="AQ103" s="79" t="s">
        <v>84</v>
      </c>
      <c r="AR103" s="45"/>
      <c r="AS103" s="80">
        <v>0</v>
      </c>
      <c r="AT103" s="81">
        <f t="shared" si="3"/>
        <v>0</v>
      </c>
      <c r="AU103" s="82">
        <f>'2024-HEX-04-03-14-4b - D....'!P97</f>
        <v>0</v>
      </c>
      <c r="AV103" s="81">
        <f>'2024-HEX-04-03-14-4b - D....'!J37</f>
        <v>0</v>
      </c>
      <c r="AW103" s="81">
        <f>'2024-HEX-04-03-14-4b - D....'!J38</f>
        <v>0</v>
      </c>
      <c r="AX103" s="81">
        <f>'2024-HEX-04-03-14-4b - D....'!J39</f>
        <v>0</v>
      </c>
      <c r="AY103" s="81">
        <f>'2024-HEX-04-03-14-4b - D....'!J40</f>
        <v>0</v>
      </c>
      <c r="AZ103" s="81">
        <f>'2024-HEX-04-03-14-4b - D....'!F37</f>
        <v>0</v>
      </c>
      <c r="BA103" s="81">
        <f>'2024-HEX-04-03-14-4b - D....'!F38</f>
        <v>0</v>
      </c>
      <c r="BB103" s="81">
        <f>'2024-HEX-04-03-14-4b - D....'!F39</f>
        <v>0</v>
      </c>
      <c r="BC103" s="81">
        <f>'2024-HEX-04-03-14-4b - D....'!F40</f>
        <v>0</v>
      </c>
      <c r="BD103" s="83">
        <f>'2024-HEX-04-03-14-4b - D....'!F41</f>
        <v>0</v>
      </c>
      <c r="BT103" s="26" t="s">
        <v>108</v>
      </c>
      <c r="BV103" s="26" t="s">
        <v>74</v>
      </c>
      <c r="BW103" s="26" t="s">
        <v>223</v>
      </c>
      <c r="BX103" s="26" t="s">
        <v>217</v>
      </c>
      <c r="CL103" s="26" t="s">
        <v>21</v>
      </c>
    </row>
    <row r="104" spans="1:90" s="3" customFormat="1" ht="35.25" customHeight="1">
      <c r="A104" s="84" t="s">
        <v>86</v>
      </c>
      <c r="B104" s="45"/>
      <c r="C104" s="9"/>
      <c r="D104" s="9"/>
      <c r="E104" s="9"/>
      <c r="F104" s="9"/>
      <c r="G104" s="298" t="s">
        <v>224</v>
      </c>
      <c r="H104" s="298"/>
      <c r="I104" s="298"/>
      <c r="J104" s="298"/>
      <c r="K104" s="298"/>
      <c r="L104" s="9"/>
      <c r="M104" s="298" t="s">
        <v>225</v>
      </c>
      <c r="N104" s="298"/>
      <c r="O104" s="298"/>
      <c r="P104" s="298"/>
      <c r="Q104" s="298"/>
      <c r="R104" s="298"/>
      <c r="S104" s="298"/>
      <c r="T104" s="298"/>
      <c r="U104" s="298"/>
      <c r="V104" s="298"/>
      <c r="W104" s="298"/>
      <c r="X104" s="298"/>
      <c r="Y104" s="298"/>
      <c r="Z104" s="298"/>
      <c r="AA104" s="298"/>
      <c r="AB104" s="298"/>
      <c r="AC104" s="298"/>
      <c r="AD104" s="298"/>
      <c r="AE104" s="298"/>
      <c r="AF104" s="298"/>
      <c r="AG104" s="303">
        <f>'2024-HEX-04-03-14-4c - D....'!J34</f>
        <v>0</v>
      </c>
      <c r="AH104" s="304"/>
      <c r="AI104" s="304"/>
      <c r="AJ104" s="304"/>
      <c r="AK104" s="304"/>
      <c r="AL104" s="304"/>
      <c r="AM104" s="304"/>
      <c r="AN104" s="303">
        <f t="shared" si="2"/>
        <v>0</v>
      </c>
      <c r="AO104" s="304"/>
      <c r="AP104" s="304"/>
      <c r="AQ104" s="79" t="s">
        <v>84</v>
      </c>
      <c r="AR104" s="45"/>
      <c r="AS104" s="80">
        <v>0</v>
      </c>
      <c r="AT104" s="81">
        <f t="shared" si="3"/>
        <v>0</v>
      </c>
      <c r="AU104" s="82">
        <f>'2024-HEX-04-03-14-4c - D....'!P96</f>
        <v>0</v>
      </c>
      <c r="AV104" s="81">
        <f>'2024-HEX-04-03-14-4c - D....'!J37</f>
        <v>0</v>
      </c>
      <c r="AW104" s="81">
        <f>'2024-HEX-04-03-14-4c - D....'!J38</f>
        <v>0</v>
      </c>
      <c r="AX104" s="81">
        <f>'2024-HEX-04-03-14-4c - D....'!J39</f>
        <v>0</v>
      </c>
      <c r="AY104" s="81">
        <f>'2024-HEX-04-03-14-4c - D....'!J40</f>
        <v>0</v>
      </c>
      <c r="AZ104" s="81">
        <f>'2024-HEX-04-03-14-4c - D....'!F37</f>
        <v>0</v>
      </c>
      <c r="BA104" s="81">
        <f>'2024-HEX-04-03-14-4c - D....'!F38</f>
        <v>0</v>
      </c>
      <c r="BB104" s="81">
        <f>'2024-HEX-04-03-14-4c - D....'!F39</f>
        <v>0</v>
      </c>
      <c r="BC104" s="81">
        <f>'2024-HEX-04-03-14-4c - D....'!F40</f>
        <v>0</v>
      </c>
      <c r="BD104" s="83">
        <f>'2024-HEX-04-03-14-4c - D....'!F41</f>
        <v>0</v>
      </c>
      <c r="BT104" s="26" t="s">
        <v>108</v>
      </c>
      <c r="BV104" s="26" t="s">
        <v>74</v>
      </c>
      <c r="BW104" s="26" t="s">
        <v>226</v>
      </c>
      <c r="BX104" s="26" t="s">
        <v>217</v>
      </c>
      <c r="CL104" s="26" t="s">
        <v>21</v>
      </c>
    </row>
    <row r="105" spans="1:90" s="3" customFormat="1" ht="35.25" customHeight="1">
      <c r="A105" s="84" t="s">
        <v>86</v>
      </c>
      <c r="B105" s="45"/>
      <c r="C105" s="9"/>
      <c r="D105" s="9"/>
      <c r="E105" s="9"/>
      <c r="F105" s="9"/>
      <c r="G105" s="298" t="s">
        <v>227</v>
      </c>
      <c r="H105" s="298"/>
      <c r="I105" s="298"/>
      <c r="J105" s="298"/>
      <c r="K105" s="298"/>
      <c r="L105" s="9"/>
      <c r="M105" s="298" t="s">
        <v>228</v>
      </c>
      <c r="N105" s="298"/>
      <c r="O105" s="298"/>
      <c r="P105" s="298"/>
      <c r="Q105" s="298"/>
      <c r="R105" s="298"/>
      <c r="S105" s="298"/>
      <c r="T105" s="298"/>
      <c r="U105" s="298"/>
      <c r="V105" s="298"/>
      <c r="W105" s="298"/>
      <c r="X105" s="298"/>
      <c r="Y105" s="298"/>
      <c r="Z105" s="298"/>
      <c r="AA105" s="298"/>
      <c r="AB105" s="298"/>
      <c r="AC105" s="298"/>
      <c r="AD105" s="298"/>
      <c r="AE105" s="298"/>
      <c r="AF105" s="298"/>
      <c r="AG105" s="303">
        <f>'2024-HEX-04-03-14-4d - D....'!J34</f>
        <v>0</v>
      </c>
      <c r="AH105" s="304"/>
      <c r="AI105" s="304"/>
      <c r="AJ105" s="304"/>
      <c r="AK105" s="304"/>
      <c r="AL105" s="304"/>
      <c r="AM105" s="304"/>
      <c r="AN105" s="303">
        <f t="shared" si="2"/>
        <v>0</v>
      </c>
      <c r="AO105" s="304"/>
      <c r="AP105" s="304"/>
      <c r="AQ105" s="79" t="s">
        <v>84</v>
      </c>
      <c r="AR105" s="45"/>
      <c r="AS105" s="80">
        <v>0</v>
      </c>
      <c r="AT105" s="81">
        <f t="shared" si="3"/>
        <v>0</v>
      </c>
      <c r="AU105" s="82">
        <f>'2024-HEX-04-03-14-4d - D....'!P96</f>
        <v>0</v>
      </c>
      <c r="AV105" s="81">
        <f>'2024-HEX-04-03-14-4d - D....'!J37</f>
        <v>0</v>
      </c>
      <c r="AW105" s="81">
        <f>'2024-HEX-04-03-14-4d - D....'!J38</f>
        <v>0</v>
      </c>
      <c r="AX105" s="81">
        <f>'2024-HEX-04-03-14-4d - D....'!J39</f>
        <v>0</v>
      </c>
      <c r="AY105" s="81">
        <f>'2024-HEX-04-03-14-4d - D....'!J40</f>
        <v>0</v>
      </c>
      <c r="AZ105" s="81">
        <f>'2024-HEX-04-03-14-4d - D....'!F37</f>
        <v>0</v>
      </c>
      <c r="BA105" s="81">
        <f>'2024-HEX-04-03-14-4d - D....'!F38</f>
        <v>0</v>
      </c>
      <c r="BB105" s="81">
        <f>'2024-HEX-04-03-14-4d - D....'!F39</f>
        <v>0</v>
      </c>
      <c r="BC105" s="81">
        <f>'2024-HEX-04-03-14-4d - D....'!F40</f>
        <v>0</v>
      </c>
      <c r="BD105" s="83">
        <f>'2024-HEX-04-03-14-4d - D....'!F41</f>
        <v>0</v>
      </c>
      <c r="BT105" s="26" t="s">
        <v>108</v>
      </c>
      <c r="BV105" s="26" t="s">
        <v>74</v>
      </c>
      <c r="BW105" s="26" t="s">
        <v>229</v>
      </c>
      <c r="BX105" s="26" t="s">
        <v>217</v>
      </c>
      <c r="CL105" s="26" t="s">
        <v>21</v>
      </c>
    </row>
    <row r="106" spans="1:90" s="3" customFormat="1" ht="35.25" customHeight="1">
      <c r="A106" s="84" t="s">
        <v>86</v>
      </c>
      <c r="B106" s="45"/>
      <c r="C106" s="9"/>
      <c r="D106" s="9"/>
      <c r="E106" s="9"/>
      <c r="F106" s="298" t="s">
        <v>230</v>
      </c>
      <c r="G106" s="298"/>
      <c r="H106" s="298"/>
      <c r="I106" s="298"/>
      <c r="J106" s="298"/>
      <c r="K106" s="9"/>
      <c r="L106" s="298" t="s">
        <v>188</v>
      </c>
      <c r="M106" s="298"/>
      <c r="N106" s="298"/>
      <c r="O106" s="298"/>
      <c r="P106" s="298"/>
      <c r="Q106" s="298"/>
      <c r="R106" s="298"/>
      <c r="S106" s="298"/>
      <c r="T106" s="298"/>
      <c r="U106" s="298"/>
      <c r="V106" s="298"/>
      <c r="W106" s="298"/>
      <c r="X106" s="298"/>
      <c r="Y106" s="298"/>
      <c r="Z106" s="298"/>
      <c r="AA106" s="298"/>
      <c r="AB106" s="298"/>
      <c r="AC106" s="298"/>
      <c r="AD106" s="298"/>
      <c r="AE106" s="298"/>
      <c r="AF106" s="298"/>
      <c r="AG106" s="303">
        <f>'2024-HEX-04-03-14-5 - D.1...'!J34</f>
        <v>0</v>
      </c>
      <c r="AH106" s="304"/>
      <c r="AI106" s="304"/>
      <c r="AJ106" s="304"/>
      <c r="AK106" s="304"/>
      <c r="AL106" s="304"/>
      <c r="AM106" s="304"/>
      <c r="AN106" s="303">
        <f t="shared" si="2"/>
        <v>0</v>
      </c>
      <c r="AO106" s="304"/>
      <c r="AP106" s="304"/>
      <c r="AQ106" s="79" t="s">
        <v>84</v>
      </c>
      <c r="AR106" s="45"/>
      <c r="AS106" s="80">
        <v>0</v>
      </c>
      <c r="AT106" s="81">
        <f t="shared" si="3"/>
        <v>0</v>
      </c>
      <c r="AU106" s="82">
        <f>'2024-HEX-04-03-14-5 - D.1...'!P95</f>
        <v>0</v>
      </c>
      <c r="AV106" s="81">
        <f>'2024-HEX-04-03-14-5 - D.1...'!J37</f>
        <v>0</v>
      </c>
      <c r="AW106" s="81">
        <f>'2024-HEX-04-03-14-5 - D.1...'!J38</f>
        <v>0</v>
      </c>
      <c r="AX106" s="81">
        <f>'2024-HEX-04-03-14-5 - D.1...'!J39</f>
        <v>0</v>
      </c>
      <c r="AY106" s="81">
        <f>'2024-HEX-04-03-14-5 - D.1...'!J40</f>
        <v>0</v>
      </c>
      <c r="AZ106" s="81">
        <f>'2024-HEX-04-03-14-5 - D.1...'!F37</f>
        <v>0</v>
      </c>
      <c r="BA106" s="81">
        <f>'2024-HEX-04-03-14-5 - D.1...'!F38</f>
        <v>0</v>
      </c>
      <c r="BB106" s="81">
        <f>'2024-HEX-04-03-14-5 - D.1...'!F39</f>
        <v>0</v>
      </c>
      <c r="BC106" s="81">
        <f>'2024-HEX-04-03-14-5 - D.1...'!F40</f>
        <v>0</v>
      </c>
      <c r="BD106" s="83">
        <f>'2024-HEX-04-03-14-5 - D.1...'!F41</f>
        <v>0</v>
      </c>
      <c r="BT106" s="26" t="s">
        <v>89</v>
      </c>
      <c r="BV106" s="26" t="s">
        <v>74</v>
      </c>
      <c r="BW106" s="26" t="s">
        <v>231</v>
      </c>
      <c r="BX106" s="26" t="s">
        <v>209</v>
      </c>
      <c r="CL106" s="26" t="s">
        <v>19</v>
      </c>
    </row>
    <row r="107" spans="1:90" s="3" customFormat="1" ht="35.25" customHeight="1">
      <c r="A107" s="84" t="s">
        <v>86</v>
      </c>
      <c r="B107" s="45"/>
      <c r="C107" s="9"/>
      <c r="D107" s="9"/>
      <c r="E107" s="298" t="s">
        <v>232</v>
      </c>
      <c r="F107" s="298"/>
      <c r="G107" s="298"/>
      <c r="H107" s="298"/>
      <c r="I107" s="298"/>
      <c r="J107" s="9"/>
      <c r="K107" s="298" t="s">
        <v>141</v>
      </c>
      <c r="L107" s="298"/>
      <c r="M107" s="298"/>
      <c r="N107" s="298"/>
      <c r="O107" s="298"/>
      <c r="P107" s="298"/>
      <c r="Q107" s="298"/>
      <c r="R107" s="298"/>
      <c r="S107" s="298"/>
      <c r="T107" s="298"/>
      <c r="U107" s="298"/>
      <c r="V107" s="298"/>
      <c r="W107" s="298"/>
      <c r="X107" s="298"/>
      <c r="Y107" s="298"/>
      <c r="Z107" s="298"/>
      <c r="AA107" s="298"/>
      <c r="AB107" s="298"/>
      <c r="AC107" s="298"/>
      <c r="AD107" s="298"/>
      <c r="AE107" s="298"/>
      <c r="AF107" s="298"/>
      <c r="AG107" s="303">
        <f>'2024-HEX-04-03-VON - Vedl...'!J32</f>
        <v>0</v>
      </c>
      <c r="AH107" s="304"/>
      <c r="AI107" s="304"/>
      <c r="AJ107" s="304"/>
      <c r="AK107" s="304"/>
      <c r="AL107" s="304"/>
      <c r="AM107" s="304"/>
      <c r="AN107" s="303">
        <f t="shared" si="2"/>
        <v>0</v>
      </c>
      <c r="AO107" s="304"/>
      <c r="AP107" s="304"/>
      <c r="AQ107" s="79" t="s">
        <v>84</v>
      </c>
      <c r="AR107" s="45"/>
      <c r="AS107" s="85">
        <v>0</v>
      </c>
      <c r="AT107" s="86">
        <f t="shared" si="3"/>
        <v>0</v>
      </c>
      <c r="AU107" s="87">
        <f>'2024-HEX-04-03-VON - Vedl...'!P90</f>
        <v>0</v>
      </c>
      <c r="AV107" s="86">
        <f>'2024-HEX-04-03-VON - Vedl...'!J35</f>
        <v>0</v>
      </c>
      <c r="AW107" s="86">
        <f>'2024-HEX-04-03-VON - Vedl...'!J36</f>
        <v>0</v>
      </c>
      <c r="AX107" s="86">
        <f>'2024-HEX-04-03-VON - Vedl...'!J37</f>
        <v>0</v>
      </c>
      <c r="AY107" s="86">
        <f>'2024-HEX-04-03-VON - Vedl...'!J38</f>
        <v>0</v>
      </c>
      <c r="AZ107" s="86">
        <f>'2024-HEX-04-03-VON - Vedl...'!F35</f>
        <v>0</v>
      </c>
      <c r="BA107" s="86">
        <f>'2024-HEX-04-03-VON - Vedl...'!F36</f>
        <v>0</v>
      </c>
      <c r="BB107" s="86">
        <f>'2024-HEX-04-03-VON - Vedl...'!F37</f>
        <v>0</v>
      </c>
      <c r="BC107" s="86">
        <f>'2024-HEX-04-03-VON - Vedl...'!F38</f>
        <v>0</v>
      </c>
      <c r="BD107" s="88">
        <f>'2024-HEX-04-03-VON - Vedl...'!F39</f>
        <v>0</v>
      </c>
      <c r="BT107" s="26" t="s">
        <v>81</v>
      </c>
      <c r="BV107" s="26" t="s">
        <v>74</v>
      </c>
      <c r="BW107" s="26" t="s">
        <v>233</v>
      </c>
      <c r="BX107" s="26" t="s">
        <v>204</v>
      </c>
      <c r="CL107" s="26" t="s">
        <v>19</v>
      </c>
    </row>
    <row r="108" spans="1:90" s="1" customFormat="1" ht="30" customHeight="1">
      <c r="B108" s="33"/>
      <c r="AR108" s="33"/>
    </row>
    <row r="109" spans="1:90" s="1" customFormat="1" ht="6.95" customHeight="1">
      <c r="B109" s="41"/>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33"/>
    </row>
  </sheetData>
  <sheetProtection algorithmName="SHA-512" hashValue="Bc8a8bBSxu+f7TfpkepUQ4lbDv81tBM1boakni7C8mDd/T5a3wLKj0qQRglDCseRDtl+aouT5D6EUQUj6ZC1nQ==" saltValue="3fJnKeSd0wkQTzMs0f4Jxnjq6hAWmLx6upV/zed9U9NhrqgfZmputSTM0JiowpuY/UCTbZPUtikMhmrEA6LS7A==" spinCount="100000" sheet="1" objects="1" scenarios="1" formatColumns="0" formatRows="0"/>
  <mergeCells count="250">
    <mergeCell ref="AK31:AO31"/>
    <mergeCell ref="L31:P31"/>
    <mergeCell ref="W31:AE31"/>
    <mergeCell ref="L32:P32"/>
    <mergeCell ref="W32:AE32"/>
    <mergeCell ref="AK32:AO32"/>
    <mergeCell ref="AK26:AO26"/>
    <mergeCell ref="L28:P28"/>
    <mergeCell ref="W28:AE28"/>
    <mergeCell ref="AK28:AO28"/>
    <mergeCell ref="AK29:AO29"/>
    <mergeCell ref="L29:P29"/>
    <mergeCell ref="W29:AE29"/>
    <mergeCell ref="AK30:AO30"/>
    <mergeCell ref="W30:AE30"/>
    <mergeCell ref="L30:P30"/>
    <mergeCell ref="AR2:BE2"/>
    <mergeCell ref="AG61:AM61"/>
    <mergeCell ref="AN61:AP61"/>
    <mergeCell ref="AN62:AP62"/>
    <mergeCell ref="AG62:AM62"/>
    <mergeCell ref="L45:AO45"/>
    <mergeCell ref="L59:AF59"/>
    <mergeCell ref="AM47:AN47"/>
    <mergeCell ref="AM49:AP49"/>
    <mergeCell ref="AS49:AT51"/>
    <mergeCell ref="AM50:AP50"/>
    <mergeCell ref="AG52:AM52"/>
    <mergeCell ref="AN52:AP52"/>
    <mergeCell ref="AN55:AP55"/>
    <mergeCell ref="AG55:AM55"/>
    <mergeCell ref="AN56:AP56"/>
    <mergeCell ref="AG56:AM56"/>
    <mergeCell ref="AN57:AP57"/>
    <mergeCell ref="AG57:AM57"/>
    <mergeCell ref="BE5:BE32"/>
    <mergeCell ref="K5:AO5"/>
    <mergeCell ref="K6:AO6"/>
    <mergeCell ref="E14:AJ14"/>
    <mergeCell ref="E23:AN23"/>
    <mergeCell ref="AN65:AP65"/>
    <mergeCell ref="AG65:AM65"/>
    <mergeCell ref="AN66:AP66"/>
    <mergeCell ref="AG66:AM66"/>
    <mergeCell ref="AN67:AP67"/>
    <mergeCell ref="AG67:AM67"/>
    <mergeCell ref="L33:P33"/>
    <mergeCell ref="W33:AE33"/>
    <mergeCell ref="AK33:AO33"/>
    <mergeCell ref="AK35:AO35"/>
    <mergeCell ref="X35:AB35"/>
    <mergeCell ref="AN58:AP58"/>
    <mergeCell ref="AG58:AM58"/>
    <mergeCell ref="AN59:AP59"/>
    <mergeCell ref="AG59:AM59"/>
    <mergeCell ref="AN60:AP60"/>
    <mergeCell ref="AG60:AM60"/>
    <mergeCell ref="AG54:AM54"/>
    <mergeCell ref="AN54:AP54"/>
    <mergeCell ref="AN63:AP63"/>
    <mergeCell ref="AG63:AM63"/>
    <mergeCell ref="AN64:AP64"/>
    <mergeCell ref="AG64:AM64"/>
    <mergeCell ref="AG68:AM68"/>
    <mergeCell ref="AN68:AP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76:AP76"/>
    <mergeCell ref="AG76:AM76"/>
    <mergeCell ref="AG77:AM77"/>
    <mergeCell ref="AN77:AP77"/>
    <mergeCell ref="AN78:AP78"/>
    <mergeCell ref="AG78:AM78"/>
    <mergeCell ref="AG79:AM79"/>
    <mergeCell ref="AN79:AP79"/>
    <mergeCell ref="AG80:AM80"/>
    <mergeCell ref="AN80:AP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G91:AM91"/>
    <mergeCell ref="AN91:AP91"/>
    <mergeCell ref="AG92:AM92"/>
    <mergeCell ref="AN92:AP92"/>
    <mergeCell ref="AG93:AM93"/>
    <mergeCell ref="AN93:AP93"/>
    <mergeCell ref="AG94:AM94"/>
    <mergeCell ref="AN94:AP94"/>
    <mergeCell ref="AN95:AP95"/>
    <mergeCell ref="AG95:AM95"/>
    <mergeCell ref="AG96:AM96"/>
    <mergeCell ref="AN96:AP96"/>
    <mergeCell ref="AN97:AP97"/>
    <mergeCell ref="AG97:AM97"/>
    <mergeCell ref="AN98:AP98"/>
    <mergeCell ref="AG98:AM98"/>
    <mergeCell ref="AG99:AM99"/>
    <mergeCell ref="AN99:AP99"/>
    <mergeCell ref="AN100:AP100"/>
    <mergeCell ref="AG100:AM100"/>
    <mergeCell ref="AN101:AP101"/>
    <mergeCell ref="AG101:AM101"/>
    <mergeCell ref="AG102:AM102"/>
    <mergeCell ref="AN102:AP102"/>
    <mergeCell ref="AN103:AP103"/>
    <mergeCell ref="AG103:AM103"/>
    <mergeCell ref="AN104:AP104"/>
    <mergeCell ref="AG104:AM104"/>
    <mergeCell ref="AN105:AP105"/>
    <mergeCell ref="AG105:AM105"/>
    <mergeCell ref="AN106:AP106"/>
    <mergeCell ref="AG106:AM106"/>
    <mergeCell ref="AN107:AP107"/>
    <mergeCell ref="AG107:AM107"/>
    <mergeCell ref="C52:G52"/>
    <mergeCell ref="I52:AF52"/>
    <mergeCell ref="J55:AF55"/>
    <mergeCell ref="D55:H55"/>
    <mergeCell ref="K56:AF56"/>
    <mergeCell ref="E56:I56"/>
    <mergeCell ref="L57:AF57"/>
    <mergeCell ref="F57:J57"/>
    <mergeCell ref="L58:AF58"/>
    <mergeCell ref="F58:J58"/>
    <mergeCell ref="G64:K64"/>
    <mergeCell ref="M64:AF64"/>
    <mergeCell ref="F59:J59"/>
    <mergeCell ref="F60:J60"/>
    <mergeCell ref="L60:AF60"/>
    <mergeCell ref="K61:AF61"/>
    <mergeCell ref="E61:I61"/>
    <mergeCell ref="L62:AF62"/>
    <mergeCell ref="F62:J62"/>
    <mergeCell ref="M63:AF63"/>
    <mergeCell ref="G63:K63"/>
    <mergeCell ref="F65:J65"/>
    <mergeCell ref="L65:AF65"/>
    <mergeCell ref="L66:AF66"/>
    <mergeCell ref="F66:J66"/>
    <mergeCell ref="L67:AF67"/>
    <mergeCell ref="F67:J67"/>
    <mergeCell ref="L68:AF68"/>
    <mergeCell ref="F68:J68"/>
    <mergeCell ref="M69:AF69"/>
    <mergeCell ref="G69:K69"/>
    <mergeCell ref="G70:K70"/>
    <mergeCell ref="M70:AF70"/>
    <mergeCell ref="M71:AF71"/>
    <mergeCell ref="G71:K71"/>
    <mergeCell ref="E72:I72"/>
    <mergeCell ref="K72:AF72"/>
    <mergeCell ref="K73:AF73"/>
    <mergeCell ref="E73:I73"/>
    <mergeCell ref="E74:I74"/>
    <mergeCell ref="K74:AF74"/>
    <mergeCell ref="J75:AF75"/>
    <mergeCell ref="D75:H75"/>
    <mergeCell ref="E76:I76"/>
    <mergeCell ref="K76:AF76"/>
    <mergeCell ref="F77:J77"/>
    <mergeCell ref="L77:AF77"/>
    <mergeCell ref="L78:AF78"/>
    <mergeCell ref="F78:J78"/>
    <mergeCell ref="E79:I79"/>
    <mergeCell ref="K79:AF79"/>
    <mergeCell ref="F80:J80"/>
    <mergeCell ref="L80:AF80"/>
    <mergeCell ref="G81:K81"/>
    <mergeCell ref="M81:AF81"/>
    <mergeCell ref="M82:AF82"/>
    <mergeCell ref="G82:K82"/>
    <mergeCell ref="L83:AF83"/>
    <mergeCell ref="F83:J83"/>
    <mergeCell ref="F84:J84"/>
    <mergeCell ref="L84:AF84"/>
    <mergeCell ref="F85:J85"/>
    <mergeCell ref="L85:AF85"/>
    <mergeCell ref="G86:K86"/>
    <mergeCell ref="M86:AF86"/>
    <mergeCell ref="G87:K87"/>
    <mergeCell ref="M87:AF87"/>
    <mergeCell ref="M88:AF88"/>
    <mergeCell ref="G88:K88"/>
    <mergeCell ref="M89:AF89"/>
    <mergeCell ref="G89:K89"/>
    <mergeCell ref="F90:J90"/>
    <mergeCell ref="L90:AF90"/>
    <mergeCell ref="K91:AF91"/>
    <mergeCell ref="E91:I91"/>
    <mergeCell ref="K92:AF92"/>
    <mergeCell ref="E92:I92"/>
    <mergeCell ref="K93:AF93"/>
    <mergeCell ref="E93:I93"/>
    <mergeCell ref="E94:I94"/>
    <mergeCell ref="K94:AF94"/>
    <mergeCell ref="D95:H95"/>
    <mergeCell ref="J95:AF95"/>
    <mergeCell ref="K96:AF96"/>
    <mergeCell ref="E96:I96"/>
    <mergeCell ref="K97:AF97"/>
    <mergeCell ref="E97:I97"/>
    <mergeCell ref="L98:AF98"/>
    <mergeCell ref="F98:J98"/>
    <mergeCell ref="F99:J99"/>
    <mergeCell ref="L99:AF99"/>
    <mergeCell ref="G105:K105"/>
    <mergeCell ref="M105:AF105"/>
    <mergeCell ref="F106:J106"/>
    <mergeCell ref="L106:AF106"/>
    <mergeCell ref="E107:I107"/>
    <mergeCell ref="K107:AF107"/>
    <mergeCell ref="F100:J100"/>
    <mergeCell ref="L100:AF100"/>
    <mergeCell ref="F101:J101"/>
    <mergeCell ref="L101:AF101"/>
    <mergeCell ref="G102:K102"/>
    <mergeCell ref="M102:AF102"/>
    <mergeCell ref="G103:K103"/>
    <mergeCell ref="M103:AF103"/>
    <mergeCell ref="G104:K104"/>
    <mergeCell ref="M104:AF104"/>
  </mergeCells>
  <hyperlinks>
    <hyperlink ref="A57" location="'2024-HEX-04-01-11-1 - D.1...'!C2" display="/" xr:uid="{00000000-0004-0000-0000-000000000000}"/>
    <hyperlink ref="A58" location="'2024-HEX-04-01-11-2 - D.1...'!C2" display="/" xr:uid="{00000000-0004-0000-0000-000001000000}"/>
    <hyperlink ref="A59" location="'2024-HEX-04-01-11-3 - D.1...'!C2" display="/" xr:uid="{00000000-0004-0000-0000-000002000000}"/>
    <hyperlink ref="A60" location="'2024-HEX-04-01-11-4 - D.1...'!C2" display="/" xr:uid="{00000000-0004-0000-0000-000003000000}"/>
    <hyperlink ref="A63" location="'2024-HEX-04-01-14-11 - D....'!C2" display="/" xr:uid="{00000000-0004-0000-0000-000004000000}"/>
    <hyperlink ref="A64" location="'2024-HEX-04-01-14-12 - D....'!C2" display="/" xr:uid="{00000000-0004-0000-0000-000005000000}"/>
    <hyperlink ref="A65" location="'2024-HEX-04-01-14-2 - D.1...'!C2" display="/" xr:uid="{00000000-0004-0000-0000-000006000000}"/>
    <hyperlink ref="A66" location="'2024-HEX-04-01-14-3 - D.1...'!C2" display="/" xr:uid="{00000000-0004-0000-0000-000007000000}"/>
    <hyperlink ref="A67" location="'2024-HEX-04-01-14-4 - D.1...'!C2" display="/" xr:uid="{00000000-0004-0000-0000-000008000000}"/>
    <hyperlink ref="A69" location="'2024-HEX-04-01-14-51 - D....'!C2" display="/" xr:uid="{00000000-0004-0000-0000-000009000000}"/>
    <hyperlink ref="A70" location="'2024-HEX-04-01-14-52 - D....'!C2" display="/" xr:uid="{00000000-0004-0000-0000-00000A000000}"/>
    <hyperlink ref="A71" location="'2024-HEX-04-01-14-53 - D....'!C2" display="/" xr:uid="{00000000-0004-0000-0000-00000B000000}"/>
    <hyperlink ref="A72" location="'2024-HEX-04-01-15 - D.1.5...'!C2" display="/" xr:uid="{00000000-0004-0000-0000-00000C000000}"/>
    <hyperlink ref="A73" location="'2024-HEX-04-01-16 - D.1.6...'!C2" display="/" xr:uid="{00000000-0004-0000-0000-00000D000000}"/>
    <hyperlink ref="A74" location="'2024-HEX-04-01-VON - Vedl...'!C2" display="/" xr:uid="{00000000-0004-0000-0000-00000E000000}"/>
    <hyperlink ref="A77" location="'2024-HEX-04-02-11-1 - D.1...'!C2" display="/" xr:uid="{00000000-0004-0000-0000-00000F000000}"/>
    <hyperlink ref="A78" location="'2024-HEX-04-02-11-2 - D.1...'!C2" display="/" xr:uid="{00000000-0004-0000-0000-000010000000}"/>
    <hyperlink ref="A81" location="'2024-HEX-04-02-14-11 - D....'!C2" display="/" xr:uid="{00000000-0004-0000-0000-000011000000}"/>
    <hyperlink ref="A82" location="'2024-HEX-04-02-14-12 - D....'!C2" display="/" xr:uid="{00000000-0004-0000-0000-000012000000}"/>
    <hyperlink ref="A83" location="'2024-HEX-04-02-14-2 - D.1...'!C2" display="/" xr:uid="{00000000-0004-0000-0000-000013000000}"/>
    <hyperlink ref="A84" location="'2024-HEX-04-02-14-3 - D.1...'!C2" display="/" xr:uid="{00000000-0004-0000-0000-000014000000}"/>
    <hyperlink ref="A86" location="'2024-HEX-04-02-14-41 - D....'!C2" display="/" xr:uid="{00000000-0004-0000-0000-000015000000}"/>
    <hyperlink ref="A87" location="'2024-HEX-04-02-14-42 - D....'!C2" display="/" xr:uid="{00000000-0004-0000-0000-000016000000}"/>
    <hyperlink ref="A88" location="'2024-HEX-04-02-14-43 - D....'!C2" display="/" xr:uid="{00000000-0004-0000-0000-000017000000}"/>
    <hyperlink ref="A89" location="'2024-HEX-04-02-14-44 - D....'!C2" display="/" xr:uid="{00000000-0004-0000-0000-000018000000}"/>
    <hyperlink ref="A90" location="'2024-HEX-04-02-14-5 - D.1...'!C2" display="/" xr:uid="{00000000-0004-0000-0000-000019000000}"/>
    <hyperlink ref="A91" location="'2024-HEX-04-02-5 - D.1.5-...'!C2" display="/" xr:uid="{00000000-0004-0000-0000-00001A000000}"/>
    <hyperlink ref="A92" location="'2024-HEX-04-02-6 - D.1.6-...'!C2" display="/" xr:uid="{00000000-0004-0000-0000-00001B000000}"/>
    <hyperlink ref="A93" location="'2024-HEX-04-02-7 - D.1.7-...'!C2" display="/" xr:uid="{00000000-0004-0000-0000-00001C000000}"/>
    <hyperlink ref="A94" location="'2024-HEX-04-02-VON - Vedl...'!C2" display="/" xr:uid="{00000000-0004-0000-0000-00001D000000}"/>
    <hyperlink ref="A96" location="'2024-HEX-04-03-11 - D.1.1...'!C2" display="/" xr:uid="{00000000-0004-0000-0000-00001E000000}"/>
    <hyperlink ref="A98" location="'2024-HEX-04-03-14-1 - D.1...'!C2" display="/" xr:uid="{00000000-0004-0000-0000-00001F000000}"/>
    <hyperlink ref="A99" location="'2024-HEX-04-03-14-2 - D.1...'!C2" display="/" xr:uid="{00000000-0004-0000-0000-000020000000}"/>
    <hyperlink ref="A100" location="'2024-HEX-04-03-14-3 - D.1...'!C2" display="/" xr:uid="{00000000-0004-0000-0000-000021000000}"/>
    <hyperlink ref="A102" location="'2024-HEX-04-03-14-4a - D....'!C2" display="/" xr:uid="{00000000-0004-0000-0000-000022000000}"/>
    <hyperlink ref="A103" location="'2024-HEX-04-03-14-4b - D....'!C2" display="/" xr:uid="{00000000-0004-0000-0000-000023000000}"/>
    <hyperlink ref="A104" location="'2024-HEX-04-03-14-4c - D....'!C2" display="/" xr:uid="{00000000-0004-0000-0000-000024000000}"/>
    <hyperlink ref="A105" location="'2024-HEX-04-03-14-4d - D....'!C2" display="/" xr:uid="{00000000-0004-0000-0000-000025000000}"/>
    <hyperlink ref="A106" location="'2024-HEX-04-03-14-5 - D.1...'!C2" display="/" xr:uid="{00000000-0004-0000-0000-000026000000}"/>
    <hyperlink ref="A107" location="'2024-HEX-04-03-VON - Vedl...'!C2" display="/" xr:uid="{00000000-0004-0000-0000-00002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876"/>
  <sheetViews>
    <sheetView showGridLines="0" tabSelected="1" topLeftCell="A1502" workbookViewId="0">
      <selection activeCell="C1505" sqref="C1505:K150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18"/>
      <c r="M2" s="318"/>
      <c r="N2" s="318"/>
      <c r="O2" s="318"/>
      <c r="P2" s="318"/>
      <c r="Q2" s="318"/>
      <c r="R2" s="318"/>
      <c r="S2" s="318"/>
      <c r="T2" s="318"/>
      <c r="U2" s="318"/>
      <c r="V2" s="318"/>
      <c r="AT2" s="18" t="s">
        <v>90</v>
      </c>
      <c r="AZ2" s="89" t="s">
        <v>234</v>
      </c>
      <c r="BA2" s="89" t="s">
        <v>235</v>
      </c>
      <c r="BB2" s="89" t="s">
        <v>236</v>
      </c>
      <c r="BC2" s="89" t="s">
        <v>237</v>
      </c>
      <c r="BD2" s="89" t="s">
        <v>81</v>
      </c>
    </row>
    <row r="3" spans="2:56" ht="6.95" customHeight="1">
      <c r="B3" s="19"/>
      <c r="C3" s="20"/>
      <c r="D3" s="20"/>
      <c r="E3" s="20"/>
      <c r="F3" s="20"/>
      <c r="G3" s="20"/>
      <c r="H3" s="20"/>
      <c r="I3" s="20"/>
      <c r="J3" s="20"/>
      <c r="K3" s="20"/>
      <c r="L3" s="21"/>
      <c r="AT3" s="18" t="s">
        <v>81</v>
      </c>
      <c r="AZ3" s="89" t="s">
        <v>238</v>
      </c>
      <c r="BA3" s="89" t="s">
        <v>239</v>
      </c>
      <c r="BB3" s="89" t="s">
        <v>240</v>
      </c>
      <c r="BC3" s="89" t="s">
        <v>241</v>
      </c>
      <c r="BD3" s="89" t="s">
        <v>81</v>
      </c>
    </row>
    <row r="4" spans="2:56" ht="24.95" customHeight="1">
      <c r="B4" s="21"/>
      <c r="D4" s="22" t="s">
        <v>242</v>
      </c>
      <c r="L4" s="21"/>
      <c r="M4" s="90" t="s">
        <v>10</v>
      </c>
      <c r="AT4" s="18" t="s">
        <v>4</v>
      </c>
      <c r="AZ4" s="89" t="s">
        <v>243</v>
      </c>
      <c r="BA4" s="89" t="s">
        <v>244</v>
      </c>
      <c r="BB4" s="89" t="s">
        <v>240</v>
      </c>
      <c r="BC4" s="89" t="s">
        <v>245</v>
      </c>
      <c r="BD4" s="89" t="s">
        <v>81</v>
      </c>
    </row>
    <row r="5" spans="2:56" ht="6.95" customHeight="1">
      <c r="B5" s="21"/>
      <c r="L5" s="21"/>
      <c r="AZ5" s="89" t="s">
        <v>246</v>
      </c>
      <c r="BA5" s="89" t="s">
        <v>247</v>
      </c>
      <c r="BB5" s="89" t="s">
        <v>236</v>
      </c>
      <c r="BC5" s="89" t="s">
        <v>248</v>
      </c>
      <c r="BD5" s="89" t="s">
        <v>81</v>
      </c>
    </row>
    <row r="6" spans="2:56" ht="12" customHeight="1">
      <c r="B6" s="21"/>
      <c r="D6" s="28" t="s">
        <v>16</v>
      </c>
      <c r="L6" s="21"/>
      <c r="AZ6" s="89" t="s">
        <v>249</v>
      </c>
      <c r="BA6" s="89" t="s">
        <v>250</v>
      </c>
      <c r="BB6" s="89" t="s">
        <v>236</v>
      </c>
      <c r="BC6" s="89" t="s">
        <v>251</v>
      </c>
      <c r="BD6" s="89" t="s">
        <v>81</v>
      </c>
    </row>
    <row r="7" spans="2:56" ht="16.5" customHeight="1">
      <c r="B7" s="21"/>
      <c r="E7" s="340" t="str">
        <f>'Rekapitulace stavby'!K6</f>
        <v>UPOL FTK – Rekonstrukce infrastruktury v areálu Neředín</v>
      </c>
      <c r="F7" s="341"/>
      <c r="G7" s="341"/>
      <c r="H7" s="341"/>
      <c r="L7" s="21"/>
      <c r="AZ7" s="89" t="s">
        <v>252</v>
      </c>
      <c r="BA7" s="89" t="s">
        <v>253</v>
      </c>
      <c r="BB7" s="89" t="s">
        <v>236</v>
      </c>
      <c r="BC7" s="89" t="s">
        <v>254</v>
      </c>
      <c r="BD7" s="89" t="s">
        <v>81</v>
      </c>
    </row>
    <row r="8" spans="2:56" ht="12.75">
      <c r="B8" s="21"/>
      <c r="D8" s="28" t="s">
        <v>255</v>
      </c>
      <c r="L8" s="21"/>
    </row>
    <row r="9" spans="2:56" ht="16.5" customHeight="1">
      <c r="B9" s="21"/>
      <c r="E9" s="340" t="s">
        <v>256</v>
      </c>
      <c r="F9" s="318"/>
      <c r="G9" s="318"/>
      <c r="H9" s="318"/>
      <c r="L9" s="21"/>
    </row>
    <row r="10" spans="2:56" ht="12" customHeight="1">
      <c r="B10" s="21"/>
      <c r="D10" s="28" t="s">
        <v>257</v>
      </c>
      <c r="L10" s="21"/>
    </row>
    <row r="11" spans="2:56" s="1" customFormat="1" ht="16.5" customHeight="1">
      <c r="B11" s="33"/>
      <c r="E11" s="327" t="s">
        <v>258</v>
      </c>
      <c r="F11" s="342"/>
      <c r="G11" s="342"/>
      <c r="H11" s="342"/>
      <c r="L11" s="33"/>
    </row>
    <row r="12" spans="2:56" s="1" customFormat="1" ht="12" customHeight="1">
      <c r="B12" s="33"/>
      <c r="D12" s="28" t="s">
        <v>259</v>
      </c>
      <c r="L12" s="33"/>
    </row>
    <row r="13" spans="2:56" s="1" customFormat="1" ht="16.5" customHeight="1">
      <c r="B13" s="33"/>
      <c r="E13" s="319" t="s">
        <v>260</v>
      </c>
      <c r="F13" s="342"/>
      <c r="G13" s="342"/>
      <c r="H13" s="342"/>
      <c r="L13" s="33"/>
    </row>
    <row r="14" spans="2:56" s="1" customFormat="1">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36" t="s">
        <v>262</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ROUND(J115,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ROUND((SUM(BE115:BE1875)),  2)</f>
        <v>0</v>
      </c>
      <c r="I37" s="95">
        <v>0.21</v>
      </c>
      <c r="J37" s="81">
        <f>ROUND(((SUM(BE115:BE1875))*I37),  2)</f>
        <v>0</v>
      </c>
      <c r="L37" s="33"/>
    </row>
    <row r="38" spans="2:12" s="1" customFormat="1" ht="14.45" customHeight="1">
      <c r="B38" s="33"/>
      <c r="E38" s="28" t="s">
        <v>44</v>
      </c>
      <c r="F38" s="81">
        <f>ROUND((SUM(BF115:BF1875)),  2)</f>
        <v>0</v>
      </c>
      <c r="I38" s="95">
        <v>0.12</v>
      </c>
      <c r="J38" s="81">
        <f>ROUND(((SUM(BF115:BF1875))*I38),  2)</f>
        <v>0</v>
      </c>
      <c r="L38" s="33"/>
    </row>
    <row r="39" spans="2:12" s="1" customFormat="1" ht="14.45" hidden="1" customHeight="1">
      <c r="B39" s="33"/>
      <c r="E39" s="28" t="s">
        <v>45</v>
      </c>
      <c r="F39" s="81">
        <f>ROUND((SUM(BG115:BG1875)),  2)</f>
        <v>0</v>
      </c>
      <c r="I39" s="95">
        <v>0.21</v>
      </c>
      <c r="J39" s="81">
        <f>0</f>
        <v>0</v>
      </c>
      <c r="L39" s="33"/>
    </row>
    <row r="40" spans="2:12" s="1" customFormat="1" ht="14.45" hidden="1" customHeight="1">
      <c r="B40" s="33"/>
      <c r="E40" s="28" t="s">
        <v>46</v>
      </c>
      <c r="F40" s="81">
        <f>ROUND((SUM(BH115:BH1875)),  2)</f>
        <v>0</v>
      </c>
      <c r="I40" s="95">
        <v>0.12</v>
      </c>
      <c r="J40" s="81">
        <f>0</f>
        <v>0</v>
      </c>
      <c r="L40" s="33"/>
    </row>
    <row r="41" spans="2:12" s="1" customFormat="1" ht="14.45" hidden="1" customHeight="1">
      <c r="B41" s="33"/>
      <c r="E41" s="28" t="s">
        <v>47</v>
      </c>
      <c r="F41" s="81">
        <f>ROUND((SUM(BI115:BI1875)),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18"/>
      <c r="G54" s="318"/>
      <c r="H54" s="318"/>
      <c r="L54" s="21"/>
    </row>
    <row r="55" spans="2:12" ht="12" customHeight="1">
      <c r="B55" s="21"/>
      <c r="C55" s="28" t="s">
        <v>257</v>
      </c>
      <c r="L55" s="21"/>
    </row>
    <row r="56" spans="2:12" s="1" customFormat="1" ht="16.5" customHeight="1">
      <c r="B56" s="33"/>
      <c r="E56" s="327" t="s">
        <v>258</v>
      </c>
      <c r="F56" s="342"/>
      <c r="G56" s="342"/>
      <c r="H56" s="342"/>
      <c r="L56" s="33"/>
    </row>
    <row r="57" spans="2:12" s="1" customFormat="1" ht="12" customHeight="1">
      <c r="B57" s="33"/>
      <c r="C57" s="28" t="s">
        <v>259</v>
      </c>
      <c r="L57" s="33"/>
    </row>
    <row r="58" spans="2:12" s="1" customFormat="1" ht="16.5" customHeight="1">
      <c r="B58" s="33"/>
      <c r="E58" s="319" t="str">
        <f>E13</f>
        <v>2024/HEX/04-01-11-1 - D.1.1.1-Přístavba a stavební úpravy (vč.statiky a PBŘ)</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J115</f>
        <v>0</v>
      </c>
      <c r="L67" s="33"/>
      <c r="AU67" s="18" t="s">
        <v>266</v>
      </c>
    </row>
    <row r="68" spans="2:47" s="8" customFormat="1" ht="24.95" customHeight="1">
      <c r="B68" s="105"/>
      <c r="D68" s="106" t="s">
        <v>267</v>
      </c>
      <c r="E68" s="107"/>
      <c r="F68" s="107"/>
      <c r="G68" s="107"/>
      <c r="H68" s="107"/>
      <c r="I68" s="107"/>
      <c r="J68" s="108">
        <f>J116</f>
        <v>0</v>
      </c>
      <c r="L68" s="105"/>
    </row>
    <row r="69" spans="2:47" s="9" customFormat="1" ht="19.899999999999999" customHeight="1">
      <c r="B69" s="109"/>
      <c r="D69" s="110" t="s">
        <v>268</v>
      </c>
      <c r="E69" s="111"/>
      <c r="F69" s="111"/>
      <c r="G69" s="111"/>
      <c r="H69" s="111"/>
      <c r="I69" s="111"/>
      <c r="J69" s="112">
        <f>J117</f>
        <v>0</v>
      </c>
      <c r="L69" s="109"/>
    </row>
    <row r="70" spans="2:47" s="9" customFormat="1" ht="19.899999999999999" customHeight="1">
      <c r="B70" s="109"/>
      <c r="D70" s="110" t="s">
        <v>269</v>
      </c>
      <c r="E70" s="111"/>
      <c r="F70" s="111"/>
      <c r="G70" s="111"/>
      <c r="H70" s="111"/>
      <c r="I70" s="111"/>
      <c r="J70" s="112">
        <f>J190</f>
        <v>0</v>
      </c>
      <c r="L70" s="109"/>
    </row>
    <row r="71" spans="2:47" s="9" customFormat="1" ht="19.899999999999999" customHeight="1">
      <c r="B71" s="109"/>
      <c r="D71" s="110" t="s">
        <v>270</v>
      </c>
      <c r="E71" s="111"/>
      <c r="F71" s="111"/>
      <c r="G71" s="111"/>
      <c r="H71" s="111"/>
      <c r="I71" s="111"/>
      <c r="J71" s="112">
        <f>J302</f>
        <v>0</v>
      </c>
      <c r="L71" s="109"/>
    </row>
    <row r="72" spans="2:47" s="9" customFormat="1" ht="19.899999999999999" customHeight="1">
      <c r="B72" s="109"/>
      <c r="D72" s="110" t="s">
        <v>271</v>
      </c>
      <c r="E72" s="111"/>
      <c r="F72" s="111"/>
      <c r="G72" s="111"/>
      <c r="H72" s="111"/>
      <c r="I72" s="111"/>
      <c r="J72" s="112">
        <f>J351</f>
        <v>0</v>
      </c>
      <c r="L72" s="109"/>
    </row>
    <row r="73" spans="2:47" s="9" customFormat="1" ht="19.899999999999999" customHeight="1">
      <c r="B73" s="109"/>
      <c r="D73" s="110" t="s">
        <v>272</v>
      </c>
      <c r="E73" s="111"/>
      <c r="F73" s="111"/>
      <c r="G73" s="111"/>
      <c r="H73" s="111"/>
      <c r="I73" s="111"/>
      <c r="J73" s="112">
        <f>J535</f>
        <v>0</v>
      </c>
      <c r="L73" s="109"/>
    </row>
    <row r="74" spans="2:47" s="9" customFormat="1" ht="19.899999999999999" customHeight="1">
      <c r="B74" s="109"/>
      <c r="D74" s="110" t="s">
        <v>273</v>
      </c>
      <c r="E74" s="111"/>
      <c r="F74" s="111"/>
      <c r="G74" s="111"/>
      <c r="H74" s="111"/>
      <c r="I74" s="111"/>
      <c r="J74" s="112">
        <f>J890</f>
        <v>0</v>
      </c>
      <c r="L74" s="109"/>
    </row>
    <row r="75" spans="2:47" s="9" customFormat="1" ht="19.899999999999999" customHeight="1">
      <c r="B75" s="109"/>
      <c r="D75" s="110" t="s">
        <v>274</v>
      </c>
      <c r="E75" s="111"/>
      <c r="F75" s="111"/>
      <c r="G75" s="111"/>
      <c r="H75" s="111"/>
      <c r="I75" s="111"/>
      <c r="J75" s="112">
        <f>J1039</f>
        <v>0</v>
      </c>
      <c r="L75" s="109"/>
    </row>
    <row r="76" spans="2:47" s="9" customFormat="1" ht="19.899999999999999" customHeight="1">
      <c r="B76" s="109"/>
      <c r="D76" s="110" t="s">
        <v>275</v>
      </c>
      <c r="E76" s="111"/>
      <c r="F76" s="111"/>
      <c r="G76" s="111"/>
      <c r="H76" s="111"/>
      <c r="I76" s="111"/>
      <c r="J76" s="112">
        <f>J1067</f>
        <v>0</v>
      </c>
      <c r="L76" s="109"/>
    </row>
    <row r="77" spans="2:47" s="8" customFormat="1" ht="24.95" customHeight="1">
      <c r="B77" s="105"/>
      <c r="D77" s="106" t="s">
        <v>276</v>
      </c>
      <c r="E77" s="107"/>
      <c r="F77" s="107"/>
      <c r="G77" s="107"/>
      <c r="H77" s="107"/>
      <c r="I77" s="107"/>
      <c r="J77" s="108">
        <f>J1070</f>
        <v>0</v>
      </c>
      <c r="L77" s="105"/>
    </row>
    <row r="78" spans="2:47" s="9" customFormat="1" ht="19.899999999999999" customHeight="1">
      <c r="B78" s="109"/>
      <c r="D78" s="110" t="s">
        <v>277</v>
      </c>
      <c r="E78" s="111"/>
      <c r="F78" s="111"/>
      <c r="G78" s="111"/>
      <c r="H78" s="111"/>
      <c r="I78" s="111"/>
      <c r="J78" s="112">
        <f>J1071</f>
        <v>0</v>
      </c>
      <c r="L78" s="109"/>
    </row>
    <row r="79" spans="2:47" s="9" customFormat="1" ht="19.899999999999999" customHeight="1">
      <c r="B79" s="109"/>
      <c r="D79" s="110" t="s">
        <v>278</v>
      </c>
      <c r="E79" s="111"/>
      <c r="F79" s="111"/>
      <c r="G79" s="111"/>
      <c r="H79" s="111"/>
      <c r="I79" s="111"/>
      <c r="J79" s="112">
        <f>J1155</f>
        <v>0</v>
      </c>
      <c r="L79" s="109"/>
    </row>
    <row r="80" spans="2:47" s="9" customFormat="1" ht="19.899999999999999" customHeight="1">
      <c r="B80" s="109"/>
      <c r="D80" s="110" t="s">
        <v>279</v>
      </c>
      <c r="E80" s="111"/>
      <c r="F80" s="111"/>
      <c r="G80" s="111"/>
      <c r="H80" s="111"/>
      <c r="I80" s="111"/>
      <c r="J80" s="112">
        <f>J1269</f>
        <v>0</v>
      </c>
      <c r="L80" s="109"/>
    </row>
    <row r="81" spans="2:12" s="9" customFormat="1" ht="19.899999999999999" customHeight="1">
      <c r="B81" s="109"/>
      <c r="D81" s="110" t="s">
        <v>280</v>
      </c>
      <c r="E81" s="111"/>
      <c r="F81" s="111"/>
      <c r="G81" s="111"/>
      <c r="H81" s="111"/>
      <c r="I81" s="111"/>
      <c r="J81" s="112">
        <f>J1352</f>
        <v>0</v>
      </c>
      <c r="L81" s="109"/>
    </row>
    <row r="82" spans="2:12" s="9" customFormat="1" ht="19.899999999999999" customHeight="1">
      <c r="B82" s="109"/>
      <c r="D82" s="110" t="s">
        <v>281</v>
      </c>
      <c r="E82" s="111"/>
      <c r="F82" s="111"/>
      <c r="G82" s="111"/>
      <c r="H82" s="111"/>
      <c r="I82" s="111"/>
      <c r="J82" s="112">
        <f>J1368</f>
        <v>0</v>
      </c>
      <c r="L82" s="109"/>
    </row>
    <row r="83" spans="2:12" s="9" customFormat="1" ht="19.899999999999999" customHeight="1">
      <c r="B83" s="109"/>
      <c r="D83" s="110" t="s">
        <v>282</v>
      </c>
      <c r="E83" s="111"/>
      <c r="F83" s="111"/>
      <c r="G83" s="111"/>
      <c r="H83" s="111"/>
      <c r="I83" s="111"/>
      <c r="J83" s="112">
        <f>J1382</f>
        <v>0</v>
      </c>
      <c r="L83" s="109"/>
    </row>
    <row r="84" spans="2:12" s="9" customFormat="1" ht="19.899999999999999" customHeight="1">
      <c r="B84" s="109"/>
      <c r="D84" s="110" t="s">
        <v>283</v>
      </c>
      <c r="E84" s="111"/>
      <c r="F84" s="111"/>
      <c r="G84" s="111"/>
      <c r="H84" s="111"/>
      <c r="I84" s="111"/>
      <c r="J84" s="112">
        <f>J1387</f>
        <v>0</v>
      </c>
      <c r="L84" s="109"/>
    </row>
    <row r="85" spans="2:12" s="9" customFormat="1" ht="19.899999999999999" customHeight="1">
      <c r="B85" s="109"/>
      <c r="D85" s="110" t="s">
        <v>284</v>
      </c>
      <c r="E85" s="111"/>
      <c r="F85" s="111"/>
      <c r="G85" s="111"/>
      <c r="H85" s="111"/>
      <c r="I85" s="111"/>
      <c r="J85" s="112">
        <f>J1405</f>
        <v>0</v>
      </c>
      <c r="L85" s="109"/>
    </row>
    <row r="86" spans="2:12" s="9" customFormat="1" ht="19.899999999999999" customHeight="1">
      <c r="B86" s="109"/>
      <c r="D86" s="110" t="s">
        <v>285</v>
      </c>
      <c r="E86" s="111"/>
      <c r="F86" s="111"/>
      <c r="G86" s="111"/>
      <c r="H86" s="111"/>
      <c r="I86" s="111"/>
      <c r="J86" s="112">
        <f>J1416</f>
        <v>0</v>
      </c>
      <c r="L86" s="109"/>
    </row>
    <row r="87" spans="2:12" s="9" customFormat="1" ht="19.899999999999999" customHeight="1">
      <c r="B87" s="109"/>
      <c r="D87" s="110" t="s">
        <v>286</v>
      </c>
      <c r="E87" s="111"/>
      <c r="F87" s="111"/>
      <c r="G87" s="111"/>
      <c r="H87" s="111"/>
      <c r="I87" s="111"/>
      <c r="J87" s="112">
        <f>J1513</f>
        <v>0</v>
      </c>
      <c r="L87" s="109"/>
    </row>
    <row r="88" spans="2:12" s="9" customFormat="1" ht="19.899999999999999" customHeight="1">
      <c r="B88" s="109"/>
      <c r="D88" s="110" t="s">
        <v>287</v>
      </c>
      <c r="E88" s="111"/>
      <c r="F88" s="111"/>
      <c r="G88" s="111"/>
      <c r="H88" s="111"/>
      <c r="I88" s="111"/>
      <c r="J88" s="112">
        <f>J1666</f>
        <v>0</v>
      </c>
      <c r="L88" s="109"/>
    </row>
    <row r="89" spans="2:12" s="9" customFormat="1" ht="19.899999999999999" customHeight="1">
      <c r="B89" s="109"/>
      <c r="D89" s="110" t="s">
        <v>288</v>
      </c>
      <c r="E89" s="111"/>
      <c r="F89" s="111"/>
      <c r="G89" s="111"/>
      <c r="H89" s="111"/>
      <c r="I89" s="111"/>
      <c r="J89" s="112">
        <f>J1694</f>
        <v>0</v>
      </c>
      <c r="L89" s="109"/>
    </row>
    <row r="90" spans="2:12" s="9" customFormat="1" ht="19.899999999999999" customHeight="1">
      <c r="B90" s="109"/>
      <c r="D90" s="110" t="s">
        <v>289</v>
      </c>
      <c r="E90" s="111"/>
      <c r="F90" s="111"/>
      <c r="G90" s="111"/>
      <c r="H90" s="111"/>
      <c r="I90" s="111"/>
      <c r="J90" s="112">
        <f>J1750</f>
        <v>0</v>
      </c>
      <c r="L90" s="109"/>
    </row>
    <row r="91" spans="2:12" s="9" customFormat="1" ht="19.899999999999999" customHeight="1">
      <c r="B91" s="109"/>
      <c r="D91" s="110" t="s">
        <v>290</v>
      </c>
      <c r="E91" s="111"/>
      <c r="F91" s="111"/>
      <c r="G91" s="111"/>
      <c r="H91" s="111"/>
      <c r="I91" s="111"/>
      <c r="J91" s="112">
        <f>J1823</f>
        <v>0</v>
      </c>
      <c r="L91" s="109"/>
    </row>
    <row r="92" spans="2:12" s="1" customFormat="1" ht="21.75" customHeight="1">
      <c r="B92" s="33"/>
      <c r="L92" s="33"/>
    </row>
    <row r="93" spans="2:12" s="1" customFormat="1" ht="6.95" customHeight="1">
      <c r="B93" s="41"/>
      <c r="C93" s="42"/>
      <c r="D93" s="42"/>
      <c r="E93" s="42"/>
      <c r="F93" s="42"/>
      <c r="G93" s="42"/>
      <c r="H93" s="42"/>
      <c r="I93" s="42"/>
      <c r="J93" s="42"/>
      <c r="K93" s="42"/>
      <c r="L93" s="33"/>
    </row>
    <row r="97" spans="2:12" s="1" customFormat="1" ht="6.95" customHeight="1">
      <c r="B97" s="43"/>
      <c r="C97" s="44"/>
      <c r="D97" s="44"/>
      <c r="E97" s="44"/>
      <c r="F97" s="44"/>
      <c r="G97" s="44"/>
      <c r="H97" s="44"/>
      <c r="I97" s="44"/>
      <c r="J97" s="44"/>
      <c r="K97" s="44"/>
      <c r="L97" s="33"/>
    </row>
    <row r="98" spans="2:12" s="1" customFormat="1" ht="24.95" customHeight="1">
      <c r="B98" s="33"/>
      <c r="C98" s="22" t="s">
        <v>291</v>
      </c>
      <c r="L98" s="33"/>
    </row>
    <row r="99" spans="2:12" s="1" customFormat="1" ht="6.95" customHeight="1">
      <c r="B99" s="33"/>
      <c r="L99" s="33"/>
    </row>
    <row r="100" spans="2:12" s="1" customFormat="1" ht="12" customHeight="1">
      <c r="B100" s="33"/>
      <c r="C100" s="28" t="s">
        <v>16</v>
      </c>
      <c r="L100" s="33"/>
    </row>
    <row r="101" spans="2:12" s="1" customFormat="1" ht="16.5" customHeight="1">
      <c r="B101" s="33"/>
      <c r="E101" s="340" t="str">
        <f>E7</f>
        <v>UPOL FTK – Rekonstrukce infrastruktury v areálu Neředín</v>
      </c>
      <c r="F101" s="341"/>
      <c r="G101" s="341"/>
      <c r="H101" s="341"/>
      <c r="L101" s="33"/>
    </row>
    <row r="102" spans="2:12" ht="12" customHeight="1">
      <c r="B102" s="21"/>
      <c r="C102" s="28" t="s">
        <v>255</v>
      </c>
      <c r="L102" s="21"/>
    </row>
    <row r="103" spans="2:12" ht="16.5" customHeight="1">
      <c r="B103" s="21"/>
      <c r="E103" s="340" t="s">
        <v>256</v>
      </c>
      <c r="F103" s="318"/>
      <c r="G103" s="318"/>
      <c r="H103" s="318"/>
      <c r="L103" s="21"/>
    </row>
    <row r="104" spans="2:12" ht="12" customHeight="1">
      <c r="B104" s="21"/>
      <c r="C104" s="28" t="s">
        <v>257</v>
      </c>
      <c r="L104" s="21"/>
    </row>
    <row r="105" spans="2:12" s="1" customFormat="1" ht="16.5" customHeight="1">
      <c r="B105" s="33"/>
      <c r="E105" s="327" t="s">
        <v>258</v>
      </c>
      <c r="F105" s="342"/>
      <c r="G105" s="342"/>
      <c r="H105" s="342"/>
      <c r="L105" s="33"/>
    </row>
    <row r="106" spans="2:12" s="1" customFormat="1" ht="12" customHeight="1">
      <c r="B106" s="33"/>
      <c r="C106" s="28" t="s">
        <v>259</v>
      </c>
      <c r="L106" s="33"/>
    </row>
    <row r="107" spans="2:12" s="1" customFormat="1" ht="16.5" customHeight="1">
      <c r="B107" s="33"/>
      <c r="E107" s="319" t="str">
        <f>E13</f>
        <v>2024/HEX/04-01-11-1 - D.1.1.1-Přístavba a stavební úpravy (vč.statiky a PBŘ)</v>
      </c>
      <c r="F107" s="342"/>
      <c r="G107" s="342"/>
      <c r="H107" s="342"/>
      <c r="L107" s="33"/>
    </row>
    <row r="108" spans="2:12" s="1" customFormat="1" ht="6.95" customHeight="1">
      <c r="B108" s="33"/>
      <c r="L108" s="33"/>
    </row>
    <row r="109" spans="2:12" s="1" customFormat="1" ht="12" customHeight="1">
      <c r="B109" s="33"/>
      <c r="C109" s="28" t="s">
        <v>22</v>
      </c>
      <c r="F109" s="26" t="str">
        <f>F16</f>
        <v xml:space="preserve"> </v>
      </c>
      <c r="I109" s="28" t="s">
        <v>24</v>
      </c>
      <c r="J109" s="49" t="str">
        <f>IF(J16="","",J16)</f>
        <v>4. 4. 2024</v>
      </c>
      <c r="L109" s="33"/>
    </row>
    <row r="110" spans="2:12" s="1" customFormat="1" ht="6.95" customHeight="1">
      <c r="B110" s="33"/>
      <c r="L110" s="33"/>
    </row>
    <row r="111" spans="2:12" s="1" customFormat="1" ht="15.2" customHeight="1">
      <c r="B111" s="33"/>
      <c r="C111" s="28" t="s">
        <v>26</v>
      </c>
      <c r="F111" s="26" t="str">
        <f>E19</f>
        <v>UPOL FTK</v>
      </c>
      <c r="I111" s="28" t="s">
        <v>32</v>
      </c>
      <c r="J111" s="31" t="str">
        <f>E25</f>
        <v>Hexaplan International</v>
      </c>
      <c r="L111" s="33"/>
    </row>
    <row r="112" spans="2:12" s="1" customFormat="1" ht="15.2" customHeight="1">
      <c r="B112" s="33"/>
      <c r="C112" s="28" t="s">
        <v>30</v>
      </c>
      <c r="F112" s="26" t="str">
        <f>IF(E22="","",E22)</f>
        <v>Vyplň údaj</v>
      </c>
      <c r="I112" s="28" t="s">
        <v>35</v>
      </c>
      <c r="J112" s="31" t="str">
        <f>E28</f>
        <v>Ing.A.Hejmalová</v>
      </c>
      <c r="L112" s="33"/>
    </row>
    <row r="113" spans="2:65" s="1" customFormat="1" ht="10.35" customHeight="1">
      <c r="B113" s="33"/>
      <c r="L113" s="33"/>
    </row>
    <row r="114" spans="2:65" s="10" customFormat="1" ht="29.25" customHeight="1">
      <c r="B114" s="113"/>
      <c r="C114" s="114" t="s">
        <v>292</v>
      </c>
      <c r="D114" s="115" t="s">
        <v>57</v>
      </c>
      <c r="E114" s="115" t="s">
        <v>53</v>
      </c>
      <c r="F114" s="115" t="s">
        <v>54</v>
      </c>
      <c r="G114" s="115" t="s">
        <v>293</v>
      </c>
      <c r="H114" s="115" t="s">
        <v>294</v>
      </c>
      <c r="I114" s="115" t="s">
        <v>295</v>
      </c>
      <c r="J114" s="115" t="s">
        <v>265</v>
      </c>
      <c r="K114" s="116" t="s">
        <v>296</v>
      </c>
      <c r="L114" s="113"/>
      <c r="M114" s="55" t="s">
        <v>21</v>
      </c>
      <c r="N114" s="56" t="s">
        <v>42</v>
      </c>
      <c r="O114" s="56" t="s">
        <v>297</v>
      </c>
      <c r="P114" s="56" t="s">
        <v>298</v>
      </c>
      <c r="Q114" s="56" t="s">
        <v>299</v>
      </c>
      <c r="R114" s="56" t="s">
        <v>300</v>
      </c>
      <c r="S114" s="56" t="s">
        <v>301</v>
      </c>
      <c r="T114" s="57" t="s">
        <v>302</v>
      </c>
    </row>
    <row r="115" spans="2:65" s="1" customFormat="1" ht="22.9" customHeight="1">
      <c r="B115" s="33"/>
      <c r="C115" s="60" t="s">
        <v>303</v>
      </c>
      <c r="J115" s="117">
        <f>BK115</f>
        <v>0</v>
      </c>
      <c r="L115" s="33"/>
      <c r="M115" s="58"/>
      <c r="N115" s="50"/>
      <c r="O115" s="50"/>
      <c r="P115" s="118">
        <f>P116+P1070</f>
        <v>0</v>
      </c>
      <c r="Q115" s="50"/>
      <c r="R115" s="118">
        <f>R116+R1070</f>
        <v>452.25141551999991</v>
      </c>
      <c r="S115" s="50"/>
      <c r="T115" s="119">
        <f>T116+T1070</f>
        <v>10.047288999999999</v>
      </c>
      <c r="AT115" s="18" t="s">
        <v>71</v>
      </c>
      <c r="AU115" s="18" t="s">
        <v>266</v>
      </c>
      <c r="BK115" s="120">
        <f>BK116+BK1070</f>
        <v>0</v>
      </c>
    </row>
    <row r="116" spans="2:65" s="11" customFormat="1" ht="25.9" customHeight="1">
      <c r="B116" s="121"/>
      <c r="D116" s="122" t="s">
        <v>71</v>
      </c>
      <c r="E116" s="123" t="s">
        <v>304</v>
      </c>
      <c r="F116" s="123" t="s">
        <v>305</v>
      </c>
      <c r="I116" s="124"/>
      <c r="J116" s="125">
        <f>BK116</f>
        <v>0</v>
      </c>
      <c r="L116" s="121"/>
      <c r="M116" s="126"/>
      <c r="P116" s="127">
        <f>P117+P190+P302+P351+P535+P890+P1039+P1067</f>
        <v>0</v>
      </c>
      <c r="R116" s="127">
        <f>R117+R190+R302+R351+R535+R890+R1039+R1067</f>
        <v>434.23449176999992</v>
      </c>
      <c r="T116" s="128">
        <f>T117+T190+T302+T351+T535+T890+T1039+T1067</f>
        <v>9.7808440000000001</v>
      </c>
      <c r="AR116" s="122" t="s">
        <v>79</v>
      </c>
      <c r="AT116" s="129" t="s">
        <v>71</v>
      </c>
      <c r="AU116" s="129" t="s">
        <v>72</v>
      </c>
      <c r="AY116" s="122" t="s">
        <v>306</v>
      </c>
      <c r="BK116" s="130">
        <f>BK117+BK190+BK302+BK351+BK535+BK890+BK1039+BK1067</f>
        <v>0</v>
      </c>
    </row>
    <row r="117" spans="2:65" s="11" customFormat="1" ht="22.9" customHeight="1">
      <c r="B117" s="121"/>
      <c r="D117" s="122" t="s">
        <v>71</v>
      </c>
      <c r="E117" s="131" t="s">
        <v>79</v>
      </c>
      <c r="F117" s="131" t="s">
        <v>307</v>
      </c>
      <c r="I117" s="124"/>
      <c r="J117" s="132">
        <f>BK117</f>
        <v>0</v>
      </c>
      <c r="L117" s="121"/>
      <c r="M117" s="126"/>
      <c r="P117" s="127">
        <f>SUM(P118:P189)</f>
        <v>0</v>
      </c>
      <c r="R117" s="127">
        <f>SUM(R118:R189)</f>
        <v>0</v>
      </c>
      <c r="T117" s="128">
        <f>SUM(T118:T189)</f>
        <v>0</v>
      </c>
      <c r="AR117" s="122" t="s">
        <v>79</v>
      </c>
      <c r="AT117" s="129" t="s">
        <v>71</v>
      </c>
      <c r="AU117" s="129" t="s">
        <v>79</v>
      </c>
      <c r="AY117" s="122" t="s">
        <v>306</v>
      </c>
      <c r="BK117" s="130">
        <f>SUM(BK118:BK189)</f>
        <v>0</v>
      </c>
    </row>
    <row r="118" spans="2:65" s="1" customFormat="1" ht="24.2" customHeight="1">
      <c r="B118" s="33"/>
      <c r="C118" s="133" t="s">
        <v>79</v>
      </c>
      <c r="D118" s="133" t="s">
        <v>308</v>
      </c>
      <c r="E118" s="134" t="s">
        <v>309</v>
      </c>
      <c r="F118" s="135" t="s">
        <v>310</v>
      </c>
      <c r="G118" s="136" t="s">
        <v>236</v>
      </c>
      <c r="H118" s="137">
        <v>110</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81</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312</v>
      </c>
    </row>
    <row r="119" spans="2:65" s="12" customFormat="1">
      <c r="B119" s="146"/>
      <c r="D119" s="147" t="s">
        <v>313</v>
      </c>
      <c r="E119" s="148" t="s">
        <v>21</v>
      </c>
      <c r="F119" s="149" t="s">
        <v>314</v>
      </c>
      <c r="H119" s="150">
        <v>110</v>
      </c>
      <c r="I119" s="151"/>
      <c r="L119" s="146"/>
      <c r="M119" s="152"/>
      <c r="T119" s="153"/>
      <c r="AT119" s="148" t="s">
        <v>313</v>
      </c>
      <c r="AU119" s="148" t="s">
        <v>81</v>
      </c>
      <c r="AV119" s="12" t="s">
        <v>81</v>
      </c>
      <c r="AW119" s="12" t="s">
        <v>34</v>
      </c>
      <c r="AX119" s="12" t="s">
        <v>72</v>
      </c>
      <c r="AY119" s="148" t="s">
        <v>306</v>
      </c>
    </row>
    <row r="120" spans="2:65" s="13" customFormat="1">
      <c r="B120" s="154"/>
      <c r="D120" s="147" t="s">
        <v>313</v>
      </c>
      <c r="E120" s="155" t="s">
        <v>21</v>
      </c>
      <c r="F120" s="156" t="s">
        <v>315</v>
      </c>
      <c r="H120" s="157">
        <v>110</v>
      </c>
      <c r="I120" s="158"/>
      <c r="L120" s="154"/>
      <c r="M120" s="159"/>
      <c r="T120" s="160"/>
      <c r="AT120" s="155" t="s">
        <v>313</v>
      </c>
      <c r="AU120" s="155" t="s">
        <v>81</v>
      </c>
      <c r="AV120" s="13" t="s">
        <v>89</v>
      </c>
      <c r="AW120" s="13" t="s">
        <v>34</v>
      </c>
      <c r="AX120" s="13" t="s">
        <v>79</v>
      </c>
      <c r="AY120" s="155" t="s">
        <v>306</v>
      </c>
    </row>
    <row r="121" spans="2:65" s="1" customFormat="1" ht="24.2" customHeight="1">
      <c r="B121" s="33"/>
      <c r="C121" s="133" t="s">
        <v>81</v>
      </c>
      <c r="D121" s="133" t="s">
        <v>308</v>
      </c>
      <c r="E121" s="134" t="s">
        <v>316</v>
      </c>
      <c r="F121" s="135" t="s">
        <v>317</v>
      </c>
      <c r="G121" s="136" t="s">
        <v>318</v>
      </c>
      <c r="H121" s="137">
        <v>311.23899999999998</v>
      </c>
      <c r="I121" s="138"/>
      <c r="J121" s="139">
        <f>ROUND(I121*H121,2)</f>
        <v>0</v>
      </c>
      <c r="K121" s="135" t="s">
        <v>319</v>
      </c>
      <c r="L121" s="33"/>
      <c r="M121" s="140" t="s">
        <v>21</v>
      </c>
      <c r="N121" s="141" t="s">
        <v>43</v>
      </c>
      <c r="P121" s="142">
        <f>O121*H121</f>
        <v>0</v>
      </c>
      <c r="Q121" s="142">
        <v>0</v>
      </c>
      <c r="R121" s="142">
        <f>Q121*H121</f>
        <v>0</v>
      </c>
      <c r="S121" s="142">
        <v>0</v>
      </c>
      <c r="T121" s="143">
        <f>S121*H121</f>
        <v>0</v>
      </c>
      <c r="AR121" s="144" t="s">
        <v>108</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320</v>
      </c>
    </row>
    <row r="122" spans="2:65" s="1" customFormat="1">
      <c r="B122" s="33"/>
      <c r="D122" s="161" t="s">
        <v>321</v>
      </c>
      <c r="F122" s="162" t="s">
        <v>322</v>
      </c>
      <c r="I122" s="163"/>
      <c r="L122" s="33"/>
      <c r="M122" s="164"/>
      <c r="T122" s="52"/>
      <c r="AT122" s="18" t="s">
        <v>321</v>
      </c>
      <c r="AU122" s="18" t="s">
        <v>81</v>
      </c>
    </row>
    <row r="123" spans="2:65" s="14" customFormat="1">
      <c r="B123" s="165"/>
      <c r="D123" s="147" t="s">
        <v>313</v>
      </c>
      <c r="E123" s="166" t="s">
        <v>21</v>
      </c>
      <c r="F123" s="167" t="s">
        <v>323</v>
      </c>
      <c r="H123" s="166" t="s">
        <v>21</v>
      </c>
      <c r="I123" s="168"/>
      <c r="L123" s="165"/>
      <c r="M123" s="169"/>
      <c r="T123" s="170"/>
      <c r="AT123" s="166" t="s">
        <v>313</v>
      </c>
      <c r="AU123" s="166" t="s">
        <v>81</v>
      </c>
      <c r="AV123" s="14" t="s">
        <v>79</v>
      </c>
      <c r="AW123" s="14" t="s">
        <v>34</v>
      </c>
      <c r="AX123" s="14" t="s">
        <v>72</v>
      </c>
      <c r="AY123" s="166" t="s">
        <v>306</v>
      </c>
    </row>
    <row r="124" spans="2:65" s="12" customFormat="1">
      <c r="B124" s="146"/>
      <c r="D124" s="147" t="s">
        <v>313</v>
      </c>
      <c r="E124" s="148" t="s">
        <v>21</v>
      </c>
      <c r="F124" s="149" t="s">
        <v>324</v>
      </c>
      <c r="H124" s="150">
        <v>251.19</v>
      </c>
      <c r="I124" s="151"/>
      <c r="L124" s="146"/>
      <c r="M124" s="152"/>
      <c r="T124" s="153"/>
      <c r="AT124" s="148" t="s">
        <v>313</v>
      </c>
      <c r="AU124" s="148" t="s">
        <v>81</v>
      </c>
      <c r="AV124" s="12" t="s">
        <v>81</v>
      </c>
      <c r="AW124" s="12" t="s">
        <v>34</v>
      </c>
      <c r="AX124" s="12" t="s">
        <v>72</v>
      </c>
      <c r="AY124" s="148" t="s">
        <v>306</v>
      </c>
    </row>
    <row r="125" spans="2:65" s="12" customFormat="1">
      <c r="B125" s="146"/>
      <c r="D125" s="147" t="s">
        <v>313</v>
      </c>
      <c r="E125" s="148" t="s">
        <v>21</v>
      </c>
      <c r="F125" s="149" t="s">
        <v>325</v>
      </c>
      <c r="H125" s="150">
        <v>25.875</v>
      </c>
      <c r="I125" s="151"/>
      <c r="L125" s="146"/>
      <c r="M125" s="152"/>
      <c r="T125" s="153"/>
      <c r="AT125" s="148" t="s">
        <v>313</v>
      </c>
      <c r="AU125" s="148" t="s">
        <v>81</v>
      </c>
      <c r="AV125" s="12" t="s">
        <v>81</v>
      </c>
      <c r="AW125" s="12" t="s">
        <v>34</v>
      </c>
      <c r="AX125" s="12" t="s">
        <v>72</v>
      </c>
      <c r="AY125" s="148" t="s">
        <v>306</v>
      </c>
    </row>
    <row r="126" spans="2:65" s="12" customFormat="1">
      <c r="B126" s="146"/>
      <c r="D126" s="147" t="s">
        <v>313</v>
      </c>
      <c r="E126" s="148" t="s">
        <v>21</v>
      </c>
      <c r="F126" s="149" t="s">
        <v>326</v>
      </c>
      <c r="H126" s="150">
        <v>8.8439999999999994</v>
      </c>
      <c r="I126" s="151"/>
      <c r="L126" s="146"/>
      <c r="M126" s="152"/>
      <c r="T126" s="153"/>
      <c r="AT126" s="148" t="s">
        <v>313</v>
      </c>
      <c r="AU126" s="148" t="s">
        <v>81</v>
      </c>
      <c r="AV126" s="12" t="s">
        <v>81</v>
      </c>
      <c r="AW126" s="12" t="s">
        <v>34</v>
      </c>
      <c r="AX126" s="12" t="s">
        <v>72</v>
      </c>
      <c r="AY126" s="148" t="s">
        <v>306</v>
      </c>
    </row>
    <row r="127" spans="2:65" s="12" customFormat="1">
      <c r="B127" s="146"/>
      <c r="D127" s="147" t="s">
        <v>313</v>
      </c>
      <c r="E127" s="148" t="s">
        <v>21</v>
      </c>
      <c r="F127" s="149" t="s">
        <v>327</v>
      </c>
      <c r="H127" s="150">
        <v>21.33</v>
      </c>
      <c r="I127" s="151"/>
      <c r="L127" s="146"/>
      <c r="M127" s="152"/>
      <c r="T127" s="153"/>
      <c r="AT127" s="148" t="s">
        <v>313</v>
      </c>
      <c r="AU127" s="148" t="s">
        <v>81</v>
      </c>
      <c r="AV127" s="12" t="s">
        <v>81</v>
      </c>
      <c r="AW127" s="12" t="s">
        <v>34</v>
      </c>
      <c r="AX127" s="12" t="s">
        <v>72</v>
      </c>
      <c r="AY127" s="148" t="s">
        <v>306</v>
      </c>
    </row>
    <row r="128" spans="2:65" s="12" customFormat="1">
      <c r="B128" s="146"/>
      <c r="D128" s="147" t="s">
        <v>313</v>
      </c>
      <c r="E128" s="148" t="s">
        <v>21</v>
      </c>
      <c r="F128" s="149" t="s">
        <v>328</v>
      </c>
      <c r="H128" s="150">
        <v>10</v>
      </c>
      <c r="I128" s="151"/>
      <c r="L128" s="146"/>
      <c r="M128" s="152"/>
      <c r="T128" s="153"/>
      <c r="AT128" s="148" t="s">
        <v>313</v>
      </c>
      <c r="AU128" s="148" t="s">
        <v>81</v>
      </c>
      <c r="AV128" s="12" t="s">
        <v>81</v>
      </c>
      <c r="AW128" s="12" t="s">
        <v>34</v>
      </c>
      <c r="AX128" s="12" t="s">
        <v>72</v>
      </c>
      <c r="AY128" s="148" t="s">
        <v>306</v>
      </c>
    </row>
    <row r="129" spans="2:65" s="12" customFormat="1">
      <c r="B129" s="146"/>
      <c r="D129" s="147" t="s">
        <v>313</v>
      </c>
      <c r="E129" s="148" t="s">
        <v>21</v>
      </c>
      <c r="F129" s="149" t="s">
        <v>329</v>
      </c>
      <c r="H129" s="150">
        <v>-6</v>
      </c>
      <c r="I129" s="151"/>
      <c r="L129" s="146"/>
      <c r="M129" s="152"/>
      <c r="T129" s="153"/>
      <c r="AT129" s="148" t="s">
        <v>313</v>
      </c>
      <c r="AU129" s="148" t="s">
        <v>81</v>
      </c>
      <c r="AV129" s="12" t="s">
        <v>81</v>
      </c>
      <c r="AW129" s="12" t="s">
        <v>34</v>
      </c>
      <c r="AX129" s="12" t="s">
        <v>72</v>
      </c>
      <c r="AY129" s="148" t="s">
        <v>306</v>
      </c>
    </row>
    <row r="130" spans="2:65" s="13" customFormat="1">
      <c r="B130" s="154"/>
      <c r="D130" s="147" t="s">
        <v>313</v>
      </c>
      <c r="E130" s="155" t="s">
        <v>21</v>
      </c>
      <c r="F130" s="156" t="s">
        <v>315</v>
      </c>
      <c r="H130" s="157">
        <v>311.23899999999998</v>
      </c>
      <c r="I130" s="158"/>
      <c r="L130" s="154"/>
      <c r="M130" s="159"/>
      <c r="T130" s="160"/>
      <c r="AT130" s="155" t="s">
        <v>313</v>
      </c>
      <c r="AU130" s="155" t="s">
        <v>81</v>
      </c>
      <c r="AV130" s="13" t="s">
        <v>89</v>
      </c>
      <c r="AW130" s="13" t="s">
        <v>34</v>
      </c>
      <c r="AX130" s="13" t="s">
        <v>72</v>
      </c>
      <c r="AY130" s="155" t="s">
        <v>306</v>
      </c>
    </row>
    <row r="131" spans="2:65" s="12" customFormat="1">
      <c r="B131" s="146"/>
      <c r="D131" s="147" t="s">
        <v>313</v>
      </c>
      <c r="E131" s="148" t="s">
        <v>21</v>
      </c>
      <c r="F131" s="149" t="s">
        <v>330</v>
      </c>
      <c r="H131" s="150">
        <v>0</v>
      </c>
      <c r="I131" s="151"/>
      <c r="L131" s="146"/>
      <c r="M131" s="152"/>
      <c r="T131" s="153"/>
      <c r="AT131" s="148" t="s">
        <v>313</v>
      </c>
      <c r="AU131" s="148" t="s">
        <v>81</v>
      </c>
      <c r="AV131" s="12" t="s">
        <v>81</v>
      </c>
      <c r="AW131" s="12" t="s">
        <v>34</v>
      </c>
      <c r="AX131" s="12" t="s">
        <v>72</v>
      </c>
      <c r="AY131" s="148" t="s">
        <v>306</v>
      </c>
    </row>
    <row r="132" spans="2:65" s="15" customFormat="1">
      <c r="B132" s="171"/>
      <c r="D132" s="147" t="s">
        <v>313</v>
      </c>
      <c r="E132" s="172" t="s">
        <v>21</v>
      </c>
      <c r="F132" s="173" t="s">
        <v>331</v>
      </c>
      <c r="H132" s="174">
        <v>311.23899999999998</v>
      </c>
      <c r="I132" s="175"/>
      <c r="L132" s="171"/>
      <c r="M132" s="176"/>
      <c r="T132" s="177"/>
      <c r="AT132" s="172" t="s">
        <v>313</v>
      </c>
      <c r="AU132" s="172" t="s">
        <v>81</v>
      </c>
      <c r="AV132" s="15" t="s">
        <v>108</v>
      </c>
      <c r="AW132" s="15" t="s">
        <v>34</v>
      </c>
      <c r="AX132" s="15" t="s">
        <v>79</v>
      </c>
      <c r="AY132" s="172" t="s">
        <v>306</v>
      </c>
    </row>
    <row r="133" spans="2:65" s="1" customFormat="1" ht="33" customHeight="1">
      <c r="B133" s="33"/>
      <c r="C133" s="133" t="s">
        <v>89</v>
      </c>
      <c r="D133" s="133" t="s">
        <v>308</v>
      </c>
      <c r="E133" s="134" t="s">
        <v>332</v>
      </c>
      <c r="F133" s="135" t="s">
        <v>333</v>
      </c>
      <c r="G133" s="136" t="s">
        <v>318</v>
      </c>
      <c r="H133" s="137">
        <v>6</v>
      </c>
      <c r="I133" s="138"/>
      <c r="J133" s="139">
        <f>ROUND(I133*H133,2)</f>
        <v>0</v>
      </c>
      <c r="K133" s="135" t="s">
        <v>319</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334</v>
      </c>
    </row>
    <row r="134" spans="2:65" s="1" customFormat="1">
      <c r="B134" s="33"/>
      <c r="D134" s="161" t="s">
        <v>321</v>
      </c>
      <c r="F134" s="162" t="s">
        <v>335</v>
      </c>
      <c r="I134" s="163"/>
      <c r="L134" s="33"/>
      <c r="M134" s="164"/>
      <c r="T134" s="52"/>
      <c r="AT134" s="18" t="s">
        <v>321</v>
      </c>
      <c r="AU134" s="18" t="s">
        <v>81</v>
      </c>
    </row>
    <row r="135" spans="2:65" s="12" customFormat="1">
      <c r="B135" s="146"/>
      <c r="D135" s="147" t="s">
        <v>313</v>
      </c>
      <c r="E135" s="148" t="s">
        <v>21</v>
      </c>
      <c r="F135" s="149" t="s">
        <v>336</v>
      </c>
      <c r="H135" s="150">
        <v>6</v>
      </c>
      <c r="I135" s="151"/>
      <c r="L135" s="146"/>
      <c r="M135" s="152"/>
      <c r="T135" s="153"/>
      <c r="AT135" s="148" t="s">
        <v>313</v>
      </c>
      <c r="AU135" s="148" t="s">
        <v>81</v>
      </c>
      <c r="AV135" s="12" t="s">
        <v>81</v>
      </c>
      <c r="AW135" s="12" t="s">
        <v>34</v>
      </c>
      <c r="AX135" s="12" t="s">
        <v>72</v>
      </c>
      <c r="AY135" s="148" t="s">
        <v>306</v>
      </c>
    </row>
    <row r="136" spans="2:65" s="13" customFormat="1">
      <c r="B136" s="154"/>
      <c r="D136" s="147" t="s">
        <v>313</v>
      </c>
      <c r="E136" s="155" t="s">
        <v>21</v>
      </c>
      <c r="F136" s="156" t="s">
        <v>315</v>
      </c>
      <c r="H136" s="157">
        <v>6</v>
      </c>
      <c r="I136" s="158"/>
      <c r="L136" s="154"/>
      <c r="M136" s="159"/>
      <c r="T136" s="160"/>
      <c r="AT136" s="155" t="s">
        <v>313</v>
      </c>
      <c r="AU136" s="155" t="s">
        <v>81</v>
      </c>
      <c r="AV136" s="13" t="s">
        <v>89</v>
      </c>
      <c r="AW136" s="13" t="s">
        <v>34</v>
      </c>
      <c r="AX136" s="13" t="s">
        <v>79</v>
      </c>
      <c r="AY136" s="155" t="s">
        <v>306</v>
      </c>
    </row>
    <row r="137" spans="2:65" s="1" customFormat="1" ht="37.9" customHeight="1">
      <c r="B137" s="33"/>
      <c r="C137" s="133" t="s">
        <v>108</v>
      </c>
      <c r="D137" s="133" t="s">
        <v>308</v>
      </c>
      <c r="E137" s="134" t="s">
        <v>337</v>
      </c>
      <c r="F137" s="135" t="s">
        <v>338</v>
      </c>
      <c r="G137" s="136" t="s">
        <v>318</v>
      </c>
      <c r="H137" s="137">
        <v>92.908000000000001</v>
      </c>
      <c r="I137" s="138"/>
      <c r="J137" s="139">
        <f>ROUND(I137*H137,2)</f>
        <v>0</v>
      </c>
      <c r="K137" s="135" t="s">
        <v>319</v>
      </c>
      <c r="L137" s="33"/>
      <c r="M137" s="140" t="s">
        <v>21</v>
      </c>
      <c r="N137" s="141" t="s">
        <v>43</v>
      </c>
      <c r="P137" s="142">
        <f>O137*H137</f>
        <v>0</v>
      </c>
      <c r="Q137" s="142">
        <v>0</v>
      </c>
      <c r="R137" s="142">
        <f>Q137*H137</f>
        <v>0</v>
      </c>
      <c r="S137" s="142">
        <v>0</v>
      </c>
      <c r="T137" s="143">
        <f>S137*H137</f>
        <v>0</v>
      </c>
      <c r="AR137" s="144" t="s">
        <v>108</v>
      </c>
      <c r="AT137" s="144" t="s">
        <v>308</v>
      </c>
      <c r="AU137" s="144" t="s">
        <v>81</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339</v>
      </c>
    </row>
    <row r="138" spans="2:65" s="1" customFormat="1">
      <c r="B138" s="33"/>
      <c r="D138" s="161" t="s">
        <v>321</v>
      </c>
      <c r="F138" s="162" t="s">
        <v>340</v>
      </c>
      <c r="I138" s="163"/>
      <c r="L138" s="33"/>
      <c r="M138" s="164"/>
      <c r="T138" s="52"/>
      <c r="AT138" s="18" t="s">
        <v>321</v>
      </c>
      <c r="AU138" s="18" t="s">
        <v>81</v>
      </c>
    </row>
    <row r="139" spans="2:65" s="12" customFormat="1">
      <c r="B139" s="146"/>
      <c r="D139" s="147" t="s">
        <v>313</v>
      </c>
      <c r="E139" s="148" t="s">
        <v>21</v>
      </c>
      <c r="F139" s="149" t="s">
        <v>341</v>
      </c>
      <c r="H139" s="150">
        <v>46.454000000000001</v>
      </c>
      <c r="I139" s="151"/>
      <c r="L139" s="146"/>
      <c r="M139" s="152"/>
      <c r="T139" s="153"/>
      <c r="AT139" s="148" t="s">
        <v>313</v>
      </c>
      <c r="AU139" s="148" t="s">
        <v>81</v>
      </c>
      <c r="AV139" s="12" t="s">
        <v>81</v>
      </c>
      <c r="AW139" s="12" t="s">
        <v>34</v>
      </c>
      <c r="AX139" s="12" t="s">
        <v>72</v>
      </c>
      <c r="AY139" s="148" t="s">
        <v>306</v>
      </c>
    </row>
    <row r="140" spans="2:65" s="12" customFormat="1">
      <c r="B140" s="146"/>
      <c r="D140" s="147" t="s">
        <v>313</v>
      </c>
      <c r="E140" s="148" t="s">
        <v>21</v>
      </c>
      <c r="F140" s="149" t="s">
        <v>342</v>
      </c>
      <c r="H140" s="150">
        <v>46.454000000000001</v>
      </c>
      <c r="I140" s="151"/>
      <c r="L140" s="146"/>
      <c r="M140" s="152"/>
      <c r="T140" s="153"/>
      <c r="AT140" s="148" t="s">
        <v>313</v>
      </c>
      <c r="AU140" s="148" t="s">
        <v>81</v>
      </c>
      <c r="AV140" s="12" t="s">
        <v>81</v>
      </c>
      <c r="AW140" s="12" t="s">
        <v>34</v>
      </c>
      <c r="AX140" s="12" t="s">
        <v>72</v>
      </c>
      <c r="AY140" s="148" t="s">
        <v>306</v>
      </c>
    </row>
    <row r="141" spans="2:65" s="13" customFormat="1">
      <c r="B141" s="154"/>
      <c r="D141" s="147" t="s">
        <v>313</v>
      </c>
      <c r="E141" s="155" t="s">
        <v>21</v>
      </c>
      <c r="F141" s="156" t="s">
        <v>315</v>
      </c>
      <c r="H141" s="157">
        <v>92.908000000000001</v>
      </c>
      <c r="I141" s="158"/>
      <c r="L141" s="154"/>
      <c r="M141" s="159"/>
      <c r="T141" s="160"/>
      <c r="AT141" s="155" t="s">
        <v>313</v>
      </c>
      <c r="AU141" s="155" t="s">
        <v>81</v>
      </c>
      <c r="AV141" s="13" t="s">
        <v>89</v>
      </c>
      <c r="AW141" s="13" t="s">
        <v>34</v>
      </c>
      <c r="AX141" s="13" t="s">
        <v>79</v>
      </c>
      <c r="AY141" s="155" t="s">
        <v>306</v>
      </c>
    </row>
    <row r="142" spans="2:65" s="1" customFormat="1" ht="37.9" customHeight="1">
      <c r="B142" s="33"/>
      <c r="C142" s="133" t="s">
        <v>343</v>
      </c>
      <c r="D142" s="133" t="s">
        <v>308</v>
      </c>
      <c r="E142" s="134" t="s">
        <v>344</v>
      </c>
      <c r="F142" s="135" t="s">
        <v>345</v>
      </c>
      <c r="G142" s="136" t="s">
        <v>318</v>
      </c>
      <c r="H142" s="137">
        <v>264.78500000000003</v>
      </c>
      <c r="I142" s="138"/>
      <c r="J142" s="139">
        <f>ROUND(I142*H142,2)</f>
        <v>0</v>
      </c>
      <c r="K142" s="135" t="s">
        <v>319</v>
      </c>
      <c r="L142" s="33"/>
      <c r="M142" s="140" t="s">
        <v>21</v>
      </c>
      <c r="N142" s="141" t="s">
        <v>43</v>
      </c>
      <c r="P142" s="142">
        <f>O142*H142</f>
        <v>0</v>
      </c>
      <c r="Q142" s="142">
        <v>0</v>
      </c>
      <c r="R142" s="142">
        <f>Q142*H142</f>
        <v>0</v>
      </c>
      <c r="S142" s="142">
        <v>0</v>
      </c>
      <c r="T142" s="143">
        <f>S142*H142</f>
        <v>0</v>
      </c>
      <c r="AR142" s="144" t="s">
        <v>108</v>
      </c>
      <c r="AT142" s="144" t="s">
        <v>308</v>
      </c>
      <c r="AU142" s="144" t="s">
        <v>81</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108</v>
      </c>
      <c r="BM142" s="144" t="s">
        <v>346</v>
      </c>
    </row>
    <row r="143" spans="2:65" s="1" customFormat="1">
      <c r="B143" s="33"/>
      <c r="D143" s="161" t="s">
        <v>321</v>
      </c>
      <c r="F143" s="162" t="s">
        <v>347</v>
      </c>
      <c r="I143" s="163"/>
      <c r="L143" s="33"/>
      <c r="M143" s="164"/>
      <c r="T143" s="52"/>
      <c r="AT143" s="18" t="s">
        <v>321</v>
      </c>
      <c r="AU143" s="18" t="s">
        <v>81</v>
      </c>
    </row>
    <row r="144" spans="2:65" s="14" customFormat="1">
      <c r="B144" s="165"/>
      <c r="D144" s="147" t="s">
        <v>313</v>
      </c>
      <c r="E144" s="166" t="s">
        <v>21</v>
      </c>
      <c r="F144" s="167" t="s">
        <v>348</v>
      </c>
      <c r="H144" s="166" t="s">
        <v>21</v>
      </c>
      <c r="I144" s="168"/>
      <c r="L144" s="165"/>
      <c r="M144" s="169"/>
      <c r="T144" s="170"/>
      <c r="AT144" s="166" t="s">
        <v>313</v>
      </c>
      <c r="AU144" s="166" t="s">
        <v>81</v>
      </c>
      <c r="AV144" s="14" t="s">
        <v>79</v>
      </c>
      <c r="AW144" s="14" t="s">
        <v>34</v>
      </c>
      <c r="AX144" s="14" t="s">
        <v>72</v>
      </c>
      <c r="AY144" s="166" t="s">
        <v>306</v>
      </c>
    </row>
    <row r="145" spans="2:65" s="12" customFormat="1">
      <c r="B145" s="146"/>
      <c r="D145" s="147" t="s">
        <v>313</v>
      </c>
      <c r="E145" s="148" t="s">
        <v>21</v>
      </c>
      <c r="F145" s="149" t="s">
        <v>349</v>
      </c>
      <c r="H145" s="150">
        <v>311.23899999999998</v>
      </c>
      <c r="I145" s="151"/>
      <c r="L145" s="146"/>
      <c r="M145" s="152"/>
      <c r="T145" s="153"/>
      <c r="AT145" s="148" t="s">
        <v>313</v>
      </c>
      <c r="AU145" s="148" t="s">
        <v>81</v>
      </c>
      <c r="AV145" s="12" t="s">
        <v>81</v>
      </c>
      <c r="AW145" s="12" t="s">
        <v>34</v>
      </c>
      <c r="AX145" s="12" t="s">
        <v>72</v>
      </c>
      <c r="AY145" s="148" t="s">
        <v>306</v>
      </c>
    </row>
    <row r="146" spans="2:65" s="12" customFormat="1">
      <c r="B146" s="146"/>
      <c r="D146" s="147" t="s">
        <v>313</v>
      </c>
      <c r="E146" s="148" t="s">
        <v>21</v>
      </c>
      <c r="F146" s="149" t="s">
        <v>350</v>
      </c>
      <c r="H146" s="150">
        <v>-46.454000000000001</v>
      </c>
      <c r="I146" s="151"/>
      <c r="L146" s="146"/>
      <c r="M146" s="152"/>
      <c r="T146" s="153"/>
      <c r="AT146" s="148" t="s">
        <v>313</v>
      </c>
      <c r="AU146" s="148" t="s">
        <v>81</v>
      </c>
      <c r="AV146" s="12" t="s">
        <v>81</v>
      </c>
      <c r="AW146" s="12" t="s">
        <v>34</v>
      </c>
      <c r="AX146" s="12" t="s">
        <v>72</v>
      </c>
      <c r="AY146" s="148" t="s">
        <v>306</v>
      </c>
    </row>
    <row r="147" spans="2:65" s="13" customFormat="1">
      <c r="B147" s="154"/>
      <c r="D147" s="147" t="s">
        <v>313</v>
      </c>
      <c r="E147" s="155" t="s">
        <v>21</v>
      </c>
      <c r="F147" s="156" t="s">
        <v>315</v>
      </c>
      <c r="H147" s="157">
        <v>264.78500000000003</v>
      </c>
      <c r="I147" s="158"/>
      <c r="L147" s="154"/>
      <c r="M147" s="159"/>
      <c r="T147" s="160"/>
      <c r="AT147" s="155" t="s">
        <v>313</v>
      </c>
      <c r="AU147" s="155" t="s">
        <v>81</v>
      </c>
      <c r="AV147" s="13" t="s">
        <v>89</v>
      </c>
      <c r="AW147" s="13" t="s">
        <v>34</v>
      </c>
      <c r="AX147" s="13" t="s">
        <v>79</v>
      </c>
      <c r="AY147" s="155" t="s">
        <v>306</v>
      </c>
    </row>
    <row r="148" spans="2:65" s="1" customFormat="1" ht="37.9" customHeight="1">
      <c r="B148" s="33"/>
      <c r="C148" s="133" t="s">
        <v>351</v>
      </c>
      <c r="D148" s="133" t="s">
        <v>308</v>
      </c>
      <c r="E148" s="134" t="s">
        <v>352</v>
      </c>
      <c r="F148" s="135" t="s">
        <v>353</v>
      </c>
      <c r="G148" s="136" t="s">
        <v>318</v>
      </c>
      <c r="H148" s="137">
        <v>1323.925</v>
      </c>
      <c r="I148" s="138"/>
      <c r="J148" s="139">
        <f>ROUND(I148*H148,2)</f>
        <v>0</v>
      </c>
      <c r="K148" s="135" t="s">
        <v>319</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354</v>
      </c>
    </row>
    <row r="149" spans="2:65" s="1" customFormat="1">
      <c r="B149" s="33"/>
      <c r="D149" s="161" t="s">
        <v>321</v>
      </c>
      <c r="F149" s="162" t="s">
        <v>355</v>
      </c>
      <c r="I149" s="163"/>
      <c r="L149" s="33"/>
      <c r="M149" s="164"/>
      <c r="T149" s="52"/>
      <c r="AT149" s="18" t="s">
        <v>321</v>
      </c>
      <c r="AU149" s="18" t="s">
        <v>81</v>
      </c>
    </row>
    <row r="150" spans="2:65" s="1" customFormat="1" ht="19.5">
      <c r="B150" s="33"/>
      <c r="D150" s="147" t="s">
        <v>356</v>
      </c>
      <c r="F150" s="178" t="s">
        <v>357</v>
      </c>
      <c r="I150" s="163"/>
      <c r="L150" s="33"/>
      <c r="M150" s="164"/>
      <c r="T150" s="52"/>
      <c r="AT150" s="18" t="s">
        <v>356</v>
      </c>
      <c r="AU150" s="18" t="s">
        <v>81</v>
      </c>
    </row>
    <row r="151" spans="2:65" s="14" customFormat="1">
      <c r="B151" s="165"/>
      <c r="D151" s="147" t="s">
        <v>313</v>
      </c>
      <c r="E151" s="166" t="s">
        <v>21</v>
      </c>
      <c r="F151" s="167" t="s">
        <v>348</v>
      </c>
      <c r="H151" s="166" t="s">
        <v>21</v>
      </c>
      <c r="I151" s="168"/>
      <c r="L151" s="165"/>
      <c r="M151" s="169"/>
      <c r="T151" s="170"/>
      <c r="AT151" s="166" t="s">
        <v>313</v>
      </c>
      <c r="AU151" s="166" t="s">
        <v>81</v>
      </c>
      <c r="AV151" s="14" t="s">
        <v>79</v>
      </c>
      <c r="AW151" s="14" t="s">
        <v>34</v>
      </c>
      <c r="AX151" s="14" t="s">
        <v>72</v>
      </c>
      <c r="AY151" s="166" t="s">
        <v>306</v>
      </c>
    </row>
    <row r="152" spans="2:65" s="12" customFormat="1">
      <c r="B152" s="146"/>
      <c r="D152" s="147" t="s">
        <v>313</v>
      </c>
      <c r="E152" s="148" t="s">
        <v>21</v>
      </c>
      <c r="F152" s="149" t="s">
        <v>349</v>
      </c>
      <c r="H152" s="150">
        <v>311.23899999999998</v>
      </c>
      <c r="I152" s="151"/>
      <c r="L152" s="146"/>
      <c r="M152" s="152"/>
      <c r="T152" s="153"/>
      <c r="AT152" s="148" t="s">
        <v>313</v>
      </c>
      <c r="AU152" s="148" t="s">
        <v>81</v>
      </c>
      <c r="AV152" s="12" t="s">
        <v>81</v>
      </c>
      <c r="AW152" s="12" t="s">
        <v>34</v>
      </c>
      <c r="AX152" s="12" t="s">
        <v>72</v>
      </c>
      <c r="AY152" s="148" t="s">
        <v>306</v>
      </c>
    </row>
    <row r="153" spans="2:65" s="12" customFormat="1">
      <c r="B153" s="146"/>
      <c r="D153" s="147" t="s">
        <v>313</v>
      </c>
      <c r="E153" s="148" t="s">
        <v>21</v>
      </c>
      <c r="F153" s="149" t="s">
        <v>350</v>
      </c>
      <c r="H153" s="150">
        <v>-46.454000000000001</v>
      </c>
      <c r="I153" s="151"/>
      <c r="L153" s="146"/>
      <c r="M153" s="152"/>
      <c r="T153" s="153"/>
      <c r="AT153" s="148" t="s">
        <v>313</v>
      </c>
      <c r="AU153" s="148" t="s">
        <v>81</v>
      </c>
      <c r="AV153" s="12" t="s">
        <v>81</v>
      </c>
      <c r="AW153" s="12" t="s">
        <v>34</v>
      </c>
      <c r="AX153" s="12" t="s">
        <v>72</v>
      </c>
      <c r="AY153" s="148" t="s">
        <v>306</v>
      </c>
    </row>
    <row r="154" spans="2:65" s="13" customFormat="1">
      <c r="B154" s="154"/>
      <c r="D154" s="147" t="s">
        <v>313</v>
      </c>
      <c r="E154" s="155" t="s">
        <v>21</v>
      </c>
      <c r="F154" s="156" t="s">
        <v>315</v>
      </c>
      <c r="H154" s="157">
        <v>264.78500000000003</v>
      </c>
      <c r="I154" s="158"/>
      <c r="L154" s="154"/>
      <c r="M154" s="159"/>
      <c r="T154" s="160"/>
      <c r="AT154" s="155" t="s">
        <v>313</v>
      </c>
      <c r="AU154" s="155" t="s">
        <v>81</v>
      </c>
      <c r="AV154" s="13" t="s">
        <v>89</v>
      </c>
      <c r="AW154" s="13" t="s">
        <v>34</v>
      </c>
      <c r="AX154" s="13" t="s">
        <v>79</v>
      </c>
      <c r="AY154" s="155" t="s">
        <v>306</v>
      </c>
    </row>
    <row r="155" spans="2:65" s="12" customFormat="1">
      <c r="B155" s="146"/>
      <c r="D155" s="147" t="s">
        <v>313</v>
      </c>
      <c r="F155" s="149" t="s">
        <v>358</v>
      </c>
      <c r="H155" s="150">
        <v>1323.925</v>
      </c>
      <c r="I155" s="151"/>
      <c r="L155" s="146"/>
      <c r="M155" s="152"/>
      <c r="T155" s="153"/>
      <c r="AT155" s="148" t="s">
        <v>313</v>
      </c>
      <c r="AU155" s="148" t="s">
        <v>81</v>
      </c>
      <c r="AV155" s="12" t="s">
        <v>81</v>
      </c>
      <c r="AW155" s="12" t="s">
        <v>4</v>
      </c>
      <c r="AX155" s="12" t="s">
        <v>79</v>
      </c>
      <c r="AY155" s="148" t="s">
        <v>306</v>
      </c>
    </row>
    <row r="156" spans="2:65" s="1" customFormat="1" ht="24.2" customHeight="1">
      <c r="B156" s="33"/>
      <c r="C156" s="133" t="s">
        <v>359</v>
      </c>
      <c r="D156" s="133" t="s">
        <v>308</v>
      </c>
      <c r="E156" s="134" t="s">
        <v>360</v>
      </c>
      <c r="F156" s="135" t="s">
        <v>361</v>
      </c>
      <c r="G156" s="136" t="s">
        <v>318</v>
      </c>
      <c r="H156" s="137">
        <v>46.454000000000001</v>
      </c>
      <c r="I156" s="138"/>
      <c r="J156" s="139">
        <f>ROUND(I156*H156,2)</f>
        <v>0</v>
      </c>
      <c r="K156" s="135" t="s">
        <v>319</v>
      </c>
      <c r="L156" s="33"/>
      <c r="M156" s="140" t="s">
        <v>21</v>
      </c>
      <c r="N156" s="141" t="s">
        <v>43</v>
      </c>
      <c r="P156" s="142">
        <f>O156*H156</f>
        <v>0</v>
      </c>
      <c r="Q156" s="142">
        <v>0</v>
      </c>
      <c r="R156" s="142">
        <f>Q156*H156</f>
        <v>0</v>
      </c>
      <c r="S156" s="142">
        <v>0</v>
      </c>
      <c r="T156" s="143">
        <f>S156*H156</f>
        <v>0</v>
      </c>
      <c r="AR156" s="144" t="s">
        <v>108</v>
      </c>
      <c r="AT156" s="144" t="s">
        <v>308</v>
      </c>
      <c r="AU156" s="144" t="s">
        <v>81</v>
      </c>
      <c r="AY156" s="18" t="s">
        <v>306</v>
      </c>
      <c r="BE156" s="145">
        <f>IF(N156="základní",J156,0)</f>
        <v>0</v>
      </c>
      <c r="BF156" s="145">
        <f>IF(N156="snížená",J156,0)</f>
        <v>0</v>
      </c>
      <c r="BG156" s="145">
        <f>IF(N156="zákl. přenesená",J156,0)</f>
        <v>0</v>
      </c>
      <c r="BH156" s="145">
        <f>IF(N156="sníž. přenesená",J156,0)</f>
        <v>0</v>
      </c>
      <c r="BI156" s="145">
        <f>IF(N156="nulová",J156,0)</f>
        <v>0</v>
      </c>
      <c r="BJ156" s="18" t="s">
        <v>79</v>
      </c>
      <c r="BK156" s="145">
        <f>ROUND(I156*H156,2)</f>
        <v>0</v>
      </c>
      <c r="BL156" s="18" t="s">
        <v>108</v>
      </c>
      <c r="BM156" s="144" t="s">
        <v>362</v>
      </c>
    </row>
    <row r="157" spans="2:65" s="1" customFormat="1">
      <c r="B157" s="33"/>
      <c r="D157" s="161" t="s">
        <v>321</v>
      </c>
      <c r="F157" s="162" t="s">
        <v>363</v>
      </c>
      <c r="I157" s="163"/>
      <c r="L157" s="33"/>
      <c r="M157" s="164"/>
      <c r="T157" s="52"/>
      <c r="AT157" s="18" t="s">
        <v>321</v>
      </c>
      <c r="AU157" s="18" t="s">
        <v>81</v>
      </c>
    </row>
    <row r="158" spans="2:65" s="12" customFormat="1">
      <c r="B158" s="146"/>
      <c r="D158" s="147" t="s">
        <v>313</v>
      </c>
      <c r="E158" s="148" t="s">
        <v>21</v>
      </c>
      <c r="F158" s="149" t="s">
        <v>364</v>
      </c>
      <c r="H158" s="150">
        <v>46.454000000000001</v>
      </c>
      <c r="I158" s="151"/>
      <c r="L158" s="146"/>
      <c r="M158" s="152"/>
      <c r="T158" s="153"/>
      <c r="AT158" s="148" t="s">
        <v>313</v>
      </c>
      <c r="AU158" s="148" t="s">
        <v>81</v>
      </c>
      <c r="AV158" s="12" t="s">
        <v>81</v>
      </c>
      <c r="AW158" s="12" t="s">
        <v>34</v>
      </c>
      <c r="AX158" s="12" t="s">
        <v>72</v>
      </c>
      <c r="AY158" s="148" t="s">
        <v>306</v>
      </c>
    </row>
    <row r="159" spans="2:65" s="13" customFormat="1">
      <c r="B159" s="154"/>
      <c r="D159" s="147" t="s">
        <v>313</v>
      </c>
      <c r="E159" s="155" t="s">
        <v>21</v>
      </c>
      <c r="F159" s="156" t="s">
        <v>315</v>
      </c>
      <c r="H159" s="157">
        <v>46.454000000000001</v>
      </c>
      <c r="I159" s="158"/>
      <c r="L159" s="154"/>
      <c r="M159" s="159"/>
      <c r="T159" s="160"/>
      <c r="AT159" s="155" t="s">
        <v>313</v>
      </c>
      <c r="AU159" s="155" t="s">
        <v>81</v>
      </c>
      <c r="AV159" s="13" t="s">
        <v>89</v>
      </c>
      <c r="AW159" s="13" t="s">
        <v>34</v>
      </c>
      <c r="AX159" s="13" t="s">
        <v>79</v>
      </c>
      <c r="AY159" s="155" t="s">
        <v>306</v>
      </c>
    </row>
    <row r="160" spans="2:65" s="1" customFormat="1" ht="24.2" customHeight="1">
      <c r="B160" s="33"/>
      <c r="C160" s="133" t="s">
        <v>365</v>
      </c>
      <c r="D160" s="133" t="s">
        <v>308</v>
      </c>
      <c r="E160" s="134" t="s">
        <v>366</v>
      </c>
      <c r="F160" s="135" t="s">
        <v>367</v>
      </c>
      <c r="G160" s="136" t="s">
        <v>236</v>
      </c>
      <c r="H160" s="137">
        <v>150</v>
      </c>
      <c r="I160" s="138"/>
      <c r="J160" s="139">
        <f>ROUND(I160*H160,2)</f>
        <v>0</v>
      </c>
      <c r="K160" s="135" t="s">
        <v>319</v>
      </c>
      <c r="L160" s="33"/>
      <c r="M160" s="140" t="s">
        <v>21</v>
      </c>
      <c r="N160" s="141" t="s">
        <v>43</v>
      </c>
      <c r="P160" s="142">
        <f>O160*H160</f>
        <v>0</v>
      </c>
      <c r="Q160" s="142">
        <v>0</v>
      </c>
      <c r="R160" s="142">
        <f>Q160*H160</f>
        <v>0</v>
      </c>
      <c r="S160" s="142">
        <v>0</v>
      </c>
      <c r="T160" s="143">
        <f>S160*H160</f>
        <v>0</v>
      </c>
      <c r="AR160" s="144" t="s">
        <v>368</v>
      </c>
      <c r="AT160" s="144" t="s">
        <v>308</v>
      </c>
      <c r="AU160" s="144" t="s">
        <v>81</v>
      </c>
      <c r="AY160" s="18" t="s">
        <v>306</v>
      </c>
      <c r="BE160" s="145">
        <f>IF(N160="základní",J160,0)</f>
        <v>0</v>
      </c>
      <c r="BF160" s="145">
        <f>IF(N160="snížená",J160,0)</f>
        <v>0</v>
      </c>
      <c r="BG160" s="145">
        <f>IF(N160="zákl. přenesená",J160,0)</f>
        <v>0</v>
      </c>
      <c r="BH160" s="145">
        <f>IF(N160="sníž. přenesená",J160,0)</f>
        <v>0</v>
      </c>
      <c r="BI160" s="145">
        <f>IF(N160="nulová",J160,0)</f>
        <v>0</v>
      </c>
      <c r="BJ160" s="18" t="s">
        <v>79</v>
      </c>
      <c r="BK160" s="145">
        <f>ROUND(I160*H160,2)</f>
        <v>0</v>
      </c>
      <c r="BL160" s="18" t="s">
        <v>368</v>
      </c>
      <c r="BM160" s="144" t="s">
        <v>369</v>
      </c>
    </row>
    <row r="161" spans="2:65" s="1" customFormat="1">
      <c r="B161" s="33"/>
      <c r="D161" s="161" t="s">
        <v>321</v>
      </c>
      <c r="F161" s="162" t="s">
        <v>370</v>
      </c>
      <c r="I161" s="163"/>
      <c r="L161" s="33"/>
      <c r="M161" s="164"/>
      <c r="T161" s="52"/>
      <c r="AT161" s="18" t="s">
        <v>321</v>
      </c>
      <c r="AU161" s="18" t="s">
        <v>81</v>
      </c>
    </row>
    <row r="162" spans="2:65" s="12" customFormat="1">
      <c r="B162" s="146"/>
      <c r="D162" s="147" t="s">
        <v>313</v>
      </c>
      <c r="E162" s="148" t="s">
        <v>21</v>
      </c>
      <c r="F162" s="149" t="s">
        <v>371</v>
      </c>
      <c r="H162" s="150">
        <v>150</v>
      </c>
      <c r="I162" s="151"/>
      <c r="L162" s="146"/>
      <c r="M162" s="152"/>
      <c r="T162" s="153"/>
      <c r="AT162" s="148" t="s">
        <v>313</v>
      </c>
      <c r="AU162" s="148" t="s">
        <v>81</v>
      </c>
      <c r="AV162" s="12" t="s">
        <v>81</v>
      </c>
      <c r="AW162" s="12" t="s">
        <v>34</v>
      </c>
      <c r="AX162" s="12" t="s">
        <v>72</v>
      </c>
      <c r="AY162" s="148" t="s">
        <v>306</v>
      </c>
    </row>
    <row r="163" spans="2:65" s="13" customFormat="1">
      <c r="B163" s="154"/>
      <c r="D163" s="147" t="s">
        <v>313</v>
      </c>
      <c r="E163" s="155" t="s">
        <v>21</v>
      </c>
      <c r="F163" s="156" t="s">
        <v>315</v>
      </c>
      <c r="H163" s="157">
        <v>150</v>
      </c>
      <c r="I163" s="158"/>
      <c r="L163" s="154"/>
      <c r="M163" s="159"/>
      <c r="T163" s="160"/>
      <c r="AT163" s="155" t="s">
        <v>313</v>
      </c>
      <c r="AU163" s="155" t="s">
        <v>81</v>
      </c>
      <c r="AV163" s="13" t="s">
        <v>89</v>
      </c>
      <c r="AW163" s="13" t="s">
        <v>34</v>
      </c>
      <c r="AX163" s="13" t="s">
        <v>79</v>
      </c>
      <c r="AY163" s="155" t="s">
        <v>306</v>
      </c>
    </row>
    <row r="164" spans="2:65" s="1" customFormat="1" ht="24.2" customHeight="1">
      <c r="B164" s="33"/>
      <c r="C164" s="133" t="s">
        <v>372</v>
      </c>
      <c r="D164" s="133" t="s">
        <v>308</v>
      </c>
      <c r="E164" s="134" t="s">
        <v>373</v>
      </c>
      <c r="F164" s="135" t="s">
        <v>374</v>
      </c>
      <c r="G164" s="136" t="s">
        <v>375</v>
      </c>
      <c r="H164" s="137">
        <v>476.613</v>
      </c>
      <c r="I164" s="138"/>
      <c r="J164" s="139">
        <f>ROUND(I164*H164,2)</f>
        <v>0</v>
      </c>
      <c r="K164" s="135" t="s">
        <v>319</v>
      </c>
      <c r="L164" s="33"/>
      <c r="M164" s="140" t="s">
        <v>21</v>
      </c>
      <c r="N164" s="141" t="s">
        <v>43</v>
      </c>
      <c r="P164" s="142">
        <f>O164*H164</f>
        <v>0</v>
      </c>
      <c r="Q164" s="142">
        <v>0</v>
      </c>
      <c r="R164" s="142">
        <f>Q164*H164</f>
        <v>0</v>
      </c>
      <c r="S164" s="142">
        <v>0</v>
      </c>
      <c r="T164" s="143">
        <f>S164*H164</f>
        <v>0</v>
      </c>
      <c r="AR164" s="144" t="s">
        <v>108</v>
      </c>
      <c r="AT164" s="144" t="s">
        <v>308</v>
      </c>
      <c r="AU164" s="144" t="s">
        <v>81</v>
      </c>
      <c r="AY164" s="18" t="s">
        <v>306</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108</v>
      </c>
      <c r="BM164" s="144" t="s">
        <v>376</v>
      </c>
    </row>
    <row r="165" spans="2:65" s="1" customFormat="1">
      <c r="B165" s="33"/>
      <c r="D165" s="161" t="s">
        <v>321</v>
      </c>
      <c r="F165" s="162" t="s">
        <v>377</v>
      </c>
      <c r="I165" s="163"/>
      <c r="L165" s="33"/>
      <c r="M165" s="164"/>
      <c r="T165" s="52"/>
      <c r="AT165" s="18" t="s">
        <v>321</v>
      </c>
      <c r="AU165" s="18" t="s">
        <v>81</v>
      </c>
    </row>
    <row r="166" spans="2:65" s="12" customFormat="1">
      <c r="B166" s="146"/>
      <c r="D166" s="147" t="s">
        <v>313</v>
      </c>
      <c r="E166" s="148" t="s">
        <v>21</v>
      </c>
      <c r="F166" s="149" t="s">
        <v>378</v>
      </c>
      <c r="H166" s="150">
        <v>476.613</v>
      </c>
      <c r="I166" s="151"/>
      <c r="L166" s="146"/>
      <c r="M166" s="152"/>
      <c r="T166" s="153"/>
      <c r="AT166" s="148" t="s">
        <v>313</v>
      </c>
      <c r="AU166" s="148" t="s">
        <v>81</v>
      </c>
      <c r="AV166" s="12" t="s">
        <v>81</v>
      </c>
      <c r="AW166" s="12" t="s">
        <v>34</v>
      </c>
      <c r="AX166" s="12" t="s">
        <v>72</v>
      </c>
      <c r="AY166" s="148" t="s">
        <v>306</v>
      </c>
    </row>
    <row r="167" spans="2:65" s="13" customFormat="1">
      <c r="B167" s="154"/>
      <c r="D167" s="147" t="s">
        <v>313</v>
      </c>
      <c r="E167" s="155" t="s">
        <v>21</v>
      </c>
      <c r="F167" s="156" t="s">
        <v>315</v>
      </c>
      <c r="H167" s="157">
        <v>476.613</v>
      </c>
      <c r="I167" s="158"/>
      <c r="L167" s="154"/>
      <c r="M167" s="159"/>
      <c r="T167" s="160"/>
      <c r="AT167" s="155" t="s">
        <v>313</v>
      </c>
      <c r="AU167" s="155" t="s">
        <v>81</v>
      </c>
      <c r="AV167" s="13" t="s">
        <v>89</v>
      </c>
      <c r="AW167" s="13" t="s">
        <v>34</v>
      </c>
      <c r="AX167" s="13" t="s">
        <v>79</v>
      </c>
      <c r="AY167" s="155" t="s">
        <v>306</v>
      </c>
    </row>
    <row r="168" spans="2:65" s="1" customFormat="1" ht="24.2" customHeight="1">
      <c r="B168" s="33"/>
      <c r="C168" s="133" t="s">
        <v>379</v>
      </c>
      <c r="D168" s="133" t="s">
        <v>308</v>
      </c>
      <c r="E168" s="134" t="s">
        <v>380</v>
      </c>
      <c r="F168" s="135" t="s">
        <v>381</v>
      </c>
      <c r="G168" s="136" t="s">
        <v>318</v>
      </c>
      <c r="H168" s="137">
        <v>46.454000000000001</v>
      </c>
      <c r="I168" s="138"/>
      <c r="J168" s="139">
        <f>ROUND(I168*H168,2)</f>
        <v>0</v>
      </c>
      <c r="K168" s="135" t="s">
        <v>319</v>
      </c>
      <c r="L168" s="33"/>
      <c r="M168" s="140" t="s">
        <v>21</v>
      </c>
      <c r="N168" s="141" t="s">
        <v>43</v>
      </c>
      <c r="P168" s="142">
        <f>O168*H168</f>
        <v>0</v>
      </c>
      <c r="Q168" s="142">
        <v>0</v>
      </c>
      <c r="R168" s="142">
        <f>Q168*H168</f>
        <v>0</v>
      </c>
      <c r="S168" s="142">
        <v>0</v>
      </c>
      <c r="T168" s="143">
        <f>S168*H168</f>
        <v>0</v>
      </c>
      <c r="AR168" s="144" t="s">
        <v>108</v>
      </c>
      <c r="AT168" s="144" t="s">
        <v>308</v>
      </c>
      <c r="AU168" s="144" t="s">
        <v>81</v>
      </c>
      <c r="AY168" s="18" t="s">
        <v>306</v>
      </c>
      <c r="BE168" s="145">
        <f>IF(N168="základní",J168,0)</f>
        <v>0</v>
      </c>
      <c r="BF168" s="145">
        <f>IF(N168="snížená",J168,0)</f>
        <v>0</v>
      </c>
      <c r="BG168" s="145">
        <f>IF(N168="zákl. přenesená",J168,0)</f>
        <v>0</v>
      </c>
      <c r="BH168" s="145">
        <f>IF(N168="sníž. přenesená",J168,0)</f>
        <v>0</v>
      </c>
      <c r="BI168" s="145">
        <f>IF(N168="nulová",J168,0)</f>
        <v>0</v>
      </c>
      <c r="BJ168" s="18" t="s">
        <v>79</v>
      </c>
      <c r="BK168" s="145">
        <f>ROUND(I168*H168,2)</f>
        <v>0</v>
      </c>
      <c r="BL168" s="18" t="s">
        <v>108</v>
      </c>
      <c r="BM168" s="144" t="s">
        <v>382</v>
      </c>
    </row>
    <row r="169" spans="2:65" s="1" customFormat="1">
      <c r="B169" s="33"/>
      <c r="D169" s="161" t="s">
        <v>321</v>
      </c>
      <c r="F169" s="162" t="s">
        <v>383</v>
      </c>
      <c r="I169" s="163"/>
      <c r="L169" s="33"/>
      <c r="M169" s="164"/>
      <c r="T169" s="52"/>
      <c r="AT169" s="18" t="s">
        <v>321</v>
      </c>
      <c r="AU169" s="18" t="s">
        <v>81</v>
      </c>
    </row>
    <row r="170" spans="2:65" s="12" customFormat="1">
      <c r="B170" s="146"/>
      <c r="D170" s="147" t="s">
        <v>313</v>
      </c>
      <c r="E170" s="148" t="s">
        <v>21</v>
      </c>
      <c r="F170" s="149" t="s">
        <v>364</v>
      </c>
      <c r="H170" s="150">
        <v>46.454000000000001</v>
      </c>
      <c r="I170" s="151"/>
      <c r="L170" s="146"/>
      <c r="M170" s="152"/>
      <c r="T170" s="153"/>
      <c r="AT170" s="148" t="s">
        <v>313</v>
      </c>
      <c r="AU170" s="148" t="s">
        <v>81</v>
      </c>
      <c r="AV170" s="12" t="s">
        <v>81</v>
      </c>
      <c r="AW170" s="12" t="s">
        <v>34</v>
      </c>
      <c r="AX170" s="12" t="s">
        <v>72</v>
      </c>
      <c r="AY170" s="148" t="s">
        <v>306</v>
      </c>
    </row>
    <row r="171" spans="2:65" s="13" customFormat="1">
      <c r="B171" s="154"/>
      <c r="D171" s="147" t="s">
        <v>313</v>
      </c>
      <c r="E171" s="155" t="s">
        <v>21</v>
      </c>
      <c r="F171" s="156" t="s">
        <v>315</v>
      </c>
      <c r="H171" s="157">
        <v>46.454000000000001</v>
      </c>
      <c r="I171" s="158"/>
      <c r="L171" s="154"/>
      <c r="M171" s="159"/>
      <c r="T171" s="160"/>
      <c r="AT171" s="155" t="s">
        <v>313</v>
      </c>
      <c r="AU171" s="155" t="s">
        <v>81</v>
      </c>
      <c r="AV171" s="13" t="s">
        <v>89</v>
      </c>
      <c r="AW171" s="13" t="s">
        <v>34</v>
      </c>
      <c r="AX171" s="13" t="s">
        <v>79</v>
      </c>
      <c r="AY171" s="155" t="s">
        <v>306</v>
      </c>
    </row>
    <row r="172" spans="2:65" s="1" customFormat="1" ht="24.2" customHeight="1">
      <c r="B172" s="33"/>
      <c r="C172" s="133" t="s">
        <v>384</v>
      </c>
      <c r="D172" s="133" t="s">
        <v>308</v>
      </c>
      <c r="E172" s="134" t="s">
        <v>385</v>
      </c>
      <c r="F172" s="135" t="s">
        <v>386</v>
      </c>
      <c r="G172" s="136" t="s">
        <v>318</v>
      </c>
      <c r="H172" s="137">
        <v>39.173999999999999</v>
      </c>
      <c r="I172" s="138"/>
      <c r="J172" s="139">
        <f>ROUND(I172*H172,2)</f>
        <v>0</v>
      </c>
      <c r="K172" s="135" t="s">
        <v>319</v>
      </c>
      <c r="L172" s="33"/>
      <c r="M172" s="140" t="s">
        <v>21</v>
      </c>
      <c r="N172" s="141" t="s">
        <v>43</v>
      </c>
      <c r="P172" s="142">
        <f>O172*H172</f>
        <v>0</v>
      </c>
      <c r="Q172" s="142">
        <v>0</v>
      </c>
      <c r="R172" s="142">
        <f>Q172*H172</f>
        <v>0</v>
      </c>
      <c r="S172" s="142">
        <v>0</v>
      </c>
      <c r="T172" s="143">
        <f>S172*H172</f>
        <v>0</v>
      </c>
      <c r="AR172" s="144" t="s">
        <v>108</v>
      </c>
      <c r="AT172" s="144" t="s">
        <v>308</v>
      </c>
      <c r="AU172" s="144" t="s">
        <v>81</v>
      </c>
      <c r="AY172" s="18" t="s">
        <v>306</v>
      </c>
      <c r="BE172" s="145">
        <f>IF(N172="základní",J172,0)</f>
        <v>0</v>
      </c>
      <c r="BF172" s="145">
        <f>IF(N172="snížená",J172,0)</f>
        <v>0</v>
      </c>
      <c r="BG172" s="145">
        <f>IF(N172="zákl. přenesená",J172,0)</f>
        <v>0</v>
      </c>
      <c r="BH172" s="145">
        <f>IF(N172="sníž. přenesená",J172,0)</f>
        <v>0</v>
      </c>
      <c r="BI172" s="145">
        <f>IF(N172="nulová",J172,0)</f>
        <v>0</v>
      </c>
      <c r="BJ172" s="18" t="s">
        <v>79</v>
      </c>
      <c r="BK172" s="145">
        <f>ROUND(I172*H172,2)</f>
        <v>0</v>
      </c>
      <c r="BL172" s="18" t="s">
        <v>108</v>
      </c>
      <c r="BM172" s="144" t="s">
        <v>387</v>
      </c>
    </row>
    <row r="173" spans="2:65" s="1" customFormat="1">
      <c r="B173" s="33"/>
      <c r="D173" s="161" t="s">
        <v>321</v>
      </c>
      <c r="F173" s="162" t="s">
        <v>388</v>
      </c>
      <c r="I173" s="163"/>
      <c r="L173" s="33"/>
      <c r="M173" s="164"/>
      <c r="T173" s="52"/>
      <c r="AT173" s="18" t="s">
        <v>321</v>
      </c>
      <c r="AU173" s="18" t="s">
        <v>81</v>
      </c>
    </row>
    <row r="174" spans="2:65" s="12" customFormat="1">
      <c r="B174" s="146"/>
      <c r="D174" s="147" t="s">
        <v>313</v>
      </c>
      <c r="E174" s="148" t="s">
        <v>21</v>
      </c>
      <c r="F174" s="149" t="s">
        <v>389</v>
      </c>
      <c r="H174" s="150">
        <v>37.875</v>
      </c>
      <c r="I174" s="151"/>
      <c r="L174" s="146"/>
      <c r="M174" s="152"/>
      <c r="T174" s="153"/>
      <c r="AT174" s="148" t="s">
        <v>313</v>
      </c>
      <c r="AU174" s="148" t="s">
        <v>81</v>
      </c>
      <c r="AV174" s="12" t="s">
        <v>81</v>
      </c>
      <c r="AW174" s="12" t="s">
        <v>34</v>
      </c>
      <c r="AX174" s="12" t="s">
        <v>72</v>
      </c>
      <c r="AY174" s="148" t="s">
        <v>306</v>
      </c>
    </row>
    <row r="175" spans="2:65" s="14" customFormat="1">
      <c r="B175" s="165"/>
      <c r="D175" s="147" t="s">
        <v>313</v>
      </c>
      <c r="E175" s="166" t="s">
        <v>21</v>
      </c>
      <c r="F175" s="167" t="s">
        <v>390</v>
      </c>
      <c r="H175" s="166" t="s">
        <v>21</v>
      </c>
      <c r="I175" s="168"/>
      <c r="L175" s="165"/>
      <c r="M175" s="169"/>
      <c r="T175" s="170"/>
      <c r="AT175" s="166" t="s">
        <v>313</v>
      </c>
      <c r="AU175" s="166" t="s">
        <v>81</v>
      </c>
      <c r="AV175" s="14" t="s">
        <v>79</v>
      </c>
      <c r="AW175" s="14" t="s">
        <v>34</v>
      </c>
      <c r="AX175" s="14" t="s">
        <v>72</v>
      </c>
      <c r="AY175" s="166" t="s">
        <v>306</v>
      </c>
    </row>
    <row r="176" spans="2:65" s="12" customFormat="1">
      <c r="B176" s="146"/>
      <c r="D176" s="147" t="s">
        <v>313</v>
      </c>
      <c r="E176" s="148" t="s">
        <v>21</v>
      </c>
      <c r="F176" s="149" t="s">
        <v>391</v>
      </c>
      <c r="H176" s="150">
        <v>6.03</v>
      </c>
      <c r="I176" s="151"/>
      <c r="L176" s="146"/>
      <c r="M176" s="152"/>
      <c r="T176" s="153"/>
      <c r="AT176" s="148" t="s">
        <v>313</v>
      </c>
      <c r="AU176" s="148" t="s">
        <v>81</v>
      </c>
      <c r="AV176" s="12" t="s">
        <v>81</v>
      </c>
      <c r="AW176" s="12" t="s">
        <v>34</v>
      </c>
      <c r="AX176" s="12" t="s">
        <v>72</v>
      </c>
      <c r="AY176" s="148" t="s">
        <v>306</v>
      </c>
    </row>
    <row r="177" spans="2:65" s="12" customFormat="1">
      <c r="B177" s="146"/>
      <c r="D177" s="147" t="s">
        <v>313</v>
      </c>
      <c r="E177" s="148" t="s">
        <v>21</v>
      </c>
      <c r="F177" s="149" t="s">
        <v>392</v>
      </c>
      <c r="H177" s="150">
        <v>7.26</v>
      </c>
      <c r="I177" s="151"/>
      <c r="L177" s="146"/>
      <c r="M177" s="152"/>
      <c r="T177" s="153"/>
      <c r="AT177" s="148" t="s">
        <v>313</v>
      </c>
      <c r="AU177" s="148" t="s">
        <v>81</v>
      </c>
      <c r="AV177" s="12" t="s">
        <v>81</v>
      </c>
      <c r="AW177" s="12" t="s">
        <v>34</v>
      </c>
      <c r="AX177" s="12" t="s">
        <v>72</v>
      </c>
      <c r="AY177" s="148" t="s">
        <v>306</v>
      </c>
    </row>
    <row r="178" spans="2:65" s="12" customFormat="1">
      <c r="B178" s="146"/>
      <c r="D178" s="147" t="s">
        <v>313</v>
      </c>
      <c r="E178" s="148" t="s">
        <v>21</v>
      </c>
      <c r="F178" s="149" t="s">
        <v>328</v>
      </c>
      <c r="H178" s="150">
        <v>10</v>
      </c>
      <c r="I178" s="151"/>
      <c r="L178" s="146"/>
      <c r="M178" s="152"/>
      <c r="T178" s="153"/>
      <c r="AT178" s="148" t="s">
        <v>313</v>
      </c>
      <c r="AU178" s="148" t="s">
        <v>81</v>
      </c>
      <c r="AV178" s="12" t="s">
        <v>81</v>
      </c>
      <c r="AW178" s="12" t="s">
        <v>34</v>
      </c>
      <c r="AX178" s="12" t="s">
        <v>72</v>
      </c>
      <c r="AY178" s="148" t="s">
        <v>306</v>
      </c>
    </row>
    <row r="179" spans="2:65" s="12" customFormat="1">
      <c r="B179" s="146"/>
      <c r="D179" s="147" t="s">
        <v>313</v>
      </c>
      <c r="E179" s="148" t="s">
        <v>21</v>
      </c>
      <c r="F179" s="149" t="s">
        <v>393</v>
      </c>
      <c r="H179" s="150">
        <v>-7.28</v>
      </c>
      <c r="I179" s="151"/>
      <c r="L179" s="146"/>
      <c r="M179" s="152"/>
      <c r="T179" s="153"/>
      <c r="AT179" s="148" t="s">
        <v>313</v>
      </c>
      <c r="AU179" s="148" t="s">
        <v>81</v>
      </c>
      <c r="AV179" s="12" t="s">
        <v>81</v>
      </c>
      <c r="AW179" s="12" t="s">
        <v>34</v>
      </c>
      <c r="AX179" s="12" t="s">
        <v>72</v>
      </c>
      <c r="AY179" s="148" t="s">
        <v>306</v>
      </c>
    </row>
    <row r="180" spans="2:65" s="12" customFormat="1">
      <c r="B180" s="146"/>
      <c r="D180" s="147" t="s">
        <v>313</v>
      </c>
      <c r="E180" s="148" t="s">
        <v>21</v>
      </c>
      <c r="F180" s="149" t="s">
        <v>394</v>
      </c>
      <c r="H180" s="150">
        <v>-14.711</v>
      </c>
      <c r="I180" s="151"/>
      <c r="L180" s="146"/>
      <c r="M180" s="152"/>
      <c r="T180" s="153"/>
      <c r="AT180" s="148" t="s">
        <v>313</v>
      </c>
      <c r="AU180" s="148" t="s">
        <v>81</v>
      </c>
      <c r="AV180" s="12" t="s">
        <v>81</v>
      </c>
      <c r="AW180" s="12" t="s">
        <v>34</v>
      </c>
      <c r="AX180" s="12" t="s">
        <v>72</v>
      </c>
      <c r="AY180" s="148" t="s">
        <v>306</v>
      </c>
    </row>
    <row r="181" spans="2:65" s="13" customFormat="1">
      <c r="B181" s="154"/>
      <c r="D181" s="147" t="s">
        <v>313</v>
      </c>
      <c r="E181" s="155" t="s">
        <v>21</v>
      </c>
      <c r="F181" s="156" t="s">
        <v>315</v>
      </c>
      <c r="H181" s="157">
        <v>39.173999999999999</v>
      </c>
      <c r="I181" s="158"/>
      <c r="L181" s="154"/>
      <c r="M181" s="159"/>
      <c r="T181" s="160"/>
      <c r="AT181" s="155" t="s">
        <v>313</v>
      </c>
      <c r="AU181" s="155" t="s">
        <v>81</v>
      </c>
      <c r="AV181" s="13" t="s">
        <v>89</v>
      </c>
      <c r="AW181" s="13" t="s">
        <v>34</v>
      </c>
      <c r="AX181" s="13" t="s">
        <v>79</v>
      </c>
      <c r="AY181" s="155" t="s">
        <v>306</v>
      </c>
    </row>
    <row r="182" spans="2:65" s="1" customFormat="1" ht="24.2" customHeight="1">
      <c r="B182" s="33"/>
      <c r="C182" s="133" t="s">
        <v>8</v>
      </c>
      <c r="D182" s="133" t="s">
        <v>308</v>
      </c>
      <c r="E182" s="134" t="s">
        <v>395</v>
      </c>
      <c r="F182" s="135" t="s">
        <v>396</v>
      </c>
      <c r="G182" s="136" t="s">
        <v>318</v>
      </c>
      <c r="H182" s="137">
        <v>7.28</v>
      </c>
      <c r="I182" s="138"/>
      <c r="J182" s="139">
        <f>ROUND(I182*H182,2)</f>
        <v>0</v>
      </c>
      <c r="K182" s="135" t="s">
        <v>319</v>
      </c>
      <c r="L182" s="33"/>
      <c r="M182" s="140" t="s">
        <v>21</v>
      </c>
      <c r="N182" s="141" t="s">
        <v>43</v>
      </c>
      <c r="P182" s="142">
        <f>O182*H182</f>
        <v>0</v>
      </c>
      <c r="Q182" s="142">
        <v>0</v>
      </c>
      <c r="R182" s="142">
        <f>Q182*H182</f>
        <v>0</v>
      </c>
      <c r="S182" s="142">
        <v>0</v>
      </c>
      <c r="T182" s="143">
        <f>S182*H182</f>
        <v>0</v>
      </c>
      <c r="AR182" s="144" t="s">
        <v>108</v>
      </c>
      <c r="AT182" s="144" t="s">
        <v>308</v>
      </c>
      <c r="AU182" s="144" t="s">
        <v>81</v>
      </c>
      <c r="AY182" s="18" t="s">
        <v>306</v>
      </c>
      <c r="BE182" s="145">
        <f>IF(N182="základní",J182,0)</f>
        <v>0</v>
      </c>
      <c r="BF182" s="145">
        <f>IF(N182="snížená",J182,0)</f>
        <v>0</v>
      </c>
      <c r="BG182" s="145">
        <f>IF(N182="zákl. přenesená",J182,0)</f>
        <v>0</v>
      </c>
      <c r="BH182" s="145">
        <f>IF(N182="sníž. přenesená",J182,0)</f>
        <v>0</v>
      </c>
      <c r="BI182" s="145">
        <f>IF(N182="nulová",J182,0)</f>
        <v>0</v>
      </c>
      <c r="BJ182" s="18" t="s">
        <v>79</v>
      </c>
      <c r="BK182" s="145">
        <f>ROUND(I182*H182,2)</f>
        <v>0</v>
      </c>
      <c r="BL182" s="18" t="s">
        <v>108</v>
      </c>
      <c r="BM182" s="144" t="s">
        <v>397</v>
      </c>
    </row>
    <row r="183" spans="2:65" s="1" customFormat="1">
      <c r="B183" s="33"/>
      <c r="D183" s="161" t="s">
        <v>321</v>
      </c>
      <c r="F183" s="162" t="s">
        <v>398</v>
      </c>
      <c r="I183" s="163"/>
      <c r="L183" s="33"/>
      <c r="M183" s="164"/>
      <c r="T183" s="52"/>
      <c r="AT183" s="18" t="s">
        <v>321</v>
      </c>
      <c r="AU183" s="18" t="s">
        <v>81</v>
      </c>
    </row>
    <row r="184" spans="2:65" s="12" customFormat="1">
      <c r="B184" s="146"/>
      <c r="D184" s="147" t="s">
        <v>313</v>
      </c>
      <c r="E184" s="148" t="s">
        <v>21</v>
      </c>
      <c r="F184" s="149" t="s">
        <v>399</v>
      </c>
      <c r="H184" s="150">
        <v>7.28</v>
      </c>
      <c r="I184" s="151"/>
      <c r="L184" s="146"/>
      <c r="M184" s="152"/>
      <c r="T184" s="153"/>
      <c r="AT184" s="148" t="s">
        <v>313</v>
      </c>
      <c r="AU184" s="148" t="s">
        <v>81</v>
      </c>
      <c r="AV184" s="12" t="s">
        <v>81</v>
      </c>
      <c r="AW184" s="12" t="s">
        <v>34</v>
      </c>
      <c r="AX184" s="12" t="s">
        <v>72</v>
      </c>
      <c r="AY184" s="148" t="s">
        <v>306</v>
      </c>
    </row>
    <row r="185" spans="2:65" s="13" customFormat="1">
      <c r="B185" s="154"/>
      <c r="D185" s="147" t="s">
        <v>313</v>
      </c>
      <c r="E185" s="155" t="s">
        <v>21</v>
      </c>
      <c r="F185" s="156" t="s">
        <v>315</v>
      </c>
      <c r="H185" s="157">
        <v>7.28</v>
      </c>
      <c r="I185" s="158"/>
      <c r="L185" s="154"/>
      <c r="M185" s="159"/>
      <c r="T185" s="160"/>
      <c r="AT185" s="155" t="s">
        <v>313</v>
      </c>
      <c r="AU185" s="155" t="s">
        <v>81</v>
      </c>
      <c r="AV185" s="13" t="s">
        <v>89</v>
      </c>
      <c r="AW185" s="13" t="s">
        <v>34</v>
      </c>
      <c r="AX185" s="13" t="s">
        <v>79</v>
      </c>
      <c r="AY185" s="155" t="s">
        <v>306</v>
      </c>
    </row>
    <row r="186" spans="2:65" s="1" customFormat="1" ht="21.75" customHeight="1">
      <c r="B186" s="33"/>
      <c r="C186" s="133" t="s">
        <v>400</v>
      </c>
      <c r="D186" s="133" t="s">
        <v>308</v>
      </c>
      <c r="E186" s="134" t="s">
        <v>401</v>
      </c>
      <c r="F186" s="135" t="s">
        <v>402</v>
      </c>
      <c r="G186" s="136" t="s">
        <v>236</v>
      </c>
      <c r="H186" s="137">
        <v>150</v>
      </c>
      <c r="I186" s="138"/>
      <c r="J186" s="139">
        <f>ROUND(I186*H186,2)</f>
        <v>0</v>
      </c>
      <c r="K186" s="135" t="s">
        <v>319</v>
      </c>
      <c r="L186" s="33"/>
      <c r="M186" s="140" t="s">
        <v>21</v>
      </c>
      <c r="N186" s="141" t="s">
        <v>43</v>
      </c>
      <c r="P186" s="142">
        <f>O186*H186</f>
        <v>0</v>
      </c>
      <c r="Q186" s="142">
        <v>0</v>
      </c>
      <c r="R186" s="142">
        <f>Q186*H186</f>
        <v>0</v>
      </c>
      <c r="S186" s="142">
        <v>0</v>
      </c>
      <c r="T186" s="143">
        <f>S186*H186</f>
        <v>0</v>
      </c>
      <c r="AR186" s="144" t="s">
        <v>108</v>
      </c>
      <c r="AT186" s="144" t="s">
        <v>308</v>
      </c>
      <c r="AU186" s="144" t="s">
        <v>81</v>
      </c>
      <c r="AY186" s="18" t="s">
        <v>306</v>
      </c>
      <c r="BE186" s="145">
        <f>IF(N186="základní",J186,0)</f>
        <v>0</v>
      </c>
      <c r="BF186" s="145">
        <f>IF(N186="snížená",J186,0)</f>
        <v>0</v>
      </c>
      <c r="BG186" s="145">
        <f>IF(N186="zákl. přenesená",J186,0)</f>
        <v>0</v>
      </c>
      <c r="BH186" s="145">
        <f>IF(N186="sníž. přenesená",J186,0)</f>
        <v>0</v>
      </c>
      <c r="BI186" s="145">
        <f>IF(N186="nulová",J186,0)</f>
        <v>0</v>
      </c>
      <c r="BJ186" s="18" t="s">
        <v>79</v>
      </c>
      <c r="BK186" s="145">
        <f>ROUND(I186*H186,2)</f>
        <v>0</v>
      </c>
      <c r="BL186" s="18" t="s">
        <v>108</v>
      </c>
      <c r="BM186" s="144" t="s">
        <v>403</v>
      </c>
    </row>
    <row r="187" spans="2:65" s="1" customFormat="1">
      <c r="B187" s="33"/>
      <c r="D187" s="161" t="s">
        <v>321</v>
      </c>
      <c r="F187" s="162" t="s">
        <v>404</v>
      </c>
      <c r="I187" s="163"/>
      <c r="L187" s="33"/>
      <c r="M187" s="164"/>
      <c r="T187" s="52"/>
      <c r="AT187" s="18" t="s">
        <v>321</v>
      </c>
      <c r="AU187" s="18" t="s">
        <v>81</v>
      </c>
    </row>
    <row r="188" spans="2:65" s="12" customFormat="1">
      <c r="B188" s="146"/>
      <c r="D188" s="147" t="s">
        <v>313</v>
      </c>
      <c r="E188" s="148" t="s">
        <v>21</v>
      </c>
      <c r="F188" s="149" t="s">
        <v>371</v>
      </c>
      <c r="H188" s="150">
        <v>150</v>
      </c>
      <c r="I188" s="151"/>
      <c r="L188" s="146"/>
      <c r="M188" s="152"/>
      <c r="T188" s="153"/>
      <c r="AT188" s="148" t="s">
        <v>313</v>
      </c>
      <c r="AU188" s="148" t="s">
        <v>81</v>
      </c>
      <c r="AV188" s="12" t="s">
        <v>81</v>
      </c>
      <c r="AW188" s="12" t="s">
        <v>34</v>
      </c>
      <c r="AX188" s="12" t="s">
        <v>72</v>
      </c>
      <c r="AY188" s="148" t="s">
        <v>306</v>
      </c>
    </row>
    <row r="189" spans="2:65" s="13" customFormat="1">
      <c r="B189" s="154"/>
      <c r="D189" s="147" t="s">
        <v>313</v>
      </c>
      <c r="E189" s="155" t="s">
        <v>21</v>
      </c>
      <c r="F189" s="156" t="s">
        <v>315</v>
      </c>
      <c r="H189" s="157">
        <v>150</v>
      </c>
      <c r="I189" s="158"/>
      <c r="L189" s="154"/>
      <c r="M189" s="159"/>
      <c r="T189" s="160"/>
      <c r="AT189" s="155" t="s">
        <v>313</v>
      </c>
      <c r="AU189" s="155" t="s">
        <v>81</v>
      </c>
      <c r="AV189" s="13" t="s">
        <v>89</v>
      </c>
      <c r="AW189" s="13" t="s">
        <v>34</v>
      </c>
      <c r="AX189" s="13" t="s">
        <v>79</v>
      </c>
      <c r="AY189" s="155" t="s">
        <v>306</v>
      </c>
    </row>
    <row r="190" spans="2:65" s="11" customFormat="1" ht="22.9" customHeight="1">
      <c r="B190" s="121"/>
      <c r="D190" s="122" t="s">
        <v>71</v>
      </c>
      <c r="E190" s="131" t="s">
        <v>81</v>
      </c>
      <c r="F190" s="131" t="s">
        <v>405</v>
      </c>
      <c r="I190" s="124"/>
      <c r="J190" s="132">
        <f>BK190</f>
        <v>0</v>
      </c>
      <c r="L190" s="121"/>
      <c r="M190" s="126"/>
      <c r="P190" s="127">
        <f>SUM(P191:P301)</f>
        <v>0</v>
      </c>
      <c r="R190" s="127">
        <f>SUM(R191:R301)</f>
        <v>173.30111434999998</v>
      </c>
      <c r="T190" s="128">
        <f>SUM(T191:T301)</f>
        <v>0</v>
      </c>
      <c r="AR190" s="122" t="s">
        <v>79</v>
      </c>
      <c r="AT190" s="129" t="s">
        <v>71</v>
      </c>
      <c r="AU190" s="129" t="s">
        <v>79</v>
      </c>
      <c r="AY190" s="122" t="s">
        <v>306</v>
      </c>
      <c r="BK190" s="130">
        <f>SUM(BK191:BK301)</f>
        <v>0</v>
      </c>
    </row>
    <row r="191" spans="2:65" s="1" customFormat="1" ht="24.2" customHeight="1">
      <c r="B191" s="33"/>
      <c r="C191" s="133" t="s">
        <v>406</v>
      </c>
      <c r="D191" s="133" t="s">
        <v>308</v>
      </c>
      <c r="E191" s="134" t="s">
        <v>407</v>
      </c>
      <c r="F191" s="135" t="s">
        <v>408</v>
      </c>
      <c r="G191" s="136" t="s">
        <v>318</v>
      </c>
      <c r="H191" s="137">
        <v>11.051</v>
      </c>
      <c r="I191" s="138"/>
      <c r="J191" s="139">
        <f>ROUND(I191*H191,2)</f>
        <v>0</v>
      </c>
      <c r="K191" s="135" t="s">
        <v>319</v>
      </c>
      <c r="L191" s="33"/>
      <c r="M191" s="140" t="s">
        <v>21</v>
      </c>
      <c r="N191" s="141" t="s">
        <v>43</v>
      </c>
      <c r="P191" s="142">
        <f>O191*H191</f>
        <v>0</v>
      </c>
      <c r="Q191" s="142">
        <v>1.9205000000000001</v>
      </c>
      <c r="R191" s="142">
        <f>Q191*H191</f>
        <v>21.2234455</v>
      </c>
      <c r="S191" s="142">
        <v>0</v>
      </c>
      <c r="T191" s="143">
        <f>S191*H191</f>
        <v>0</v>
      </c>
      <c r="AR191" s="144" t="s">
        <v>108</v>
      </c>
      <c r="AT191" s="144" t="s">
        <v>308</v>
      </c>
      <c r="AU191" s="144" t="s">
        <v>81</v>
      </c>
      <c r="AY191" s="18" t="s">
        <v>306</v>
      </c>
      <c r="BE191" s="145">
        <f>IF(N191="základní",J191,0)</f>
        <v>0</v>
      </c>
      <c r="BF191" s="145">
        <f>IF(N191="snížená",J191,0)</f>
        <v>0</v>
      </c>
      <c r="BG191" s="145">
        <f>IF(N191="zákl. přenesená",J191,0)</f>
        <v>0</v>
      </c>
      <c r="BH191" s="145">
        <f>IF(N191="sníž. přenesená",J191,0)</f>
        <v>0</v>
      </c>
      <c r="BI191" s="145">
        <f>IF(N191="nulová",J191,0)</f>
        <v>0</v>
      </c>
      <c r="BJ191" s="18" t="s">
        <v>79</v>
      </c>
      <c r="BK191" s="145">
        <f>ROUND(I191*H191,2)</f>
        <v>0</v>
      </c>
      <c r="BL191" s="18" t="s">
        <v>108</v>
      </c>
      <c r="BM191" s="144" t="s">
        <v>409</v>
      </c>
    </row>
    <row r="192" spans="2:65" s="1" customFormat="1">
      <c r="B192" s="33"/>
      <c r="D192" s="161" t="s">
        <v>321</v>
      </c>
      <c r="F192" s="162" t="s">
        <v>410</v>
      </c>
      <c r="I192" s="163"/>
      <c r="L192" s="33"/>
      <c r="M192" s="164"/>
      <c r="T192" s="52"/>
      <c r="AT192" s="18" t="s">
        <v>321</v>
      </c>
      <c r="AU192" s="18" t="s">
        <v>81</v>
      </c>
    </row>
    <row r="193" spans="2:65" s="12" customFormat="1">
      <c r="B193" s="146"/>
      <c r="D193" s="147" t="s">
        <v>313</v>
      </c>
      <c r="E193" s="148" t="s">
        <v>21</v>
      </c>
      <c r="F193" s="149" t="s">
        <v>411</v>
      </c>
      <c r="H193" s="150">
        <v>10.98</v>
      </c>
      <c r="I193" s="151"/>
      <c r="L193" s="146"/>
      <c r="M193" s="152"/>
      <c r="T193" s="153"/>
      <c r="AT193" s="148" t="s">
        <v>313</v>
      </c>
      <c r="AU193" s="148" t="s">
        <v>81</v>
      </c>
      <c r="AV193" s="12" t="s">
        <v>81</v>
      </c>
      <c r="AW193" s="12" t="s">
        <v>34</v>
      </c>
      <c r="AX193" s="12" t="s">
        <v>72</v>
      </c>
      <c r="AY193" s="148" t="s">
        <v>306</v>
      </c>
    </row>
    <row r="194" spans="2:65" s="13" customFormat="1">
      <c r="B194" s="154"/>
      <c r="D194" s="147" t="s">
        <v>313</v>
      </c>
      <c r="E194" s="155" t="s">
        <v>21</v>
      </c>
      <c r="F194" s="156" t="s">
        <v>315</v>
      </c>
      <c r="H194" s="157">
        <v>10.98</v>
      </c>
      <c r="I194" s="158"/>
      <c r="L194" s="154"/>
      <c r="M194" s="159"/>
      <c r="T194" s="160"/>
      <c r="AT194" s="155" t="s">
        <v>313</v>
      </c>
      <c r="AU194" s="155" t="s">
        <v>81</v>
      </c>
      <c r="AV194" s="13" t="s">
        <v>89</v>
      </c>
      <c r="AW194" s="13" t="s">
        <v>34</v>
      </c>
      <c r="AX194" s="13" t="s">
        <v>72</v>
      </c>
      <c r="AY194" s="155" t="s">
        <v>306</v>
      </c>
    </row>
    <row r="195" spans="2:65" s="14" customFormat="1">
      <c r="B195" s="165"/>
      <c r="D195" s="147" t="s">
        <v>313</v>
      </c>
      <c r="E195" s="166" t="s">
        <v>21</v>
      </c>
      <c r="F195" s="167" t="s">
        <v>412</v>
      </c>
      <c r="H195" s="166" t="s">
        <v>21</v>
      </c>
      <c r="I195" s="168"/>
      <c r="L195" s="165"/>
      <c r="M195" s="169"/>
      <c r="T195" s="170"/>
      <c r="AT195" s="166" t="s">
        <v>313</v>
      </c>
      <c r="AU195" s="166" t="s">
        <v>81</v>
      </c>
      <c r="AV195" s="14" t="s">
        <v>79</v>
      </c>
      <c r="AW195" s="14" t="s">
        <v>34</v>
      </c>
      <c r="AX195" s="14" t="s">
        <v>72</v>
      </c>
      <c r="AY195" s="166" t="s">
        <v>306</v>
      </c>
    </row>
    <row r="196" spans="2:65" s="12" customFormat="1">
      <c r="B196" s="146"/>
      <c r="D196" s="147" t="s">
        <v>313</v>
      </c>
      <c r="E196" s="148" t="s">
        <v>21</v>
      </c>
      <c r="F196" s="149" t="s">
        <v>413</v>
      </c>
      <c r="H196" s="150">
        <v>7.0999999999999994E-2</v>
      </c>
      <c r="I196" s="151"/>
      <c r="L196" s="146"/>
      <c r="M196" s="152"/>
      <c r="T196" s="153"/>
      <c r="AT196" s="148" t="s">
        <v>313</v>
      </c>
      <c r="AU196" s="148" t="s">
        <v>81</v>
      </c>
      <c r="AV196" s="12" t="s">
        <v>81</v>
      </c>
      <c r="AW196" s="12" t="s">
        <v>34</v>
      </c>
      <c r="AX196" s="12" t="s">
        <v>72</v>
      </c>
      <c r="AY196" s="148" t="s">
        <v>306</v>
      </c>
    </row>
    <row r="197" spans="2:65" s="13" customFormat="1">
      <c r="B197" s="154"/>
      <c r="D197" s="147" t="s">
        <v>313</v>
      </c>
      <c r="E197" s="155" t="s">
        <v>21</v>
      </c>
      <c r="F197" s="156" t="s">
        <v>315</v>
      </c>
      <c r="H197" s="157">
        <v>7.0999999999999994E-2</v>
      </c>
      <c r="I197" s="158"/>
      <c r="L197" s="154"/>
      <c r="M197" s="159"/>
      <c r="T197" s="160"/>
      <c r="AT197" s="155" t="s">
        <v>313</v>
      </c>
      <c r="AU197" s="155" t="s">
        <v>81</v>
      </c>
      <c r="AV197" s="13" t="s">
        <v>89</v>
      </c>
      <c r="AW197" s="13" t="s">
        <v>34</v>
      </c>
      <c r="AX197" s="13" t="s">
        <v>72</v>
      </c>
      <c r="AY197" s="155" t="s">
        <v>306</v>
      </c>
    </row>
    <row r="198" spans="2:65" s="15" customFormat="1">
      <c r="B198" s="171"/>
      <c r="D198" s="147" t="s">
        <v>313</v>
      </c>
      <c r="E198" s="172" t="s">
        <v>21</v>
      </c>
      <c r="F198" s="173" t="s">
        <v>331</v>
      </c>
      <c r="H198" s="174">
        <v>11.051</v>
      </c>
      <c r="I198" s="175"/>
      <c r="L198" s="171"/>
      <c r="M198" s="176"/>
      <c r="T198" s="177"/>
      <c r="AT198" s="172" t="s">
        <v>313</v>
      </c>
      <c r="AU198" s="172" t="s">
        <v>81</v>
      </c>
      <c r="AV198" s="15" t="s">
        <v>108</v>
      </c>
      <c r="AW198" s="15" t="s">
        <v>34</v>
      </c>
      <c r="AX198" s="15" t="s">
        <v>79</v>
      </c>
      <c r="AY198" s="172" t="s">
        <v>306</v>
      </c>
    </row>
    <row r="199" spans="2:65" s="1" customFormat="1" ht="16.5" customHeight="1">
      <c r="B199" s="33"/>
      <c r="C199" s="133" t="s">
        <v>414</v>
      </c>
      <c r="D199" s="133" t="s">
        <v>308</v>
      </c>
      <c r="E199" s="134" t="s">
        <v>415</v>
      </c>
      <c r="F199" s="135" t="s">
        <v>416</v>
      </c>
      <c r="G199" s="136" t="s">
        <v>318</v>
      </c>
      <c r="H199" s="137">
        <v>3.66</v>
      </c>
      <c r="I199" s="138"/>
      <c r="J199" s="139">
        <f>ROUND(I199*H199,2)</f>
        <v>0</v>
      </c>
      <c r="K199" s="135" t="s">
        <v>319</v>
      </c>
      <c r="L199" s="33"/>
      <c r="M199" s="140" t="s">
        <v>21</v>
      </c>
      <c r="N199" s="141" t="s">
        <v>43</v>
      </c>
      <c r="P199" s="142">
        <f>O199*H199</f>
        <v>0</v>
      </c>
      <c r="Q199" s="142">
        <v>1.92</v>
      </c>
      <c r="R199" s="142">
        <f>Q199*H199</f>
        <v>7.0271999999999997</v>
      </c>
      <c r="S199" s="142">
        <v>0</v>
      </c>
      <c r="T199" s="143">
        <f>S199*H199</f>
        <v>0</v>
      </c>
      <c r="AR199" s="144" t="s">
        <v>108</v>
      </c>
      <c r="AT199" s="144" t="s">
        <v>308</v>
      </c>
      <c r="AU199" s="144" t="s">
        <v>81</v>
      </c>
      <c r="AY199" s="18" t="s">
        <v>306</v>
      </c>
      <c r="BE199" s="145">
        <f>IF(N199="základní",J199,0)</f>
        <v>0</v>
      </c>
      <c r="BF199" s="145">
        <f>IF(N199="snížená",J199,0)</f>
        <v>0</v>
      </c>
      <c r="BG199" s="145">
        <f>IF(N199="zákl. přenesená",J199,0)</f>
        <v>0</v>
      </c>
      <c r="BH199" s="145">
        <f>IF(N199="sníž. přenesená",J199,0)</f>
        <v>0</v>
      </c>
      <c r="BI199" s="145">
        <f>IF(N199="nulová",J199,0)</f>
        <v>0</v>
      </c>
      <c r="BJ199" s="18" t="s">
        <v>79</v>
      </c>
      <c r="BK199" s="145">
        <f>ROUND(I199*H199,2)</f>
        <v>0</v>
      </c>
      <c r="BL199" s="18" t="s">
        <v>108</v>
      </c>
      <c r="BM199" s="144" t="s">
        <v>417</v>
      </c>
    </row>
    <row r="200" spans="2:65" s="1" customFormat="1">
      <c r="B200" s="33"/>
      <c r="D200" s="161" t="s">
        <v>321</v>
      </c>
      <c r="F200" s="162" t="s">
        <v>418</v>
      </c>
      <c r="I200" s="163"/>
      <c r="L200" s="33"/>
      <c r="M200" s="164"/>
      <c r="T200" s="52"/>
      <c r="AT200" s="18" t="s">
        <v>321</v>
      </c>
      <c r="AU200" s="18" t="s">
        <v>81</v>
      </c>
    </row>
    <row r="201" spans="2:65" s="12" customFormat="1">
      <c r="B201" s="146"/>
      <c r="D201" s="147" t="s">
        <v>313</v>
      </c>
      <c r="E201" s="148" t="s">
        <v>21</v>
      </c>
      <c r="F201" s="149" t="s">
        <v>419</v>
      </c>
      <c r="H201" s="150">
        <v>3.66</v>
      </c>
      <c r="I201" s="151"/>
      <c r="L201" s="146"/>
      <c r="M201" s="152"/>
      <c r="T201" s="153"/>
      <c r="AT201" s="148" t="s">
        <v>313</v>
      </c>
      <c r="AU201" s="148" t="s">
        <v>81</v>
      </c>
      <c r="AV201" s="12" t="s">
        <v>81</v>
      </c>
      <c r="AW201" s="12" t="s">
        <v>34</v>
      </c>
      <c r="AX201" s="12" t="s">
        <v>72</v>
      </c>
      <c r="AY201" s="148" t="s">
        <v>306</v>
      </c>
    </row>
    <row r="202" spans="2:65" s="13" customFormat="1">
      <c r="B202" s="154"/>
      <c r="D202" s="147" t="s">
        <v>313</v>
      </c>
      <c r="E202" s="155" t="s">
        <v>21</v>
      </c>
      <c r="F202" s="156" t="s">
        <v>315</v>
      </c>
      <c r="H202" s="157">
        <v>3.66</v>
      </c>
      <c r="I202" s="158"/>
      <c r="L202" s="154"/>
      <c r="M202" s="159"/>
      <c r="T202" s="160"/>
      <c r="AT202" s="155" t="s">
        <v>313</v>
      </c>
      <c r="AU202" s="155" t="s">
        <v>81</v>
      </c>
      <c r="AV202" s="13" t="s">
        <v>89</v>
      </c>
      <c r="AW202" s="13" t="s">
        <v>34</v>
      </c>
      <c r="AX202" s="13" t="s">
        <v>79</v>
      </c>
      <c r="AY202" s="155" t="s">
        <v>306</v>
      </c>
    </row>
    <row r="203" spans="2:65" s="1" customFormat="1" ht="16.5" customHeight="1">
      <c r="B203" s="33"/>
      <c r="C203" s="133" t="s">
        <v>368</v>
      </c>
      <c r="D203" s="133" t="s">
        <v>308</v>
      </c>
      <c r="E203" s="134" t="s">
        <v>420</v>
      </c>
      <c r="F203" s="135" t="s">
        <v>421</v>
      </c>
      <c r="G203" s="136" t="s">
        <v>422</v>
      </c>
      <c r="H203" s="137">
        <v>6</v>
      </c>
      <c r="I203" s="138"/>
      <c r="J203" s="139">
        <f>ROUND(I203*H203,2)</f>
        <v>0</v>
      </c>
      <c r="K203" s="135" t="s">
        <v>21</v>
      </c>
      <c r="L203" s="33"/>
      <c r="M203" s="140" t="s">
        <v>21</v>
      </c>
      <c r="N203" s="141" t="s">
        <v>43</v>
      </c>
      <c r="P203" s="142">
        <f>O203*H203</f>
        <v>0</v>
      </c>
      <c r="Q203" s="142">
        <v>0</v>
      </c>
      <c r="R203" s="142">
        <f>Q203*H203</f>
        <v>0</v>
      </c>
      <c r="S203" s="142">
        <v>0</v>
      </c>
      <c r="T203" s="143">
        <f>S203*H203</f>
        <v>0</v>
      </c>
      <c r="AR203" s="144" t="s">
        <v>108</v>
      </c>
      <c r="AT203" s="144" t="s">
        <v>308</v>
      </c>
      <c r="AU203" s="144" t="s">
        <v>81</v>
      </c>
      <c r="AY203" s="18" t="s">
        <v>306</v>
      </c>
      <c r="BE203" s="145">
        <f>IF(N203="základní",J203,0)</f>
        <v>0</v>
      </c>
      <c r="BF203" s="145">
        <f>IF(N203="snížená",J203,0)</f>
        <v>0</v>
      </c>
      <c r="BG203" s="145">
        <f>IF(N203="zákl. přenesená",J203,0)</f>
        <v>0</v>
      </c>
      <c r="BH203" s="145">
        <f>IF(N203="sníž. přenesená",J203,0)</f>
        <v>0</v>
      </c>
      <c r="BI203" s="145">
        <f>IF(N203="nulová",J203,0)</f>
        <v>0</v>
      </c>
      <c r="BJ203" s="18" t="s">
        <v>79</v>
      </c>
      <c r="BK203" s="145">
        <f>ROUND(I203*H203,2)</f>
        <v>0</v>
      </c>
      <c r="BL203" s="18" t="s">
        <v>108</v>
      </c>
      <c r="BM203" s="144" t="s">
        <v>423</v>
      </c>
    </row>
    <row r="204" spans="2:65" s="1" customFormat="1" ht="29.25">
      <c r="B204" s="33"/>
      <c r="D204" s="147" t="s">
        <v>356</v>
      </c>
      <c r="F204" s="178" t="s">
        <v>424</v>
      </c>
      <c r="I204" s="163"/>
      <c r="L204" s="33"/>
      <c r="M204" s="164"/>
      <c r="T204" s="52"/>
      <c r="AT204" s="18" t="s">
        <v>356</v>
      </c>
      <c r="AU204" s="18" t="s">
        <v>81</v>
      </c>
    </row>
    <row r="205" spans="2:65" s="12" customFormat="1">
      <c r="B205" s="146"/>
      <c r="D205" s="147" t="s">
        <v>313</v>
      </c>
      <c r="E205" s="148" t="s">
        <v>21</v>
      </c>
      <c r="F205" s="149" t="s">
        <v>425</v>
      </c>
      <c r="H205" s="150">
        <v>6</v>
      </c>
      <c r="I205" s="151"/>
      <c r="L205" s="146"/>
      <c r="M205" s="152"/>
      <c r="T205" s="153"/>
      <c r="AT205" s="148" t="s">
        <v>313</v>
      </c>
      <c r="AU205" s="148" t="s">
        <v>81</v>
      </c>
      <c r="AV205" s="12" t="s">
        <v>81</v>
      </c>
      <c r="AW205" s="12" t="s">
        <v>34</v>
      </c>
      <c r="AX205" s="12" t="s">
        <v>72</v>
      </c>
      <c r="AY205" s="148" t="s">
        <v>306</v>
      </c>
    </row>
    <row r="206" spans="2:65" s="13" customFormat="1">
      <c r="B206" s="154"/>
      <c r="D206" s="147" t="s">
        <v>313</v>
      </c>
      <c r="E206" s="155" t="s">
        <v>21</v>
      </c>
      <c r="F206" s="156" t="s">
        <v>315</v>
      </c>
      <c r="H206" s="157">
        <v>6</v>
      </c>
      <c r="I206" s="158"/>
      <c r="L206" s="154"/>
      <c r="M206" s="159"/>
      <c r="T206" s="160"/>
      <c r="AT206" s="155" t="s">
        <v>313</v>
      </c>
      <c r="AU206" s="155" t="s">
        <v>81</v>
      </c>
      <c r="AV206" s="13" t="s">
        <v>89</v>
      </c>
      <c r="AW206" s="13" t="s">
        <v>34</v>
      </c>
      <c r="AX206" s="13" t="s">
        <v>79</v>
      </c>
      <c r="AY206" s="155" t="s">
        <v>306</v>
      </c>
    </row>
    <row r="207" spans="2:65" s="1" customFormat="1" ht="16.5" customHeight="1">
      <c r="B207" s="33"/>
      <c r="C207" s="133" t="s">
        <v>426</v>
      </c>
      <c r="D207" s="133" t="s">
        <v>308</v>
      </c>
      <c r="E207" s="134" t="s">
        <v>427</v>
      </c>
      <c r="F207" s="135" t="s">
        <v>428</v>
      </c>
      <c r="G207" s="136" t="s">
        <v>240</v>
      </c>
      <c r="H207" s="137">
        <v>1</v>
      </c>
      <c r="I207" s="138"/>
      <c r="J207" s="139">
        <f>ROUND(I207*H207,2)</f>
        <v>0</v>
      </c>
      <c r="K207" s="135" t="s">
        <v>319</v>
      </c>
      <c r="L207" s="33"/>
      <c r="M207" s="140" t="s">
        <v>21</v>
      </c>
      <c r="N207" s="141" t="s">
        <v>43</v>
      </c>
      <c r="P207" s="142">
        <f>O207*H207</f>
        <v>0</v>
      </c>
      <c r="Q207" s="142">
        <v>1.6000000000000001E-4</v>
      </c>
      <c r="R207" s="142">
        <f>Q207*H207</f>
        <v>1.6000000000000001E-4</v>
      </c>
      <c r="S207" s="142">
        <v>0</v>
      </c>
      <c r="T207" s="143">
        <f>S207*H207</f>
        <v>0</v>
      </c>
      <c r="AR207" s="144" t="s">
        <v>108</v>
      </c>
      <c r="AT207" s="144" t="s">
        <v>308</v>
      </c>
      <c r="AU207" s="144" t="s">
        <v>81</v>
      </c>
      <c r="AY207" s="18" t="s">
        <v>306</v>
      </c>
      <c r="BE207" s="145">
        <f>IF(N207="základní",J207,0)</f>
        <v>0</v>
      </c>
      <c r="BF207" s="145">
        <f>IF(N207="snížená",J207,0)</f>
        <v>0</v>
      </c>
      <c r="BG207" s="145">
        <f>IF(N207="zákl. přenesená",J207,0)</f>
        <v>0</v>
      </c>
      <c r="BH207" s="145">
        <f>IF(N207="sníž. přenesená",J207,0)</f>
        <v>0</v>
      </c>
      <c r="BI207" s="145">
        <f>IF(N207="nulová",J207,0)</f>
        <v>0</v>
      </c>
      <c r="BJ207" s="18" t="s">
        <v>79</v>
      </c>
      <c r="BK207" s="145">
        <f>ROUND(I207*H207,2)</f>
        <v>0</v>
      </c>
      <c r="BL207" s="18" t="s">
        <v>108</v>
      </c>
      <c r="BM207" s="144" t="s">
        <v>429</v>
      </c>
    </row>
    <row r="208" spans="2:65" s="1" customFormat="1">
      <c r="B208" s="33"/>
      <c r="D208" s="161" t="s">
        <v>321</v>
      </c>
      <c r="F208" s="162" t="s">
        <v>430</v>
      </c>
      <c r="I208" s="163"/>
      <c r="L208" s="33"/>
      <c r="M208" s="164"/>
      <c r="T208" s="52"/>
      <c r="AT208" s="18" t="s">
        <v>321</v>
      </c>
      <c r="AU208" s="18" t="s">
        <v>81</v>
      </c>
    </row>
    <row r="209" spans="2:65" s="12" customFormat="1">
      <c r="B209" s="146"/>
      <c r="D209" s="147" t="s">
        <v>313</v>
      </c>
      <c r="E209" s="148" t="s">
        <v>21</v>
      </c>
      <c r="F209" s="149" t="s">
        <v>431</v>
      </c>
      <c r="H209" s="150">
        <v>1</v>
      </c>
      <c r="I209" s="151"/>
      <c r="L209" s="146"/>
      <c r="M209" s="152"/>
      <c r="T209" s="153"/>
      <c r="AT209" s="148" t="s">
        <v>313</v>
      </c>
      <c r="AU209" s="148" t="s">
        <v>81</v>
      </c>
      <c r="AV209" s="12" t="s">
        <v>81</v>
      </c>
      <c r="AW209" s="12" t="s">
        <v>34</v>
      </c>
      <c r="AX209" s="12" t="s">
        <v>72</v>
      </c>
      <c r="AY209" s="148" t="s">
        <v>306</v>
      </c>
    </row>
    <row r="210" spans="2:65" s="13" customFormat="1">
      <c r="B210" s="154"/>
      <c r="D210" s="147" t="s">
        <v>313</v>
      </c>
      <c r="E210" s="155" t="s">
        <v>21</v>
      </c>
      <c r="F210" s="156" t="s">
        <v>315</v>
      </c>
      <c r="H210" s="157">
        <v>1</v>
      </c>
      <c r="I210" s="158"/>
      <c r="L210" s="154"/>
      <c r="M210" s="159"/>
      <c r="T210" s="160"/>
      <c r="AT210" s="155" t="s">
        <v>313</v>
      </c>
      <c r="AU210" s="155" t="s">
        <v>81</v>
      </c>
      <c r="AV210" s="13" t="s">
        <v>89</v>
      </c>
      <c r="AW210" s="13" t="s">
        <v>34</v>
      </c>
      <c r="AX210" s="13" t="s">
        <v>79</v>
      </c>
      <c r="AY210" s="155" t="s">
        <v>306</v>
      </c>
    </row>
    <row r="211" spans="2:65" s="1" customFormat="1" ht="16.5" customHeight="1">
      <c r="B211" s="33"/>
      <c r="C211" s="133" t="s">
        <v>432</v>
      </c>
      <c r="D211" s="133" t="s">
        <v>308</v>
      </c>
      <c r="E211" s="134" t="s">
        <v>433</v>
      </c>
      <c r="F211" s="135" t="s">
        <v>434</v>
      </c>
      <c r="G211" s="136" t="s">
        <v>240</v>
      </c>
      <c r="H211" s="137">
        <v>61</v>
      </c>
      <c r="I211" s="138"/>
      <c r="J211" s="139">
        <f>ROUND(I211*H211,2)</f>
        <v>0</v>
      </c>
      <c r="K211" s="135" t="s">
        <v>319</v>
      </c>
      <c r="L211" s="33"/>
      <c r="M211" s="140" t="s">
        <v>21</v>
      </c>
      <c r="N211" s="141" t="s">
        <v>43</v>
      </c>
      <c r="P211" s="142">
        <f>O211*H211</f>
        <v>0</v>
      </c>
      <c r="Q211" s="142">
        <v>4.8999999999999998E-4</v>
      </c>
      <c r="R211" s="142">
        <f>Q211*H211</f>
        <v>2.989E-2</v>
      </c>
      <c r="S211" s="142">
        <v>0</v>
      </c>
      <c r="T211" s="143">
        <f>S211*H211</f>
        <v>0</v>
      </c>
      <c r="AR211" s="144" t="s">
        <v>108</v>
      </c>
      <c r="AT211" s="144" t="s">
        <v>308</v>
      </c>
      <c r="AU211" s="144" t="s">
        <v>81</v>
      </c>
      <c r="AY211" s="18" t="s">
        <v>306</v>
      </c>
      <c r="BE211" s="145">
        <f>IF(N211="základní",J211,0)</f>
        <v>0</v>
      </c>
      <c r="BF211" s="145">
        <f>IF(N211="snížená",J211,0)</f>
        <v>0</v>
      </c>
      <c r="BG211" s="145">
        <f>IF(N211="zákl. přenesená",J211,0)</f>
        <v>0</v>
      </c>
      <c r="BH211" s="145">
        <f>IF(N211="sníž. přenesená",J211,0)</f>
        <v>0</v>
      </c>
      <c r="BI211" s="145">
        <f>IF(N211="nulová",J211,0)</f>
        <v>0</v>
      </c>
      <c r="BJ211" s="18" t="s">
        <v>79</v>
      </c>
      <c r="BK211" s="145">
        <f>ROUND(I211*H211,2)</f>
        <v>0</v>
      </c>
      <c r="BL211" s="18" t="s">
        <v>108</v>
      </c>
      <c r="BM211" s="144" t="s">
        <v>435</v>
      </c>
    </row>
    <row r="212" spans="2:65" s="1" customFormat="1">
      <c r="B212" s="33"/>
      <c r="D212" s="161" t="s">
        <v>321</v>
      </c>
      <c r="F212" s="162" t="s">
        <v>436</v>
      </c>
      <c r="I212" s="163"/>
      <c r="L212" s="33"/>
      <c r="M212" s="164"/>
      <c r="T212" s="52"/>
      <c r="AT212" s="18" t="s">
        <v>321</v>
      </c>
      <c r="AU212" s="18" t="s">
        <v>81</v>
      </c>
    </row>
    <row r="213" spans="2:65" s="12" customFormat="1">
      <c r="B213" s="146"/>
      <c r="D213" s="147" t="s">
        <v>313</v>
      </c>
      <c r="E213" s="148" t="s">
        <v>21</v>
      </c>
      <c r="F213" s="149" t="s">
        <v>437</v>
      </c>
      <c r="H213" s="150">
        <v>41</v>
      </c>
      <c r="I213" s="151"/>
      <c r="L213" s="146"/>
      <c r="M213" s="152"/>
      <c r="T213" s="153"/>
      <c r="AT213" s="148" t="s">
        <v>313</v>
      </c>
      <c r="AU213" s="148" t="s">
        <v>81</v>
      </c>
      <c r="AV213" s="12" t="s">
        <v>81</v>
      </c>
      <c r="AW213" s="12" t="s">
        <v>34</v>
      </c>
      <c r="AX213" s="12" t="s">
        <v>72</v>
      </c>
      <c r="AY213" s="148" t="s">
        <v>306</v>
      </c>
    </row>
    <row r="214" spans="2:65" s="12" customFormat="1">
      <c r="B214" s="146"/>
      <c r="D214" s="147" t="s">
        <v>313</v>
      </c>
      <c r="E214" s="148" t="s">
        <v>21</v>
      </c>
      <c r="F214" s="149" t="s">
        <v>438</v>
      </c>
      <c r="H214" s="150">
        <v>20</v>
      </c>
      <c r="I214" s="151"/>
      <c r="L214" s="146"/>
      <c r="M214" s="152"/>
      <c r="T214" s="153"/>
      <c r="AT214" s="148" t="s">
        <v>313</v>
      </c>
      <c r="AU214" s="148" t="s">
        <v>81</v>
      </c>
      <c r="AV214" s="12" t="s">
        <v>81</v>
      </c>
      <c r="AW214" s="12" t="s">
        <v>34</v>
      </c>
      <c r="AX214" s="12" t="s">
        <v>72</v>
      </c>
      <c r="AY214" s="148" t="s">
        <v>306</v>
      </c>
    </row>
    <row r="215" spans="2:65" s="13" customFormat="1">
      <c r="B215" s="154"/>
      <c r="D215" s="147" t="s">
        <v>313</v>
      </c>
      <c r="E215" s="155" t="s">
        <v>21</v>
      </c>
      <c r="F215" s="156" t="s">
        <v>315</v>
      </c>
      <c r="H215" s="157">
        <v>61</v>
      </c>
      <c r="I215" s="158"/>
      <c r="L215" s="154"/>
      <c r="M215" s="159"/>
      <c r="T215" s="160"/>
      <c r="AT215" s="155" t="s">
        <v>313</v>
      </c>
      <c r="AU215" s="155" t="s">
        <v>81</v>
      </c>
      <c r="AV215" s="13" t="s">
        <v>89</v>
      </c>
      <c r="AW215" s="13" t="s">
        <v>34</v>
      </c>
      <c r="AX215" s="13" t="s">
        <v>79</v>
      </c>
      <c r="AY215" s="155" t="s">
        <v>306</v>
      </c>
    </row>
    <row r="216" spans="2:65" s="1" customFormat="1" ht="24.2" customHeight="1">
      <c r="B216" s="33"/>
      <c r="C216" s="133" t="s">
        <v>439</v>
      </c>
      <c r="D216" s="133" t="s">
        <v>308</v>
      </c>
      <c r="E216" s="134" t="s">
        <v>440</v>
      </c>
      <c r="F216" s="135" t="s">
        <v>441</v>
      </c>
      <c r="G216" s="136" t="s">
        <v>236</v>
      </c>
      <c r="H216" s="137">
        <v>123.6</v>
      </c>
      <c r="I216" s="138"/>
      <c r="J216" s="139">
        <f>ROUND(I216*H216,2)</f>
        <v>0</v>
      </c>
      <c r="K216" s="135" t="s">
        <v>319</v>
      </c>
      <c r="L216" s="33"/>
      <c r="M216" s="140" t="s">
        <v>21</v>
      </c>
      <c r="N216" s="141" t="s">
        <v>43</v>
      </c>
      <c r="P216" s="142">
        <f>O216*H216</f>
        <v>0</v>
      </c>
      <c r="Q216" s="142">
        <v>1E-4</v>
      </c>
      <c r="R216" s="142">
        <f>Q216*H216</f>
        <v>1.2359999999999999E-2</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442</v>
      </c>
    </row>
    <row r="217" spans="2:65" s="1" customFormat="1">
      <c r="B217" s="33"/>
      <c r="D217" s="161" t="s">
        <v>321</v>
      </c>
      <c r="F217" s="162" t="s">
        <v>443</v>
      </c>
      <c r="I217" s="163"/>
      <c r="L217" s="33"/>
      <c r="M217" s="164"/>
      <c r="T217" s="52"/>
      <c r="AT217" s="18" t="s">
        <v>321</v>
      </c>
      <c r="AU217" s="18" t="s">
        <v>81</v>
      </c>
    </row>
    <row r="218" spans="2:65" s="12" customFormat="1">
      <c r="B218" s="146"/>
      <c r="D218" s="147" t="s">
        <v>313</v>
      </c>
      <c r="E218" s="148" t="s">
        <v>21</v>
      </c>
      <c r="F218" s="149" t="s">
        <v>444</v>
      </c>
      <c r="H218" s="150">
        <v>122</v>
      </c>
      <c r="I218" s="151"/>
      <c r="L218" s="146"/>
      <c r="M218" s="152"/>
      <c r="T218" s="153"/>
      <c r="AT218" s="148" t="s">
        <v>313</v>
      </c>
      <c r="AU218" s="148" t="s">
        <v>81</v>
      </c>
      <c r="AV218" s="12" t="s">
        <v>81</v>
      </c>
      <c r="AW218" s="12" t="s">
        <v>34</v>
      </c>
      <c r="AX218" s="12" t="s">
        <v>72</v>
      </c>
      <c r="AY218" s="148" t="s">
        <v>306</v>
      </c>
    </row>
    <row r="219" spans="2:65" s="13" customFormat="1">
      <c r="B219" s="154"/>
      <c r="D219" s="147" t="s">
        <v>313</v>
      </c>
      <c r="E219" s="155" t="s">
        <v>21</v>
      </c>
      <c r="F219" s="156" t="s">
        <v>315</v>
      </c>
      <c r="H219" s="157">
        <v>122</v>
      </c>
      <c r="I219" s="158"/>
      <c r="L219" s="154"/>
      <c r="M219" s="159"/>
      <c r="T219" s="160"/>
      <c r="AT219" s="155" t="s">
        <v>313</v>
      </c>
      <c r="AU219" s="155" t="s">
        <v>81</v>
      </c>
      <c r="AV219" s="13" t="s">
        <v>89</v>
      </c>
      <c r="AW219" s="13" t="s">
        <v>34</v>
      </c>
      <c r="AX219" s="13" t="s">
        <v>72</v>
      </c>
      <c r="AY219" s="155" t="s">
        <v>306</v>
      </c>
    </row>
    <row r="220" spans="2:65" s="12" customFormat="1">
      <c r="B220" s="146"/>
      <c r="D220" s="147" t="s">
        <v>313</v>
      </c>
      <c r="E220" s="148" t="s">
        <v>21</v>
      </c>
      <c r="F220" s="149" t="s">
        <v>445</v>
      </c>
      <c r="H220" s="150">
        <v>1.6</v>
      </c>
      <c r="I220" s="151"/>
      <c r="L220" s="146"/>
      <c r="M220" s="152"/>
      <c r="T220" s="153"/>
      <c r="AT220" s="148" t="s">
        <v>313</v>
      </c>
      <c r="AU220" s="148" t="s">
        <v>81</v>
      </c>
      <c r="AV220" s="12" t="s">
        <v>81</v>
      </c>
      <c r="AW220" s="12" t="s">
        <v>34</v>
      </c>
      <c r="AX220" s="12" t="s">
        <v>72</v>
      </c>
      <c r="AY220" s="148" t="s">
        <v>306</v>
      </c>
    </row>
    <row r="221" spans="2:65" s="13" customFormat="1">
      <c r="B221" s="154"/>
      <c r="D221" s="147" t="s">
        <v>313</v>
      </c>
      <c r="E221" s="155" t="s">
        <v>21</v>
      </c>
      <c r="F221" s="156" t="s">
        <v>315</v>
      </c>
      <c r="H221" s="157">
        <v>1.6</v>
      </c>
      <c r="I221" s="158"/>
      <c r="L221" s="154"/>
      <c r="M221" s="159"/>
      <c r="T221" s="160"/>
      <c r="AT221" s="155" t="s">
        <v>313</v>
      </c>
      <c r="AU221" s="155" t="s">
        <v>81</v>
      </c>
      <c r="AV221" s="13" t="s">
        <v>89</v>
      </c>
      <c r="AW221" s="13" t="s">
        <v>34</v>
      </c>
      <c r="AX221" s="13" t="s">
        <v>72</v>
      </c>
      <c r="AY221" s="155" t="s">
        <v>306</v>
      </c>
    </row>
    <row r="222" spans="2:65" s="15" customFormat="1">
      <c r="B222" s="171"/>
      <c r="D222" s="147" t="s">
        <v>313</v>
      </c>
      <c r="E222" s="172" t="s">
        <v>21</v>
      </c>
      <c r="F222" s="173" t="s">
        <v>331</v>
      </c>
      <c r="H222" s="174">
        <v>123.6</v>
      </c>
      <c r="I222" s="175"/>
      <c r="L222" s="171"/>
      <c r="M222" s="176"/>
      <c r="T222" s="177"/>
      <c r="AT222" s="172" t="s">
        <v>313</v>
      </c>
      <c r="AU222" s="172" t="s">
        <v>81</v>
      </c>
      <c r="AV222" s="15" t="s">
        <v>108</v>
      </c>
      <c r="AW222" s="15" t="s">
        <v>34</v>
      </c>
      <c r="AX222" s="15" t="s">
        <v>79</v>
      </c>
      <c r="AY222" s="172" t="s">
        <v>306</v>
      </c>
    </row>
    <row r="223" spans="2:65" s="1" customFormat="1" ht="16.5" customHeight="1">
      <c r="B223" s="33"/>
      <c r="C223" s="179" t="s">
        <v>446</v>
      </c>
      <c r="D223" s="179" t="s">
        <v>447</v>
      </c>
      <c r="E223" s="180" t="s">
        <v>448</v>
      </c>
      <c r="F223" s="181" t="s">
        <v>449</v>
      </c>
      <c r="G223" s="182" t="s">
        <v>236</v>
      </c>
      <c r="H223" s="183">
        <v>146.404</v>
      </c>
      <c r="I223" s="184"/>
      <c r="J223" s="185">
        <f>ROUND(I223*H223,2)</f>
        <v>0</v>
      </c>
      <c r="K223" s="181" t="s">
        <v>319</v>
      </c>
      <c r="L223" s="186"/>
      <c r="M223" s="187" t="s">
        <v>21</v>
      </c>
      <c r="N223" s="188" t="s">
        <v>43</v>
      </c>
      <c r="P223" s="142">
        <f>O223*H223</f>
        <v>0</v>
      </c>
      <c r="Q223" s="142">
        <v>2.9999999999999997E-4</v>
      </c>
      <c r="R223" s="142">
        <f>Q223*H223</f>
        <v>4.3921199999999994E-2</v>
      </c>
      <c r="S223" s="142">
        <v>0</v>
      </c>
      <c r="T223" s="143">
        <f>S223*H223</f>
        <v>0</v>
      </c>
      <c r="AR223" s="144" t="s">
        <v>365</v>
      </c>
      <c r="AT223" s="144" t="s">
        <v>447</v>
      </c>
      <c r="AU223" s="144" t="s">
        <v>81</v>
      </c>
      <c r="AY223" s="18" t="s">
        <v>306</v>
      </c>
      <c r="BE223" s="145">
        <f>IF(N223="základní",J223,0)</f>
        <v>0</v>
      </c>
      <c r="BF223" s="145">
        <f>IF(N223="snížená",J223,0)</f>
        <v>0</v>
      </c>
      <c r="BG223" s="145">
        <f>IF(N223="zákl. přenesená",J223,0)</f>
        <v>0</v>
      </c>
      <c r="BH223" s="145">
        <f>IF(N223="sníž. přenesená",J223,0)</f>
        <v>0</v>
      </c>
      <c r="BI223" s="145">
        <f>IF(N223="nulová",J223,0)</f>
        <v>0</v>
      </c>
      <c r="BJ223" s="18" t="s">
        <v>79</v>
      </c>
      <c r="BK223" s="145">
        <f>ROUND(I223*H223,2)</f>
        <v>0</v>
      </c>
      <c r="BL223" s="18" t="s">
        <v>108</v>
      </c>
      <c r="BM223" s="144" t="s">
        <v>450</v>
      </c>
    </row>
    <row r="224" spans="2:65" s="12" customFormat="1">
      <c r="B224" s="146"/>
      <c r="D224" s="147" t="s">
        <v>313</v>
      </c>
      <c r="F224" s="149" t="s">
        <v>451</v>
      </c>
      <c r="H224" s="150">
        <v>146.404</v>
      </c>
      <c r="I224" s="151"/>
      <c r="L224" s="146"/>
      <c r="M224" s="152"/>
      <c r="T224" s="153"/>
      <c r="AT224" s="148" t="s">
        <v>313</v>
      </c>
      <c r="AU224" s="148" t="s">
        <v>81</v>
      </c>
      <c r="AV224" s="12" t="s">
        <v>81</v>
      </c>
      <c r="AW224" s="12" t="s">
        <v>4</v>
      </c>
      <c r="AX224" s="12" t="s">
        <v>79</v>
      </c>
      <c r="AY224" s="148" t="s">
        <v>306</v>
      </c>
    </row>
    <row r="225" spans="2:65" s="1" customFormat="1" ht="16.5" customHeight="1">
      <c r="B225" s="33"/>
      <c r="C225" s="133" t="s">
        <v>7</v>
      </c>
      <c r="D225" s="133" t="s">
        <v>308</v>
      </c>
      <c r="E225" s="134" t="s">
        <v>452</v>
      </c>
      <c r="F225" s="135" t="s">
        <v>453</v>
      </c>
      <c r="G225" s="136" t="s">
        <v>318</v>
      </c>
      <c r="H225" s="137">
        <v>28.952999999999999</v>
      </c>
      <c r="I225" s="138"/>
      <c r="J225" s="139">
        <f>ROUND(I225*H225,2)</f>
        <v>0</v>
      </c>
      <c r="K225" s="135" t="s">
        <v>319</v>
      </c>
      <c r="L225" s="33"/>
      <c r="M225" s="140" t="s">
        <v>21</v>
      </c>
      <c r="N225" s="141" t="s">
        <v>43</v>
      </c>
      <c r="P225" s="142">
        <f>O225*H225</f>
        <v>0</v>
      </c>
      <c r="Q225" s="142">
        <v>1.98</v>
      </c>
      <c r="R225" s="142">
        <f>Q225*H225</f>
        <v>57.32694</v>
      </c>
      <c r="S225" s="142">
        <v>0</v>
      </c>
      <c r="T225" s="143">
        <f>S225*H225</f>
        <v>0</v>
      </c>
      <c r="AR225" s="144" t="s">
        <v>108</v>
      </c>
      <c r="AT225" s="144" t="s">
        <v>308</v>
      </c>
      <c r="AU225" s="144" t="s">
        <v>81</v>
      </c>
      <c r="AY225" s="18" t="s">
        <v>306</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108</v>
      </c>
      <c r="BM225" s="144" t="s">
        <v>454</v>
      </c>
    </row>
    <row r="226" spans="2:65" s="1" customFormat="1">
      <c r="B226" s="33"/>
      <c r="D226" s="161" t="s">
        <v>321</v>
      </c>
      <c r="F226" s="162" t="s">
        <v>455</v>
      </c>
      <c r="I226" s="163"/>
      <c r="L226" s="33"/>
      <c r="M226" s="164"/>
      <c r="T226" s="52"/>
      <c r="AT226" s="18" t="s">
        <v>321</v>
      </c>
      <c r="AU226" s="18" t="s">
        <v>81</v>
      </c>
    </row>
    <row r="227" spans="2:65" s="14" customFormat="1">
      <c r="B227" s="165"/>
      <c r="D227" s="147" t="s">
        <v>313</v>
      </c>
      <c r="E227" s="166" t="s">
        <v>21</v>
      </c>
      <c r="F227" s="167" t="s">
        <v>456</v>
      </c>
      <c r="H227" s="166" t="s">
        <v>21</v>
      </c>
      <c r="I227" s="168"/>
      <c r="L227" s="165"/>
      <c r="M227" s="169"/>
      <c r="T227" s="170"/>
      <c r="AT227" s="166" t="s">
        <v>313</v>
      </c>
      <c r="AU227" s="166" t="s">
        <v>81</v>
      </c>
      <c r="AV227" s="14" t="s">
        <v>79</v>
      </c>
      <c r="AW227" s="14" t="s">
        <v>34</v>
      </c>
      <c r="AX227" s="14" t="s">
        <v>72</v>
      </c>
      <c r="AY227" s="166" t="s">
        <v>306</v>
      </c>
    </row>
    <row r="228" spans="2:65" s="12" customFormat="1">
      <c r="B228" s="146"/>
      <c r="D228" s="147" t="s">
        <v>313</v>
      </c>
      <c r="E228" s="148" t="s">
        <v>21</v>
      </c>
      <c r="F228" s="149" t="s">
        <v>457</v>
      </c>
      <c r="H228" s="150">
        <v>25</v>
      </c>
      <c r="I228" s="151"/>
      <c r="L228" s="146"/>
      <c r="M228" s="152"/>
      <c r="T228" s="153"/>
      <c r="AT228" s="148" t="s">
        <v>313</v>
      </c>
      <c r="AU228" s="148" t="s">
        <v>81</v>
      </c>
      <c r="AV228" s="12" t="s">
        <v>81</v>
      </c>
      <c r="AW228" s="12" t="s">
        <v>34</v>
      </c>
      <c r="AX228" s="12" t="s">
        <v>72</v>
      </c>
      <c r="AY228" s="148" t="s">
        <v>306</v>
      </c>
    </row>
    <row r="229" spans="2:65" s="12" customFormat="1">
      <c r="B229" s="146"/>
      <c r="D229" s="147" t="s">
        <v>313</v>
      </c>
      <c r="E229" s="148" t="s">
        <v>21</v>
      </c>
      <c r="F229" s="149" t="s">
        <v>458</v>
      </c>
      <c r="H229" s="150">
        <v>2.5739999999999998</v>
      </c>
      <c r="I229" s="151"/>
      <c r="L229" s="146"/>
      <c r="M229" s="152"/>
      <c r="T229" s="153"/>
      <c r="AT229" s="148" t="s">
        <v>313</v>
      </c>
      <c r="AU229" s="148" t="s">
        <v>81</v>
      </c>
      <c r="AV229" s="12" t="s">
        <v>81</v>
      </c>
      <c r="AW229" s="12" t="s">
        <v>34</v>
      </c>
      <c r="AX229" s="12" t="s">
        <v>72</v>
      </c>
      <c r="AY229" s="148" t="s">
        <v>306</v>
      </c>
    </row>
    <row r="230" spans="2:65" s="13" customFormat="1">
      <c r="B230" s="154"/>
      <c r="D230" s="147" t="s">
        <v>313</v>
      </c>
      <c r="E230" s="155" t="s">
        <v>21</v>
      </c>
      <c r="F230" s="156" t="s">
        <v>315</v>
      </c>
      <c r="H230" s="157">
        <v>27.574000000000002</v>
      </c>
      <c r="I230" s="158"/>
      <c r="L230" s="154"/>
      <c r="M230" s="159"/>
      <c r="T230" s="160"/>
      <c r="AT230" s="155" t="s">
        <v>313</v>
      </c>
      <c r="AU230" s="155" t="s">
        <v>81</v>
      </c>
      <c r="AV230" s="13" t="s">
        <v>89</v>
      </c>
      <c r="AW230" s="13" t="s">
        <v>34</v>
      </c>
      <c r="AX230" s="13" t="s">
        <v>72</v>
      </c>
      <c r="AY230" s="155" t="s">
        <v>306</v>
      </c>
    </row>
    <row r="231" spans="2:65" s="12" customFormat="1">
      <c r="B231" s="146"/>
      <c r="D231" s="147" t="s">
        <v>313</v>
      </c>
      <c r="E231" s="148" t="s">
        <v>21</v>
      </c>
      <c r="F231" s="149" t="s">
        <v>459</v>
      </c>
      <c r="H231" s="150">
        <v>1.379</v>
      </c>
      <c r="I231" s="151"/>
      <c r="L231" s="146"/>
      <c r="M231" s="152"/>
      <c r="T231" s="153"/>
      <c r="AT231" s="148" t="s">
        <v>313</v>
      </c>
      <c r="AU231" s="148" t="s">
        <v>81</v>
      </c>
      <c r="AV231" s="12" t="s">
        <v>81</v>
      </c>
      <c r="AW231" s="12" t="s">
        <v>34</v>
      </c>
      <c r="AX231" s="12" t="s">
        <v>72</v>
      </c>
      <c r="AY231" s="148" t="s">
        <v>306</v>
      </c>
    </row>
    <row r="232" spans="2:65" s="15" customFormat="1">
      <c r="B232" s="171"/>
      <c r="D232" s="147" t="s">
        <v>313</v>
      </c>
      <c r="E232" s="172" t="s">
        <v>21</v>
      </c>
      <c r="F232" s="173" t="s">
        <v>331</v>
      </c>
      <c r="H232" s="174">
        <v>28.952999999999999</v>
      </c>
      <c r="I232" s="175"/>
      <c r="L232" s="171"/>
      <c r="M232" s="176"/>
      <c r="T232" s="177"/>
      <c r="AT232" s="172" t="s">
        <v>313</v>
      </c>
      <c r="AU232" s="172" t="s">
        <v>81</v>
      </c>
      <c r="AV232" s="15" t="s">
        <v>108</v>
      </c>
      <c r="AW232" s="15" t="s">
        <v>34</v>
      </c>
      <c r="AX232" s="15" t="s">
        <v>79</v>
      </c>
      <c r="AY232" s="172" t="s">
        <v>306</v>
      </c>
    </row>
    <row r="233" spans="2:65" s="1" customFormat="1" ht="21.75" customHeight="1">
      <c r="B233" s="33"/>
      <c r="C233" s="133" t="s">
        <v>460</v>
      </c>
      <c r="D233" s="133" t="s">
        <v>308</v>
      </c>
      <c r="E233" s="134" t="s">
        <v>461</v>
      </c>
      <c r="F233" s="135" t="s">
        <v>462</v>
      </c>
      <c r="G233" s="136" t="s">
        <v>318</v>
      </c>
      <c r="H233" s="137">
        <v>27.222999999999999</v>
      </c>
      <c r="I233" s="138"/>
      <c r="J233" s="139">
        <f>ROUND(I233*H233,2)</f>
        <v>0</v>
      </c>
      <c r="K233" s="135" t="s">
        <v>319</v>
      </c>
      <c r="L233" s="33"/>
      <c r="M233" s="140" t="s">
        <v>21</v>
      </c>
      <c r="N233" s="141" t="s">
        <v>43</v>
      </c>
      <c r="P233" s="142">
        <f>O233*H233</f>
        <v>0</v>
      </c>
      <c r="Q233" s="142">
        <v>2.5018699999999998</v>
      </c>
      <c r="R233" s="142">
        <f>Q233*H233</f>
        <v>68.108407009999993</v>
      </c>
      <c r="S233" s="142">
        <v>0</v>
      </c>
      <c r="T233" s="143">
        <f>S233*H233</f>
        <v>0</v>
      </c>
      <c r="AR233" s="144" t="s">
        <v>108</v>
      </c>
      <c r="AT233" s="144" t="s">
        <v>308</v>
      </c>
      <c r="AU233" s="144" t="s">
        <v>81</v>
      </c>
      <c r="AY233" s="18" t="s">
        <v>306</v>
      </c>
      <c r="BE233" s="145">
        <f>IF(N233="základní",J233,0)</f>
        <v>0</v>
      </c>
      <c r="BF233" s="145">
        <f>IF(N233="snížená",J233,0)</f>
        <v>0</v>
      </c>
      <c r="BG233" s="145">
        <f>IF(N233="zákl. přenesená",J233,0)</f>
        <v>0</v>
      </c>
      <c r="BH233" s="145">
        <f>IF(N233="sníž. přenesená",J233,0)</f>
        <v>0</v>
      </c>
      <c r="BI233" s="145">
        <f>IF(N233="nulová",J233,0)</f>
        <v>0</v>
      </c>
      <c r="BJ233" s="18" t="s">
        <v>79</v>
      </c>
      <c r="BK233" s="145">
        <f>ROUND(I233*H233,2)</f>
        <v>0</v>
      </c>
      <c r="BL233" s="18" t="s">
        <v>108</v>
      </c>
      <c r="BM233" s="144" t="s">
        <v>463</v>
      </c>
    </row>
    <row r="234" spans="2:65" s="1" customFormat="1">
      <c r="B234" s="33"/>
      <c r="D234" s="161" t="s">
        <v>321</v>
      </c>
      <c r="F234" s="162" t="s">
        <v>464</v>
      </c>
      <c r="I234" s="163"/>
      <c r="L234" s="33"/>
      <c r="M234" s="164"/>
      <c r="T234" s="52"/>
      <c r="AT234" s="18" t="s">
        <v>321</v>
      </c>
      <c r="AU234" s="18" t="s">
        <v>81</v>
      </c>
    </row>
    <row r="235" spans="2:65" s="14" customFormat="1">
      <c r="B235" s="165"/>
      <c r="D235" s="147" t="s">
        <v>313</v>
      </c>
      <c r="E235" s="166" t="s">
        <v>21</v>
      </c>
      <c r="F235" s="167" t="s">
        <v>465</v>
      </c>
      <c r="H235" s="166" t="s">
        <v>21</v>
      </c>
      <c r="I235" s="168"/>
      <c r="L235" s="165"/>
      <c r="M235" s="169"/>
      <c r="T235" s="170"/>
      <c r="AT235" s="166" t="s">
        <v>313</v>
      </c>
      <c r="AU235" s="166" t="s">
        <v>81</v>
      </c>
      <c r="AV235" s="14" t="s">
        <v>79</v>
      </c>
      <c r="AW235" s="14" t="s">
        <v>34</v>
      </c>
      <c r="AX235" s="14" t="s">
        <v>72</v>
      </c>
      <c r="AY235" s="166" t="s">
        <v>306</v>
      </c>
    </row>
    <row r="236" spans="2:65" s="12" customFormat="1">
      <c r="B236" s="146"/>
      <c r="D236" s="147" t="s">
        <v>313</v>
      </c>
      <c r="E236" s="148" t="s">
        <v>21</v>
      </c>
      <c r="F236" s="149" t="s">
        <v>466</v>
      </c>
      <c r="H236" s="150">
        <v>25</v>
      </c>
      <c r="I236" s="151"/>
      <c r="L236" s="146"/>
      <c r="M236" s="152"/>
      <c r="T236" s="153"/>
      <c r="AT236" s="148" t="s">
        <v>313</v>
      </c>
      <c r="AU236" s="148" t="s">
        <v>81</v>
      </c>
      <c r="AV236" s="12" t="s">
        <v>81</v>
      </c>
      <c r="AW236" s="12" t="s">
        <v>34</v>
      </c>
      <c r="AX236" s="12" t="s">
        <v>72</v>
      </c>
      <c r="AY236" s="148" t="s">
        <v>306</v>
      </c>
    </row>
    <row r="237" spans="2:65" s="13" customFormat="1">
      <c r="B237" s="154"/>
      <c r="D237" s="147" t="s">
        <v>313</v>
      </c>
      <c r="E237" s="155" t="s">
        <v>21</v>
      </c>
      <c r="F237" s="156" t="s">
        <v>315</v>
      </c>
      <c r="H237" s="157">
        <v>25</v>
      </c>
      <c r="I237" s="158"/>
      <c r="L237" s="154"/>
      <c r="M237" s="159"/>
      <c r="T237" s="160"/>
      <c r="AT237" s="155" t="s">
        <v>313</v>
      </c>
      <c r="AU237" s="155" t="s">
        <v>81</v>
      </c>
      <c r="AV237" s="13" t="s">
        <v>89</v>
      </c>
      <c r="AW237" s="13" t="s">
        <v>34</v>
      </c>
      <c r="AX237" s="13" t="s">
        <v>72</v>
      </c>
      <c r="AY237" s="155" t="s">
        <v>306</v>
      </c>
    </row>
    <row r="238" spans="2:65" s="12" customFormat="1">
      <c r="B238" s="146"/>
      <c r="D238" s="147" t="s">
        <v>313</v>
      </c>
      <c r="E238" s="148" t="s">
        <v>21</v>
      </c>
      <c r="F238" s="149" t="s">
        <v>467</v>
      </c>
      <c r="H238" s="150">
        <v>2.2229999999999999</v>
      </c>
      <c r="I238" s="151"/>
      <c r="L238" s="146"/>
      <c r="M238" s="152"/>
      <c r="T238" s="153"/>
      <c r="AT238" s="148" t="s">
        <v>313</v>
      </c>
      <c r="AU238" s="148" t="s">
        <v>81</v>
      </c>
      <c r="AV238" s="12" t="s">
        <v>81</v>
      </c>
      <c r="AW238" s="12" t="s">
        <v>34</v>
      </c>
      <c r="AX238" s="12" t="s">
        <v>72</v>
      </c>
      <c r="AY238" s="148" t="s">
        <v>306</v>
      </c>
    </row>
    <row r="239" spans="2:65" s="13" customFormat="1">
      <c r="B239" s="154"/>
      <c r="D239" s="147" t="s">
        <v>313</v>
      </c>
      <c r="E239" s="155" t="s">
        <v>21</v>
      </c>
      <c r="F239" s="156" t="s">
        <v>315</v>
      </c>
      <c r="H239" s="157">
        <v>2.2229999999999999</v>
      </c>
      <c r="I239" s="158"/>
      <c r="L239" s="154"/>
      <c r="M239" s="159"/>
      <c r="T239" s="160"/>
      <c r="AT239" s="155" t="s">
        <v>313</v>
      </c>
      <c r="AU239" s="155" t="s">
        <v>81</v>
      </c>
      <c r="AV239" s="13" t="s">
        <v>89</v>
      </c>
      <c r="AW239" s="13" t="s">
        <v>34</v>
      </c>
      <c r="AX239" s="13" t="s">
        <v>72</v>
      </c>
      <c r="AY239" s="155" t="s">
        <v>306</v>
      </c>
    </row>
    <row r="240" spans="2:65" s="15" customFormat="1">
      <c r="B240" s="171"/>
      <c r="D240" s="147" t="s">
        <v>313</v>
      </c>
      <c r="E240" s="172" t="s">
        <v>21</v>
      </c>
      <c r="F240" s="173" t="s">
        <v>331</v>
      </c>
      <c r="H240" s="174">
        <v>27.222999999999999</v>
      </c>
      <c r="I240" s="175"/>
      <c r="L240" s="171"/>
      <c r="M240" s="176"/>
      <c r="T240" s="177"/>
      <c r="AT240" s="172" t="s">
        <v>313</v>
      </c>
      <c r="AU240" s="172" t="s">
        <v>81</v>
      </c>
      <c r="AV240" s="15" t="s">
        <v>108</v>
      </c>
      <c r="AW240" s="15" t="s">
        <v>34</v>
      </c>
      <c r="AX240" s="15" t="s">
        <v>79</v>
      </c>
      <c r="AY240" s="172" t="s">
        <v>306</v>
      </c>
    </row>
    <row r="241" spans="2:65" s="1" customFormat="1" ht="16.5" customHeight="1">
      <c r="B241" s="33"/>
      <c r="C241" s="133" t="s">
        <v>468</v>
      </c>
      <c r="D241" s="133" t="s">
        <v>308</v>
      </c>
      <c r="E241" s="134" t="s">
        <v>469</v>
      </c>
      <c r="F241" s="135" t="s">
        <v>470</v>
      </c>
      <c r="G241" s="136" t="s">
        <v>236</v>
      </c>
      <c r="H241" s="137">
        <v>13.743</v>
      </c>
      <c r="I241" s="138"/>
      <c r="J241" s="139">
        <f>ROUND(I241*H241,2)</f>
        <v>0</v>
      </c>
      <c r="K241" s="135" t="s">
        <v>319</v>
      </c>
      <c r="L241" s="33"/>
      <c r="M241" s="140" t="s">
        <v>21</v>
      </c>
      <c r="N241" s="141" t="s">
        <v>43</v>
      </c>
      <c r="P241" s="142">
        <f>O241*H241</f>
        <v>0</v>
      </c>
      <c r="Q241" s="142">
        <v>2.47E-3</v>
      </c>
      <c r="R241" s="142">
        <f>Q241*H241</f>
        <v>3.3945210000000003E-2</v>
      </c>
      <c r="S241" s="142">
        <v>0</v>
      </c>
      <c r="T241" s="143">
        <f>S241*H241</f>
        <v>0</v>
      </c>
      <c r="AR241" s="144" t="s">
        <v>108</v>
      </c>
      <c r="AT241" s="144" t="s">
        <v>308</v>
      </c>
      <c r="AU241" s="144" t="s">
        <v>81</v>
      </c>
      <c r="AY241" s="18" t="s">
        <v>306</v>
      </c>
      <c r="BE241" s="145">
        <f>IF(N241="základní",J241,0)</f>
        <v>0</v>
      </c>
      <c r="BF241" s="145">
        <f>IF(N241="snížená",J241,0)</f>
        <v>0</v>
      </c>
      <c r="BG241" s="145">
        <f>IF(N241="zákl. přenesená",J241,0)</f>
        <v>0</v>
      </c>
      <c r="BH241" s="145">
        <f>IF(N241="sníž. přenesená",J241,0)</f>
        <v>0</v>
      </c>
      <c r="BI241" s="145">
        <f>IF(N241="nulová",J241,0)</f>
        <v>0</v>
      </c>
      <c r="BJ241" s="18" t="s">
        <v>79</v>
      </c>
      <c r="BK241" s="145">
        <f>ROUND(I241*H241,2)</f>
        <v>0</v>
      </c>
      <c r="BL241" s="18" t="s">
        <v>108</v>
      </c>
      <c r="BM241" s="144" t="s">
        <v>471</v>
      </c>
    </row>
    <row r="242" spans="2:65" s="1" customFormat="1">
      <c r="B242" s="33"/>
      <c r="D242" s="161" t="s">
        <v>321</v>
      </c>
      <c r="F242" s="162" t="s">
        <v>472</v>
      </c>
      <c r="I242" s="163"/>
      <c r="L242" s="33"/>
      <c r="M242" s="164"/>
      <c r="T242" s="52"/>
      <c r="AT242" s="18" t="s">
        <v>321</v>
      </c>
      <c r="AU242" s="18" t="s">
        <v>81</v>
      </c>
    </row>
    <row r="243" spans="2:65" s="14" customFormat="1">
      <c r="B243" s="165"/>
      <c r="D243" s="147" t="s">
        <v>313</v>
      </c>
      <c r="E243" s="166" t="s">
        <v>21</v>
      </c>
      <c r="F243" s="167" t="s">
        <v>465</v>
      </c>
      <c r="H243" s="166" t="s">
        <v>21</v>
      </c>
      <c r="I243" s="168"/>
      <c r="L243" s="165"/>
      <c r="M243" s="169"/>
      <c r="T243" s="170"/>
      <c r="AT243" s="166" t="s">
        <v>313</v>
      </c>
      <c r="AU243" s="166" t="s">
        <v>81</v>
      </c>
      <c r="AV243" s="14" t="s">
        <v>79</v>
      </c>
      <c r="AW243" s="14" t="s">
        <v>34</v>
      </c>
      <c r="AX243" s="14" t="s">
        <v>72</v>
      </c>
      <c r="AY243" s="166" t="s">
        <v>306</v>
      </c>
    </row>
    <row r="244" spans="2:65" s="12" customFormat="1">
      <c r="B244" s="146"/>
      <c r="D244" s="147" t="s">
        <v>313</v>
      </c>
      <c r="E244" s="148" t="s">
        <v>21</v>
      </c>
      <c r="F244" s="149" t="s">
        <v>473</v>
      </c>
      <c r="H244" s="150">
        <v>9.4</v>
      </c>
      <c r="I244" s="151"/>
      <c r="L244" s="146"/>
      <c r="M244" s="152"/>
      <c r="T244" s="153"/>
      <c r="AT244" s="148" t="s">
        <v>313</v>
      </c>
      <c r="AU244" s="148" t="s">
        <v>81</v>
      </c>
      <c r="AV244" s="12" t="s">
        <v>81</v>
      </c>
      <c r="AW244" s="12" t="s">
        <v>34</v>
      </c>
      <c r="AX244" s="12" t="s">
        <v>72</v>
      </c>
      <c r="AY244" s="148" t="s">
        <v>306</v>
      </c>
    </row>
    <row r="245" spans="2:65" s="13" customFormat="1">
      <c r="B245" s="154"/>
      <c r="D245" s="147" t="s">
        <v>313</v>
      </c>
      <c r="E245" s="155" t="s">
        <v>21</v>
      </c>
      <c r="F245" s="156" t="s">
        <v>315</v>
      </c>
      <c r="H245" s="157">
        <v>9.4</v>
      </c>
      <c r="I245" s="158"/>
      <c r="L245" s="154"/>
      <c r="M245" s="159"/>
      <c r="T245" s="160"/>
      <c r="AT245" s="155" t="s">
        <v>313</v>
      </c>
      <c r="AU245" s="155" t="s">
        <v>81</v>
      </c>
      <c r="AV245" s="13" t="s">
        <v>89</v>
      </c>
      <c r="AW245" s="13" t="s">
        <v>34</v>
      </c>
      <c r="AX245" s="13" t="s">
        <v>72</v>
      </c>
      <c r="AY245" s="155" t="s">
        <v>306</v>
      </c>
    </row>
    <row r="246" spans="2:65" s="12" customFormat="1">
      <c r="B246" s="146"/>
      <c r="D246" s="147" t="s">
        <v>313</v>
      </c>
      <c r="E246" s="148" t="s">
        <v>21</v>
      </c>
      <c r="F246" s="149" t="s">
        <v>474</v>
      </c>
      <c r="H246" s="150">
        <v>2.343</v>
      </c>
      <c r="I246" s="151"/>
      <c r="L246" s="146"/>
      <c r="M246" s="152"/>
      <c r="T246" s="153"/>
      <c r="AT246" s="148" t="s">
        <v>313</v>
      </c>
      <c r="AU246" s="148" t="s">
        <v>81</v>
      </c>
      <c r="AV246" s="12" t="s">
        <v>81</v>
      </c>
      <c r="AW246" s="12" t="s">
        <v>34</v>
      </c>
      <c r="AX246" s="12" t="s">
        <v>72</v>
      </c>
      <c r="AY246" s="148" t="s">
        <v>306</v>
      </c>
    </row>
    <row r="247" spans="2:65" s="13" customFormat="1">
      <c r="B247" s="154"/>
      <c r="D247" s="147" t="s">
        <v>313</v>
      </c>
      <c r="E247" s="155" t="s">
        <v>21</v>
      </c>
      <c r="F247" s="156" t="s">
        <v>315</v>
      </c>
      <c r="H247" s="157">
        <v>2.343</v>
      </c>
      <c r="I247" s="158"/>
      <c r="L247" s="154"/>
      <c r="M247" s="159"/>
      <c r="T247" s="160"/>
      <c r="AT247" s="155" t="s">
        <v>313</v>
      </c>
      <c r="AU247" s="155" t="s">
        <v>81</v>
      </c>
      <c r="AV247" s="13" t="s">
        <v>89</v>
      </c>
      <c r="AW247" s="13" t="s">
        <v>34</v>
      </c>
      <c r="AX247" s="13" t="s">
        <v>72</v>
      </c>
      <c r="AY247" s="155" t="s">
        <v>306</v>
      </c>
    </row>
    <row r="248" spans="2:65" s="12" customFormat="1">
      <c r="B248" s="146"/>
      <c r="D248" s="147" t="s">
        <v>313</v>
      </c>
      <c r="E248" s="148" t="s">
        <v>21</v>
      </c>
      <c r="F248" s="149" t="s">
        <v>475</v>
      </c>
      <c r="H248" s="150">
        <v>2</v>
      </c>
      <c r="I248" s="151"/>
      <c r="L248" s="146"/>
      <c r="M248" s="152"/>
      <c r="T248" s="153"/>
      <c r="AT248" s="148" t="s">
        <v>313</v>
      </c>
      <c r="AU248" s="148" t="s">
        <v>81</v>
      </c>
      <c r="AV248" s="12" t="s">
        <v>81</v>
      </c>
      <c r="AW248" s="12" t="s">
        <v>34</v>
      </c>
      <c r="AX248" s="12" t="s">
        <v>72</v>
      </c>
      <c r="AY248" s="148" t="s">
        <v>306</v>
      </c>
    </row>
    <row r="249" spans="2:65" s="15" customFormat="1">
      <c r="B249" s="171"/>
      <c r="D249" s="147" t="s">
        <v>313</v>
      </c>
      <c r="E249" s="172" t="s">
        <v>21</v>
      </c>
      <c r="F249" s="173" t="s">
        <v>331</v>
      </c>
      <c r="H249" s="174">
        <v>13.743</v>
      </c>
      <c r="I249" s="175"/>
      <c r="L249" s="171"/>
      <c r="M249" s="176"/>
      <c r="T249" s="177"/>
      <c r="AT249" s="172" t="s">
        <v>313</v>
      </c>
      <c r="AU249" s="172" t="s">
        <v>81</v>
      </c>
      <c r="AV249" s="15" t="s">
        <v>108</v>
      </c>
      <c r="AW249" s="15" t="s">
        <v>34</v>
      </c>
      <c r="AX249" s="15" t="s">
        <v>79</v>
      </c>
      <c r="AY249" s="172" t="s">
        <v>306</v>
      </c>
    </row>
    <row r="250" spans="2:65" s="1" customFormat="1" ht="16.5" customHeight="1">
      <c r="B250" s="33"/>
      <c r="C250" s="133" t="s">
        <v>476</v>
      </c>
      <c r="D250" s="133" t="s">
        <v>308</v>
      </c>
      <c r="E250" s="134" t="s">
        <v>477</v>
      </c>
      <c r="F250" s="135" t="s">
        <v>478</v>
      </c>
      <c r="G250" s="136" t="s">
        <v>236</v>
      </c>
      <c r="H250" s="137">
        <v>13.743</v>
      </c>
      <c r="I250" s="138"/>
      <c r="J250" s="139">
        <f>ROUND(I250*H250,2)</f>
        <v>0</v>
      </c>
      <c r="K250" s="135" t="s">
        <v>319</v>
      </c>
      <c r="L250" s="33"/>
      <c r="M250" s="140" t="s">
        <v>21</v>
      </c>
      <c r="N250" s="141" t="s">
        <v>43</v>
      </c>
      <c r="P250" s="142">
        <f>O250*H250</f>
        <v>0</v>
      </c>
      <c r="Q250" s="142">
        <v>0</v>
      </c>
      <c r="R250" s="142">
        <f>Q250*H250</f>
        <v>0</v>
      </c>
      <c r="S250" s="142">
        <v>0</v>
      </c>
      <c r="T250" s="143">
        <f>S250*H250</f>
        <v>0</v>
      </c>
      <c r="AR250" s="144" t="s">
        <v>108</v>
      </c>
      <c r="AT250" s="144" t="s">
        <v>308</v>
      </c>
      <c r="AU250" s="144" t="s">
        <v>81</v>
      </c>
      <c r="AY250" s="18" t="s">
        <v>306</v>
      </c>
      <c r="BE250" s="145">
        <f>IF(N250="základní",J250,0)</f>
        <v>0</v>
      </c>
      <c r="BF250" s="145">
        <f>IF(N250="snížená",J250,0)</f>
        <v>0</v>
      </c>
      <c r="BG250" s="145">
        <f>IF(N250="zákl. přenesená",J250,0)</f>
        <v>0</v>
      </c>
      <c r="BH250" s="145">
        <f>IF(N250="sníž. přenesená",J250,0)</f>
        <v>0</v>
      </c>
      <c r="BI250" s="145">
        <f>IF(N250="nulová",J250,0)</f>
        <v>0</v>
      </c>
      <c r="BJ250" s="18" t="s">
        <v>79</v>
      </c>
      <c r="BK250" s="145">
        <f>ROUND(I250*H250,2)</f>
        <v>0</v>
      </c>
      <c r="BL250" s="18" t="s">
        <v>108</v>
      </c>
      <c r="BM250" s="144" t="s">
        <v>479</v>
      </c>
    </row>
    <row r="251" spans="2:65" s="1" customFormat="1">
      <c r="B251" s="33"/>
      <c r="D251" s="161" t="s">
        <v>321</v>
      </c>
      <c r="F251" s="162" t="s">
        <v>480</v>
      </c>
      <c r="I251" s="163"/>
      <c r="L251" s="33"/>
      <c r="M251" s="164"/>
      <c r="T251" s="52"/>
      <c r="AT251" s="18" t="s">
        <v>321</v>
      </c>
      <c r="AU251" s="18" t="s">
        <v>81</v>
      </c>
    </row>
    <row r="252" spans="2:65" s="12" customFormat="1">
      <c r="B252" s="146"/>
      <c r="D252" s="147" t="s">
        <v>313</v>
      </c>
      <c r="E252" s="148" t="s">
        <v>21</v>
      </c>
      <c r="F252" s="149" t="s">
        <v>481</v>
      </c>
      <c r="H252" s="150">
        <v>13.743</v>
      </c>
      <c r="I252" s="151"/>
      <c r="L252" s="146"/>
      <c r="M252" s="152"/>
      <c r="T252" s="153"/>
      <c r="AT252" s="148" t="s">
        <v>313</v>
      </c>
      <c r="AU252" s="148" t="s">
        <v>81</v>
      </c>
      <c r="AV252" s="12" t="s">
        <v>81</v>
      </c>
      <c r="AW252" s="12" t="s">
        <v>34</v>
      </c>
      <c r="AX252" s="12" t="s">
        <v>72</v>
      </c>
      <c r="AY252" s="148" t="s">
        <v>306</v>
      </c>
    </row>
    <row r="253" spans="2:65" s="13" customFormat="1">
      <c r="B253" s="154"/>
      <c r="D253" s="147" t="s">
        <v>313</v>
      </c>
      <c r="E253" s="155" t="s">
        <v>21</v>
      </c>
      <c r="F253" s="156" t="s">
        <v>315</v>
      </c>
      <c r="H253" s="157">
        <v>13.743</v>
      </c>
      <c r="I253" s="158"/>
      <c r="L253" s="154"/>
      <c r="M253" s="159"/>
      <c r="T253" s="160"/>
      <c r="AT253" s="155" t="s">
        <v>313</v>
      </c>
      <c r="AU253" s="155" t="s">
        <v>81</v>
      </c>
      <c r="AV253" s="13" t="s">
        <v>89</v>
      </c>
      <c r="AW253" s="13" t="s">
        <v>34</v>
      </c>
      <c r="AX253" s="13" t="s">
        <v>79</v>
      </c>
      <c r="AY253" s="155" t="s">
        <v>306</v>
      </c>
    </row>
    <row r="254" spans="2:65" s="1" customFormat="1" ht="16.5" customHeight="1">
      <c r="B254" s="33"/>
      <c r="C254" s="133" t="s">
        <v>482</v>
      </c>
      <c r="D254" s="133" t="s">
        <v>308</v>
      </c>
      <c r="E254" s="134" t="s">
        <v>483</v>
      </c>
      <c r="F254" s="135" t="s">
        <v>484</v>
      </c>
      <c r="G254" s="136" t="s">
        <v>375</v>
      </c>
      <c r="H254" s="137">
        <v>3.0459999999999998</v>
      </c>
      <c r="I254" s="138"/>
      <c r="J254" s="139">
        <f>ROUND(I254*H254,2)</f>
        <v>0</v>
      </c>
      <c r="K254" s="135" t="s">
        <v>319</v>
      </c>
      <c r="L254" s="33"/>
      <c r="M254" s="140" t="s">
        <v>21</v>
      </c>
      <c r="N254" s="141" t="s">
        <v>43</v>
      </c>
      <c r="P254" s="142">
        <f>O254*H254</f>
        <v>0</v>
      </c>
      <c r="Q254" s="142">
        <v>1.0606199999999999</v>
      </c>
      <c r="R254" s="142">
        <f>Q254*H254</f>
        <v>3.2306485199999995</v>
      </c>
      <c r="S254" s="142">
        <v>0</v>
      </c>
      <c r="T254" s="143">
        <f>S254*H254</f>
        <v>0</v>
      </c>
      <c r="AR254" s="144" t="s">
        <v>108</v>
      </c>
      <c r="AT254" s="144" t="s">
        <v>308</v>
      </c>
      <c r="AU254" s="144" t="s">
        <v>81</v>
      </c>
      <c r="AY254" s="18" t="s">
        <v>306</v>
      </c>
      <c r="BE254" s="145">
        <f>IF(N254="základní",J254,0)</f>
        <v>0</v>
      </c>
      <c r="BF254" s="145">
        <f>IF(N254="snížená",J254,0)</f>
        <v>0</v>
      </c>
      <c r="BG254" s="145">
        <f>IF(N254="zákl. přenesená",J254,0)</f>
        <v>0</v>
      </c>
      <c r="BH254" s="145">
        <f>IF(N254="sníž. přenesená",J254,0)</f>
        <v>0</v>
      </c>
      <c r="BI254" s="145">
        <f>IF(N254="nulová",J254,0)</f>
        <v>0</v>
      </c>
      <c r="BJ254" s="18" t="s">
        <v>79</v>
      </c>
      <c r="BK254" s="145">
        <f>ROUND(I254*H254,2)</f>
        <v>0</v>
      </c>
      <c r="BL254" s="18" t="s">
        <v>108</v>
      </c>
      <c r="BM254" s="144" t="s">
        <v>485</v>
      </c>
    </row>
    <row r="255" spans="2:65" s="1" customFormat="1">
      <c r="B255" s="33"/>
      <c r="D255" s="161" t="s">
        <v>321</v>
      </c>
      <c r="F255" s="162" t="s">
        <v>486</v>
      </c>
      <c r="I255" s="163"/>
      <c r="L255" s="33"/>
      <c r="M255" s="164"/>
      <c r="T255" s="52"/>
      <c r="AT255" s="18" t="s">
        <v>321</v>
      </c>
      <c r="AU255" s="18" t="s">
        <v>81</v>
      </c>
    </row>
    <row r="256" spans="2:65" s="12" customFormat="1">
      <c r="B256" s="146"/>
      <c r="D256" s="147" t="s">
        <v>313</v>
      </c>
      <c r="E256" s="148" t="s">
        <v>21</v>
      </c>
      <c r="F256" s="149" t="s">
        <v>487</v>
      </c>
      <c r="H256" s="150">
        <v>2.7690000000000001</v>
      </c>
      <c r="I256" s="151"/>
      <c r="L256" s="146"/>
      <c r="M256" s="152"/>
      <c r="T256" s="153"/>
      <c r="AT256" s="148" t="s">
        <v>313</v>
      </c>
      <c r="AU256" s="148" t="s">
        <v>81</v>
      </c>
      <c r="AV256" s="12" t="s">
        <v>81</v>
      </c>
      <c r="AW256" s="12" t="s">
        <v>34</v>
      </c>
      <c r="AX256" s="12" t="s">
        <v>72</v>
      </c>
      <c r="AY256" s="148" t="s">
        <v>306</v>
      </c>
    </row>
    <row r="257" spans="2:65" s="13" customFormat="1">
      <c r="B257" s="154"/>
      <c r="D257" s="147" t="s">
        <v>313</v>
      </c>
      <c r="E257" s="155" t="s">
        <v>21</v>
      </c>
      <c r="F257" s="156" t="s">
        <v>315</v>
      </c>
      <c r="H257" s="157">
        <v>2.7690000000000001</v>
      </c>
      <c r="I257" s="158"/>
      <c r="L257" s="154"/>
      <c r="M257" s="159"/>
      <c r="T257" s="160"/>
      <c r="AT257" s="155" t="s">
        <v>313</v>
      </c>
      <c r="AU257" s="155" t="s">
        <v>81</v>
      </c>
      <c r="AV257" s="13" t="s">
        <v>89</v>
      </c>
      <c r="AW257" s="13" t="s">
        <v>34</v>
      </c>
      <c r="AX257" s="13" t="s">
        <v>72</v>
      </c>
      <c r="AY257" s="155" t="s">
        <v>306</v>
      </c>
    </row>
    <row r="258" spans="2:65" s="12" customFormat="1">
      <c r="B258" s="146"/>
      <c r="D258" s="147" t="s">
        <v>313</v>
      </c>
      <c r="E258" s="148" t="s">
        <v>21</v>
      </c>
      <c r="F258" s="149" t="s">
        <v>488</v>
      </c>
      <c r="H258" s="150">
        <v>0.27700000000000002</v>
      </c>
      <c r="I258" s="151"/>
      <c r="L258" s="146"/>
      <c r="M258" s="152"/>
      <c r="T258" s="153"/>
      <c r="AT258" s="148" t="s">
        <v>313</v>
      </c>
      <c r="AU258" s="148" t="s">
        <v>81</v>
      </c>
      <c r="AV258" s="12" t="s">
        <v>81</v>
      </c>
      <c r="AW258" s="12" t="s">
        <v>34</v>
      </c>
      <c r="AX258" s="12" t="s">
        <v>72</v>
      </c>
      <c r="AY258" s="148" t="s">
        <v>306</v>
      </c>
    </row>
    <row r="259" spans="2:65" s="15" customFormat="1">
      <c r="B259" s="171"/>
      <c r="D259" s="147" t="s">
        <v>313</v>
      </c>
      <c r="E259" s="172" t="s">
        <v>21</v>
      </c>
      <c r="F259" s="173" t="s">
        <v>331</v>
      </c>
      <c r="H259" s="174">
        <v>3.0459999999999998</v>
      </c>
      <c r="I259" s="175"/>
      <c r="L259" s="171"/>
      <c r="M259" s="176"/>
      <c r="T259" s="177"/>
      <c r="AT259" s="172" t="s">
        <v>313</v>
      </c>
      <c r="AU259" s="172" t="s">
        <v>81</v>
      </c>
      <c r="AV259" s="15" t="s">
        <v>108</v>
      </c>
      <c r="AW259" s="15" t="s">
        <v>34</v>
      </c>
      <c r="AX259" s="15" t="s">
        <v>79</v>
      </c>
      <c r="AY259" s="172" t="s">
        <v>306</v>
      </c>
    </row>
    <row r="260" spans="2:65" s="1" customFormat="1" ht="16.5" customHeight="1">
      <c r="B260" s="33"/>
      <c r="C260" s="133" t="s">
        <v>489</v>
      </c>
      <c r="D260" s="133" t="s">
        <v>308</v>
      </c>
      <c r="E260" s="134" t="s">
        <v>490</v>
      </c>
      <c r="F260" s="135" t="s">
        <v>491</v>
      </c>
      <c r="G260" s="136" t="s">
        <v>375</v>
      </c>
      <c r="H260" s="137">
        <v>8.2000000000000003E-2</v>
      </c>
      <c r="I260" s="138"/>
      <c r="J260" s="139">
        <f>ROUND(I260*H260,2)</f>
        <v>0</v>
      </c>
      <c r="K260" s="135" t="s">
        <v>319</v>
      </c>
      <c r="L260" s="33"/>
      <c r="M260" s="140" t="s">
        <v>21</v>
      </c>
      <c r="N260" s="141" t="s">
        <v>43</v>
      </c>
      <c r="P260" s="142">
        <f>O260*H260</f>
        <v>0</v>
      </c>
      <c r="Q260" s="142">
        <v>1.06277</v>
      </c>
      <c r="R260" s="142">
        <f>Q260*H260</f>
        <v>8.7147139999999998E-2</v>
      </c>
      <c r="S260" s="142">
        <v>0</v>
      </c>
      <c r="T260" s="143">
        <f>S260*H260</f>
        <v>0</v>
      </c>
      <c r="AR260" s="144" t="s">
        <v>108</v>
      </c>
      <c r="AT260" s="144" t="s">
        <v>308</v>
      </c>
      <c r="AU260" s="144" t="s">
        <v>81</v>
      </c>
      <c r="AY260" s="18" t="s">
        <v>306</v>
      </c>
      <c r="BE260" s="145">
        <f>IF(N260="základní",J260,0)</f>
        <v>0</v>
      </c>
      <c r="BF260" s="145">
        <f>IF(N260="snížená",J260,0)</f>
        <v>0</v>
      </c>
      <c r="BG260" s="145">
        <f>IF(N260="zákl. přenesená",J260,0)</f>
        <v>0</v>
      </c>
      <c r="BH260" s="145">
        <f>IF(N260="sníž. přenesená",J260,0)</f>
        <v>0</v>
      </c>
      <c r="BI260" s="145">
        <f>IF(N260="nulová",J260,0)</f>
        <v>0</v>
      </c>
      <c r="BJ260" s="18" t="s">
        <v>79</v>
      </c>
      <c r="BK260" s="145">
        <f>ROUND(I260*H260,2)</f>
        <v>0</v>
      </c>
      <c r="BL260" s="18" t="s">
        <v>108</v>
      </c>
      <c r="BM260" s="144" t="s">
        <v>492</v>
      </c>
    </row>
    <row r="261" spans="2:65" s="1" customFormat="1">
      <c r="B261" s="33"/>
      <c r="D261" s="161" t="s">
        <v>321</v>
      </c>
      <c r="F261" s="162" t="s">
        <v>493</v>
      </c>
      <c r="I261" s="163"/>
      <c r="L261" s="33"/>
      <c r="M261" s="164"/>
      <c r="T261" s="52"/>
      <c r="AT261" s="18" t="s">
        <v>321</v>
      </c>
      <c r="AU261" s="18" t="s">
        <v>81</v>
      </c>
    </row>
    <row r="262" spans="2:65" s="1" customFormat="1" ht="19.5">
      <c r="B262" s="33"/>
      <c r="D262" s="147" t="s">
        <v>356</v>
      </c>
      <c r="F262" s="178" t="s">
        <v>494</v>
      </c>
      <c r="I262" s="163"/>
      <c r="L262" s="33"/>
      <c r="M262" s="164"/>
      <c r="T262" s="52"/>
      <c r="AT262" s="18" t="s">
        <v>356</v>
      </c>
      <c r="AU262" s="18" t="s">
        <v>81</v>
      </c>
    </row>
    <row r="263" spans="2:65" s="14" customFormat="1">
      <c r="B263" s="165"/>
      <c r="D263" s="147" t="s">
        <v>313</v>
      </c>
      <c r="E263" s="166" t="s">
        <v>21</v>
      </c>
      <c r="F263" s="167" t="s">
        <v>465</v>
      </c>
      <c r="H263" s="166" t="s">
        <v>21</v>
      </c>
      <c r="I263" s="168"/>
      <c r="L263" s="165"/>
      <c r="M263" s="169"/>
      <c r="T263" s="170"/>
      <c r="AT263" s="166" t="s">
        <v>313</v>
      </c>
      <c r="AU263" s="166" t="s">
        <v>81</v>
      </c>
      <c r="AV263" s="14" t="s">
        <v>79</v>
      </c>
      <c r="AW263" s="14" t="s">
        <v>34</v>
      </c>
      <c r="AX263" s="14" t="s">
        <v>72</v>
      </c>
      <c r="AY263" s="166" t="s">
        <v>306</v>
      </c>
    </row>
    <row r="264" spans="2:65" s="14" customFormat="1">
      <c r="B264" s="165"/>
      <c r="D264" s="147" t="s">
        <v>313</v>
      </c>
      <c r="E264" s="166" t="s">
        <v>21</v>
      </c>
      <c r="F264" s="167" t="s">
        <v>495</v>
      </c>
      <c r="H264" s="166" t="s">
        <v>21</v>
      </c>
      <c r="I264" s="168"/>
      <c r="L264" s="165"/>
      <c r="M264" s="169"/>
      <c r="T264" s="170"/>
      <c r="AT264" s="166" t="s">
        <v>313</v>
      </c>
      <c r="AU264" s="166" t="s">
        <v>81</v>
      </c>
      <c r="AV264" s="14" t="s">
        <v>79</v>
      </c>
      <c r="AW264" s="14" t="s">
        <v>34</v>
      </c>
      <c r="AX264" s="14" t="s">
        <v>72</v>
      </c>
      <c r="AY264" s="166" t="s">
        <v>306</v>
      </c>
    </row>
    <row r="265" spans="2:65" s="12" customFormat="1">
      <c r="B265" s="146"/>
      <c r="D265" s="147" t="s">
        <v>313</v>
      </c>
      <c r="E265" s="148" t="s">
        <v>21</v>
      </c>
      <c r="F265" s="149" t="s">
        <v>496</v>
      </c>
      <c r="H265" s="150">
        <v>8.2000000000000003E-2</v>
      </c>
      <c r="I265" s="151"/>
      <c r="L265" s="146"/>
      <c r="M265" s="152"/>
      <c r="T265" s="153"/>
      <c r="AT265" s="148" t="s">
        <v>313</v>
      </c>
      <c r="AU265" s="148" t="s">
        <v>81</v>
      </c>
      <c r="AV265" s="12" t="s">
        <v>81</v>
      </c>
      <c r="AW265" s="12" t="s">
        <v>34</v>
      </c>
      <c r="AX265" s="12" t="s">
        <v>72</v>
      </c>
      <c r="AY265" s="148" t="s">
        <v>306</v>
      </c>
    </row>
    <row r="266" spans="2:65" s="13" customFormat="1">
      <c r="B266" s="154"/>
      <c r="D266" s="147" t="s">
        <v>313</v>
      </c>
      <c r="E266" s="155" t="s">
        <v>21</v>
      </c>
      <c r="F266" s="156" t="s">
        <v>315</v>
      </c>
      <c r="H266" s="157">
        <v>8.2000000000000003E-2</v>
      </c>
      <c r="I266" s="158"/>
      <c r="L266" s="154"/>
      <c r="M266" s="159"/>
      <c r="T266" s="160"/>
      <c r="AT266" s="155" t="s">
        <v>313</v>
      </c>
      <c r="AU266" s="155" t="s">
        <v>81</v>
      </c>
      <c r="AV266" s="13" t="s">
        <v>89</v>
      </c>
      <c r="AW266" s="13" t="s">
        <v>34</v>
      </c>
      <c r="AX266" s="13" t="s">
        <v>79</v>
      </c>
      <c r="AY266" s="155" t="s">
        <v>306</v>
      </c>
    </row>
    <row r="267" spans="2:65" s="1" customFormat="1" ht="21.75" customHeight="1">
      <c r="B267" s="33"/>
      <c r="C267" s="133" t="s">
        <v>497</v>
      </c>
      <c r="D267" s="133" t="s">
        <v>308</v>
      </c>
      <c r="E267" s="134" t="s">
        <v>498</v>
      </c>
      <c r="F267" s="135" t="s">
        <v>499</v>
      </c>
      <c r="G267" s="136" t="s">
        <v>318</v>
      </c>
      <c r="H267" s="137">
        <v>4.0259999999999998</v>
      </c>
      <c r="I267" s="138"/>
      <c r="J267" s="139">
        <f>ROUND(I267*H267,2)</f>
        <v>0</v>
      </c>
      <c r="K267" s="135" t="s">
        <v>319</v>
      </c>
      <c r="L267" s="33"/>
      <c r="M267" s="140" t="s">
        <v>21</v>
      </c>
      <c r="N267" s="141" t="s">
        <v>43</v>
      </c>
      <c r="P267" s="142">
        <f>O267*H267</f>
        <v>0</v>
      </c>
      <c r="Q267" s="142">
        <v>2.5018699999999998</v>
      </c>
      <c r="R267" s="142">
        <f>Q267*H267</f>
        <v>10.072528619999998</v>
      </c>
      <c r="S267" s="142">
        <v>0</v>
      </c>
      <c r="T267" s="143">
        <f>S267*H267</f>
        <v>0</v>
      </c>
      <c r="AR267" s="144" t="s">
        <v>108</v>
      </c>
      <c r="AT267" s="144" t="s">
        <v>308</v>
      </c>
      <c r="AU267" s="144" t="s">
        <v>81</v>
      </c>
      <c r="AY267" s="18" t="s">
        <v>306</v>
      </c>
      <c r="BE267" s="145">
        <f>IF(N267="základní",J267,0)</f>
        <v>0</v>
      </c>
      <c r="BF267" s="145">
        <f>IF(N267="snížená",J267,0)</f>
        <v>0</v>
      </c>
      <c r="BG267" s="145">
        <f>IF(N267="zákl. přenesená",J267,0)</f>
        <v>0</v>
      </c>
      <c r="BH267" s="145">
        <f>IF(N267="sníž. přenesená",J267,0)</f>
        <v>0</v>
      </c>
      <c r="BI267" s="145">
        <f>IF(N267="nulová",J267,0)</f>
        <v>0</v>
      </c>
      <c r="BJ267" s="18" t="s">
        <v>79</v>
      </c>
      <c r="BK267" s="145">
        <f>ROUND(I267*H267,2)</f>
        <v>0</v>
      </c>
      <c r="BL267" s="18" t="s">
        <v>108</v>
      </c>
      <c r="BM267" s="144" t="s">
        <v>500</v>
      </c>
    </row>
    <row r="268" spans="2:65" s="1" customFormat="1">
      <c r="B268" s="33"/>
      <c r="D268" s="161" t="s">
        <v>321</v>
      </c>
      <c r="F268" s="162" t="s">
        <v>501</v>
      </c>
      <c r="I268" s="163"/>
      <c r="L268" s="33"/>
      <c r="M268" s="164"/>
      <c r="T268" s="52"/>
      <c r="AT268" s="18" t="s">
        <v>321</v>
      </c>
      <c r="AU268" s="18" t="s">
        <v>81</v>
      </c>
    </row>
    <row r="269" spans="2:65" s="14" customFormat="1">
      <c r="B269" s="165"/>
      <c r="D269" s="147" t="s">
        <v>313</v>
      </c>
      <c r="E269" s="166" t="s">
        <v>21</v>
      </c>
      <c r="F269" s="167" t="s">
        <v>502</v>
      </c>
      <c r="H269" s="166" t="s">
        <v>21</v>
      </c>
      <c r="I269" s="168"/>
      <c r="L269" s="165"/>
      <c r="M269" s="169"/>
      <c r="T269" s="170"/>
      <c r="AT269" s="166" t="s">
        <v>313</v>
      </c>
      <c r="AU269" s="166" t="s">
        <v>81</v>
      </c>
      <c r="AV269" s="14" t="s">
        <v>79</v>
      </c>
      <c r="AW269" s="14" t="s">
        <v>34</v>
      </c>
      <c r="AX269" s="14" t="s">
        <v>72</v>
      </c>
      <c r="AY269" s="166" t="s">
        <v>306</v>
      </c>
    </row>
    <row r="270" spans="2:65" s="12" customFormat="1">
      <c r="B270" s="146"/>
      <c r="D270" s="147" t="s">
        <v>313</v>
      </c>
      <c r="E270" s="148" t="s">
        <v>21</v>
      </c>
      <c r="F270" s="149" t="s">
        <v>503</v>
      </c>
      <c r="H270" s="150">
        <v>4.0259999999999998</v>
      </c>
      <c r="I270" s="151"/>
      <c r="L270" s="146"/>
      <c r="M270" s="152"/>
      <c r="T270" s="153"/>
      <c r="AT270" s="148" t="s">
        <v>313</v>
      </c>
      <c r="AU270" s="148" t="s">
        <v>81</v>
      </c>
      <c r="AV270" s="12" t="s">
        <v>81</v>
      </c>
      <c r="AW270" s="12" t="s">
        <v>34</v>
      </c>
      <c r="AX270" s="12" t="s">
        <v>72</v>
      </c>
      <c r="AY270" s="148" t="s">
        <v>306</v>
      </c>
    </row>
    <row r="271" spans="2:65" s="13" customFormat="1">
      <c r="B271" s="154"/>
      <c r="D271" s="147" t="s">
        <v>313</v>
      </c>
      <c r="E271" s="155" t="s">
        <v>21</v>
      </c>
      <c r="F271" s="156" t="s">
        <v>315</v>
      </c>
      <c r="H271" s="157">
        <v>4.0259999999999998</v>
      </c>
      <c r="I271" s="158"/>
      <c r="L271" s="154"/>
      <c r="M271" s="159"/>
      <c r="T271" s="160"/>
      <c r="AT271" s="155" t="s">
        <v>313</v>
      </c>
      <c r="AU271" s="155" t="s">
        <v>81</v>
      </c>
      <c r="AV271" s="13" t="s">
        <v>89</v>
      </c>
      <c r="AW271" s="13" t="s">
        <v>34</v>
      </c>
      <c r="AX271" s="13" t="s">
        <v>79</v>
      </c>
      <c r="AY271" s="155" t="s">
        <v>306</v>
      </c>
    </row>
    <row r="272" spans="2:65" s="1" customFormat="1" ht="16.5" customHeight="1">
      <c r="B272" s="33"/>
      <c r="C272" s="133" t="s">
        <v>504</v>
      </c>
      <c r="D272" s="133" t="s">
        <v>308</v>
      </c>
      <c r="E272" s="134" t="s">
        <v>505</v>
      </c>
      <c r="F272" s="135" t="s">
        <v>506</v>
      </c>
      <c r="G272" s="136" t="s">
        <v>236</v>
      </c>
      <c r="H272" s="137">
        <v>13.42</v>
      </c>
      <c r="I272" s="138"/>
      <c r="J272" s="139">
        <f>ROUND(I272*H272,2)</f>
        <v>0</v>
      </c>
      <c r="K272" s="135" t="s">
        <v>319</v>
      </c>
      <c r="L272" s="33"/>
      <c r="M272" s="140" t="s">
        <v>21</v>
      </c>
      <c r="N272" s="141" t="s">
        <v>43</v>
      </c>
      <c r="P272" s="142">
        <f>O272*H272</f>
        <v>0</v>
      </c>
      <c r="Q272" s="142">
        <v>2.6900000000000001E-3</v>
      </c>
      <c r="R272" s="142">
        <f>Q272*H272</f>
        <v>3.6099800000000001E-2</v>
      </c>
      <c r="S272" s="142">
        <v>0</v>
      </c>
      <c r="T272" s="143">
        <f>S272*H272</f>
        <v>0</v>
      </c>
      <c r="AR272" s="144" t="s">
        <v>108</v>
      </c>
      <c r="AT272" s="144" t="s">
        <v>308</v>
      </c>
      <c r="AU272" s="144" t="s">
        <v>81</v>
      </c>
      <c r="AY272" s="18" t="s">
        <v>306</v>
      </c>
      <c r="BE272" s="145">
        <f>IF(N272="základní",J272,0)</f>
        <v>0</v>
      </c>
      <c r="BF272" s="145">
        <f>IF(N272="snížená",J272,0)</f>
        <v>0</v>
      </c>
      <c r="BG272" s="145">
        <f>IF(N272="zákl. přenesená",J272,0)</f>
        <v>0</v>
      </c>
      <c r="BH272" s="145">
        <f>IF(N272="sníž. přenesená",J272,0)</f>
        <v>0</v>
      </c>
      <c r="BI272" s="145">
        <f>IF(N272="nulová",J272,0)</f>
        <v>0</v>
      </c>
      <c r="BJ272" s="18" t="s">
        <v>79</v>
      </c>
      <c r="BK272" s="145">
        <f>ROUND(I272*H272,2)</f>
        <v>0</v>
      </c>
      <c r="BL272" s="18" t="s">
        <v>108</v>
      </c>
      <c r="BM272" s="144" t="s">
        <v>507</v>
      </c>
    </row>
    <row r="273" spans="2:65" s="1" customFormat="1">
      <c r="B273" s="33"/>
      <c r="D273" s="161" t="s">
        <v>321</v>
      </c>
      <c r="F273" s="162" t="s">
        <v>508</v>
      </c>
      <c r="I273" s="163"/>
      <c r="L273" s="33"/>
      <c r="M273" s="164"/>
      <c r="T273" s="52"/>
      <c r="AT273" s="18" t="s">
        <v>321</v>
      </c>
      <c r="AU273" s="18" t="s">
        <v>81</v>
      </c>
    </row>
    <row r="274" spans="2:65" s="14" customFormat="1">
      <c r="B274" s="165"/>
      <c r="D274" s="147" t="s">
        <v>313</v>
      </c>
      <c r="E274" s="166" t="s">
        <v>21</v>
      </c>
      <c r="F274" s="167" t="s">
        <v>509</v>
      </c>
      <c r="H274" s="166" t="s">
        <v>21</v>
      </c>
      <c r="I274" s="168"/>
      <c r="L274" s="165"/>
      <c r="M274" s="169"/>
      <c r="T274" s="170"/>
      <c r="AT274" s="166" t="s">
        <v>313</v>
      </c>
      <c r="AU274" s="166" t="s">
        <v>81</v>
      </c>
      <c r="AV274" s="14" t="s">
        <v>79</v>
      </c>
      <c r="AW274" s="14" t="s">
        <v>34</v>
      </c>
      <c r="AX274" s="14" t="s">
        <v>72</v>
      </c>
      <c r="AY274" s="166" t="s">
        <v>306</v>
      </c>
    </row>
    <row r="275" spans="2:65" s="12" customFormat="1">
      <c r="B275" s="146"/>
      <c r="D275" s="147" t="s">
        <v>313</v>
      </c>
      <c r="E275" s="148" t="s">
        <v>21</v>
      </c>
      <c r="F275" s="149" t="s">
        <v>510</v>
      </c>
      <c r="H275" s="150">
        <v>13.42</v>
      </c>
      <c r="I275" s="151"/>
      <c r="L275" s="146"/>
      <c r="M275" s="152"/>
      <c r="T275" s="153"/>
      <c r="AT275" s="148" t="s">
        <v>313</v>
      </c>
      <c r="AU275" s="148" t="s">
        <v>81</v>
      </c>
      <c r="AV275" s="12" t="s">
        <v>81</v>
      </c>
      <c r="AW275" s="12" t="s">
        <v>34</v>
      </c>
      <c r="AX275" s="12" t="s">
        <v>72</v>
      </c>
      <c r="AY275" s="148" t="s">
        <v>306</v>
      </c>
    </row>
    <row r="276" spans="2:65" s="13" customFormat="1">
      <c r="B276" s="154"/>
      <c r="D276" s="147" t="s">
        <v>313</v>
      </c>
      <c r="E276" s="155" t="s">
        <v>21</v>
      </c>
      <c r="F276" s="156" t="s">
        <v>315</v>
      </c>
      <c r="H276" s="157">
        <v>13.42</v>
      </c>
      <c r="I276" s="158"/>
      <c r="L276" s="154"/>
      <c r="M276" s="159"/>
      <c r="T276" s="160"/>
      <c r="AT276" s="155" t="s">
        <v>313</v>
      </c>
      <c r="AU276" s="155" t="s">
        <v>81</v>
      </c>
      <c r="AV276" s="13" t="s">
        <v>89</v>
      </c>
      <c r="AW276" s="13" t="s">
        <v>34</v>
      </c>
      <c r="AX276" s="13" t="s">
        <v>79</v>
      </c>
      <c r="AY276" s="155" t="s">
        <v>306</v>
      </c>
    </row>
    <row r="277" spans="2:65" s="1" customFormat="1" ht="16.5" customHeight="1">
      <c r="B277" s="33"/>
      <c r="C277" s="133" t="s">
        <v>511</v>
      </c>
      <c r="D277" s="133" t="s">
        <v>308</v>
      </c>
      <c r="E277" s="134" t="s">
        <v>512</v>
      </c>
      <c r="F277" s="135" t="s">
        <v>513</v>
      </c>
      <c r="G277" s="136" t="s">
        <v>236</v>
      </c>
      <c r="H277" s="137">
        <v>13.42</v>
      </c>
      <c r="I277" s="138"/>
      <c r="J277" s="139">
        <f>ROUND(I277*H277,2)</f>
        <v>0</v>
      </c>
      <c r="K277" s="135" t="s">
        <v>319</v>
      </c>
      <c r="L277" s="33"/>
      <c r="M277" s="140" t="s">
        <v>21</v>
      </c>
      <c r="N277" s="141" t="s">
        <v>43</v>
      </c>
      <c r="P277" s="142">
        <f>O277*H277</f>
        <v>0</v>
      </c>
      <c r="Q277" s="142">
        <v>0</v>
      </c>
      <c r="R277" s="142">
        <f>Q277*H277</f>
        <v>0</v>
      </c>
      <c r="S277" s="142">
        <v>0</v>
      </c>
      <c r="T277" s="143">
        <f>S277*H277</f>
        <v>0</v>
      </c>
      <c r="AR277" s="144" t="s">
        <v>108</v>
      </c>
      <c r="AT277" s="144" t="s">
        <v>308</v>
      </c>
      <c r="AU277" s="144" t="s">
        <v>81</v>
      </c>
      <c r="AY277" s="18" t="s">
        <v>306</v>
      </c>
      <c r="BE277" s="145">
        <f>IF(N277="základní",J277,0)</f>
        <v>0</v>
      </c>
      <c r="BF277" s="145">
        <f>IF(N277="snížená",J277,0)</f>
        <v>0</v>
      </c>
      <c r="BG277" s="145">
        <f>IF(N277="zákl. přenesená",J277,0)</f>
        <v>0</v>
      </c>
      <c r="BH277" s="145">
        <f>IF(N277="sníž. přenesená",J277,0)</f>
        <v>0</v>
      </c>
      <c r="BI277" s="145">
        <f>IF(N277="nulová",J277,0)</f>
        <v>0</v>
      </c>
      <c r="BJ277" s="18" t="s">
        <v>79</v>
      </c>
      <c r="BK277" s="145">
        <f>ROUND(I277*H277,2)</f>
        <v>0</v>
      </c>
      <c r="BL277" s="18" t="s">
        <v>108</v>
      </c>
      <c r="BM277" s="144" t="s">
        <v>514</v>
      </c>
    </row>
    <row r="278" spans="2:65" s="1" customFormat="1">
      <c r="B278" s="33"/>
      <c r="D278" s="161" t="s">
        <v>321</v>
      </c>
      <c r="F278" s="162" t="s">
        <v>515</v>
      </c>
      <c r="I278" s="163"/>
      <c r="L278" s="33"/>
      <c r="M278" s="164"/>
      <c r="T278" s="52"/>
      <c r="AT278" s="18" t="s">
        <v>321</v>
      </c>
      <c r="AU278" s="18" t="s">
        <v>81</v>
      </c>
    </row>
    <row r="279" spans="2:65" s="12" customFormat="1">
      <c r="B279" s="146"/>
      <c r="D279" s="147" t="s">
        <v>313</v>
      </c>
      <c r="E279" s="148" t="s">
        <v>21</v>
      </c>
      <c r="F279" s="149" t="s">
        <v>516</v>
      </c>
      <c r="H279" s="150">
        <v>13.42</v>
      </c>
      <c r="I279" s="151"/>
      <c r="L279" s="146"/>
      <c r="M279" s="152"/>
      <c r="T279" s="153"/>
      <c r="AT279" s="148" t="s">
        <v>313</v>
      </c>
      <c r="AU279" s="148" t="s">
        <v>81</v>
      </c>
      <c r="AV279" s="12" t="s">
        <v>81</v>
      </c>
      <c r="AW279" s="12" t="s">
        <v>34</v>
      </c>
      <c r="AX279" s="12" t="s">
        <v>72</v>
      </c>
      <c r="AY279" s="148" t="s">
        <v>306</v>
      </c>
    </row>
    <row r="280" spans="2:65" s="13" customFormat="1">
      <c r="B280" s="154"/>
      <c r="D280" s="147" t="s">
        <v>313</v>
      </c>
      <c r="E280" s="155" t="s">
        <v>21</v>
      </c>
      <c r="F280" s="156" t="s">
        <v>315</v>
      </c>
      <c r="H280" s="157">
        <v>13.42</v>
      </c>
      <c r="I280" s="158"/>
      <c r="L280" s="154"/>
      <c r="M280" s="159"/>
      <c r="T280" s="160"/>
      <c r="AT280" s="155" t="s">
        <v>313</v>
      </c>
      <c r="AU280" s="155" t="s">
        <v>81</v>
      </c>
      <c r="AV280" s="13" t="s">
        <v>89</v>
      </c>
      <c r="AW280" s="13" t="s">
        <v>34</v>
      </c>
      <c r="AX280" s="13" t="s">
        <v>79</v>
      </c>
      <c r="AY280" s="155" t="s">
        <v>306</v>
      </c>
    </row>
    <row r="281" spans="2:65" s="1" customFormat="1" ht="16.5" customHeight="1">
      <c r="B281" s="33"/>
      <c r="C281" s="133" t="s">
        <v>517</v>
      </c>
      <c r="D281" s="133" t="s">
        <v>308</v>
      </c>
      <c r="E281" s="134" t="s">
        <v>518</v>
      </c>
      <c r="F281" s="135" t="s">
        <v>519</v>
      </c>
      <c r="G281" s="136" t="s">
        <v>375</v>
      </c>
      <c r="H281" s="137">
        <v>0.40300000000000002</v>
      </c>
      <c r="I281" s="138"/>
      <c r="J281" s="139">
        <f>ROUND(I281*H281,2)</f>
        <v>0</v>
      </c>
      <c r="K281" s="135" t="s">
        <v>319</v>
      </c>
      <c r="L281" s="33"/>
      <c r="M281" s="140" t="s">
        <v>21</v>
      </c>
      <c r="N281" s="141" t="s">
        <v>43</v>
      </c>
      <c r="P281" s="142">
        <f>O281*H281</f>
        <v>0</v>
      </c>
      <c r="Q281" s="142">
        <v>1.0606199999999999</v>
      </c>
      <c r="R281" s="142">
        <f>Q281*H281</f>
        <v>0.42742985999999999</v>
      </c>
      <c r="S281" s="142">
        <v>0</v>
      </c>
      <c r="T281" s="143">
        <f>S281*H281</f>
        <v>0</v>
      </c>
      <c r="AR281" s="144" t="s">
        <v>108</v>
      </c>
      <c r="AT281" s="144" t="s">
        <v>308</v>
      </c>
      <c r="AU281" s="144" t="s">
        <v>81</v>
      </c>
      <c r="AY281" s="18" t="s">
        <v>306</v>
      </c>
      <c r="BE281" s="145">
        <f>IF(N281="základní",J281,0)</f>
        <v>0</v>
      </c>
      <c r="BF281" s="145">
        <f>IF(N281="snížená",J281,0)</f>
        <v>0</v>
      </c>
      <c r="BG281" s="145">
        <f>IF(N281="zákl. přenesená",J281,0)</f>
        <v>0</v>
      </c>
      <c r="BH281" s="145">
        <f>IF(N281="sníž. přenesená",J281,0)</f>
        <v>0</v>
      </c>
      <c r="BI281" s="145">
        <f>IF(N281="nulová",J281,0)</f>
        <v>0</v>
      </c>
      <c r="BJ281" s="18" t="s">
        <v>79</v>
      </c>
      <c r="BK281" s="145">
        <f>ROUND(I281*H281,2)</f>
        <v>0</v>
      </c>
      <c r="BL281" s="18" t="s">
        <v>108</v>
      </c>
      <c r="BM281" s="144" t="s">
        <v>520</v>
      </c>
    </row>
    <row r="282" spans="2:65" s="1" customFormat="1">
      <c r="B282" s="33"/>
      <c r="D282" s="161" t="s">
        <v>321</v>
      </c>
      <c r="F282" s="162" t="s">
        <v>521</v>
      </c>
      <c r="I282" s="163"/>
      <c r="L282" s="33"/>
      <c r="M282" s="164"/>
      <c r="T282" s="52"/>
      <c r="AT282" s="18" t="s">
        <v>321</v>
      </c>
      <c r="AU282" s="18" t="s">
        <v>81</v>
      </c>
    </row>
    <row r="283" spans="2:65" s="1" customFormat="1" ht="19.5">
      <c r="B283" s="33"/>
      <c r="D283" s="147" t="s">
        <v>356</v>
      </c>
      <c r="F283" s="178" t="s">
        <v>494</v>
      </c>
      <c r="I283" s="163"/>
      <c r="L283" s="33"/>
      <c r="M283" s="164"/>
      <c r="T283" s="52"/>
      <c r="AT283" s="18" t="s">
        <v>356</v>
      </c>
      <c r="AU283" s="18" t="s">
        <v>81</v>
      </c>
    </row>
    <row r="284" spans="2:65" s="12" customFormat="1">
      <c r="B284" s="146"/>
      <c r="D284" s="147" t="s">
        <v>313</v>
      </c>
      <c r="E284" s="148" t="s">
        <v>21</v>
      </c>
      <c r="F284" s="149" t="s">
        <v>522</v>
      </c>
      <c r="H284" s="150">
        <v>0.40300000000000002</v>
      </c>
      <c r="I284" s="151"/>
      <c r="L284" s="146"/>
      <c r="M284" s="152"/>
      <c r="T284" s="153"/>
      <c r="AT284" s="148" t="s">
        <v>313</v>
      </c>
      <c r="AU284" s="148" t="s">
        <v>81</v>
      </c>
      <c r="AV284" s="12" t="s">
        <v>81</v>
      </c>
      <c r="AW284" s="12" t="s">
        <v>34</v>
      </c>
      <c r="AX284" s="12" t="s">
        <v>72</v>
      </c>
      <c r="AY284" s="148" t="s">
        <v>306</v>
      </c>
    </row>
    <row r="285" spans="2:65" s="13" customFormat="1">
      <c r="B285" s="154"/>
      <c r="D285" s="147" t="s">
        <v>313</v>
      </c>
      <c r="E285" s="155" t="s">
        <v>21</v>
      </c>
      <c r="F285" s="156" t="s">
        <v>315</v>
      </c>
      <c r="H285" s="157">
        <v>0.40300000000000002</v>
      </c>
      <c r="I285" s="158"/>
      <c r="L285" s="154"/>
      <c r="M285" s="159"/>
      <c r="T285" s="160"/>
      <c r="AT285" s="155" t="s">
        <v>313</v>
      </c>
      <c r="AU285" s="155" t="s">
        <v>81</v>
      </c>
      <c r="AV285" s="13" t="s">
        <v>89</v>
      </c>
      <c r="AW285" s="13" t="s">
        <v>34</v>
      </c>
      <c r="AX285" s="13" t="s">
        <v>79</v>
      </c>
      <c r="AY285" s="155" t="s">
        <v>306</v>
      </c>
    </row>
    <row r="286" spans="2:65" s="1" customFormat="1" ht="16.5" customHeight="1">
      <c r="B286" s="33"/>
      <c r="C286" s="133" t="s">
        <v>523</v>
      </c>
      <c r="D286" s="133" t="s">
        <v>308</v>
      </c>
      <c r="E286" s="134" t="s">
        <v>524</v>
      </c>
      <c r="F286" s="135" t="s">
        <v>525</v>
      </c>
      <c r="G286" s="136" t="s">
        <v>375</v>
      </c>
      <c r="H286" s="137">
        <v>4.4999999999999998E-2</v>
      </c>
      <c r="I286" s="138"/>
      <c r="J286" s="139">
        <f>ROUND(I286*H286,2)</f>
        <v>0</v>
      </c>
      <c r="K286" s="135" t="s">
        <v>319</v>
      </c>
      <c r="L286" s="33"/>
      <c r="M286" s="140" t="s">
        <v>21</v>
      </c>
      <c r="N286" s="141" t="s">
        <v>43</v>
      </c>
      <c r="P286" s="142">
        <f>O286*H286</f>
        <v>0</v>
      </c>
      <c r="Q286" s="142">
        <v>1.06277</v>
      </c>
      <c r="R286" s="142">
        <f>Q286*H286</f>
        <v>4.7824649999999996E-2</v>
      </c>
      <c r="S286" s="142">
        <v>0</v>
      </c>
      <c r="T286" s="143">
        <f>S286*H286</f>
        <v>0</v>
      </c>
      <c r="AR286" s="144" t="s">
        <v>108</v>
      </c>
      <c r="AT286" s="144" t="s">
        <v>308</v>
      </c>
      <c r="AU286" s="144" t="s">
        <v>81</v>
      </c>
      <c r="AY286" s="18" t="s">
        <v>306</v>
      </c>
      <c r="BE286" s="145">
        <f>IF(N286="základní",J286,0)</f>
        <v>0</v>
      </c>
      <c r="BF286" s="145">
        <f>IF(N286="snížená",J286,0)</f>
        <v>0</v>
      </c>
      <c r="BG286" s="145">
        <f>IF(N286="zákl. přenesená",J286,0)</f>
        <v>0</v>
      </c>
      <c r="BH286" s="145">
        <f>IF(N286="sníž. přenesená",J286,0)</f>
        <v>0</v>
      </c>
      <c r="BI286" s="145">
        <f>IF(N286="nulová",J286,0)</f>
        <v>0</v>
      </c>
      <c r="BJ286" s="18" t="s">
        <v>79</v>
      </c>
      <c r="BK286" s="145">
        <f>ROUND(I286*H286,2)</f>
        <v>0</v>
      </c>
      <c r="BL286" s="18" t="s">
        <v>108</v>
      </c>
      <c r="BM286" s="144" t="s">
        <v>526</v>
      </c>
    </row>
    <row r="287" spans="2:65" s="1" customFormat="1">
      <c r="B287" s="33"/>
      <c r="D287" s="161" t="s">
        <v>321</v>
      </c>
      <c r="F287" s="162" t="s">
        <v>527</v>
      </c>
      <c r="I287" s="163"/>
      <c r="L287" s="33"/>
      <c r="M287" s="164"/>
      <c r="T287" s="52"/>
      <c r="AT287" s="18" t="s">
        <v>321</v>
      </c>
      <c r="AU287" s="18" t="s">
        <v>81</v>
      </c>
    </row>
    <row r="288" spans="2:65" s="14" customFormat="1">
      <c r="B288" s="165"/>
      <c r="D288" s="147" t="s">
        <v>313</v>
      </c>
      <c r="E288" s="166" t="s">
        <v>21</v>
      </c>
      <c r="F288" s="167" t="s">
        <v>528</v>
      </c>
      <c r="H288" s="166" t="s">
        <v>21</v>
      </c>
      <c r="I288" s="168"/>
      <c r="L288" s="165"/>
      <c r="M288" s="169"/>
      <c r="T288" s="170"/>
      <c r="AT288" s="166" t="s">
        <v>313</v>
      </c>
      <c r="AU288" s="166" t="s">
        <v>81</v>
      </c>
      <c r="AV288" s="14" t="s">
        <v>79</v>
      </c>
      <c r="AW288" s="14" t="s">
        <v>34</v>
      </c>
      <c r="AX288" s="14" t="s">
        <v>72</v>
      </c>
      <c r="AY288" s="166" t="s">
        <v>306</v>
      </c>
    </row>
    <row r="289" spans="2:65" s="12" customFormat="1">
      <c r="B289" s="146"/>
      <c r="D289" s="147" t="s">
        <v>313</v>
      </c>
      <c r="E289" s="148" t="s">
        <v>21</v>
      </c>
      <c r="F289" s="149" t="s">
        <v>529</v>
      </c>
      <c r="H289" s="150">
        <v>4.4999999999999998E-2</v>
      </c>
      <c r="I289" s="151"/>
      <c r="L289" s="146"/>
      <c r="M289" s="152"/>
      <c r="T289" s="153"/>
      <c r="AT289" s="148" t="s">
        <v>313</v>
      </c>
      <c r="AU289" s="148" t="s">
        <v>81</v>
      </c>
      <c r="AV289" s="12" t="s">
        <v>81</v>
      </c>
      <c r="AW289" s="12" t="s">
        <v>34</v>
      </c>
      <c r="AX289" s="12" t="s">
        <v>72</v>
      </c>
      <c r="AY289" s="148" t="s">
        <v>306</v>
      </c>
    </row>
    <row r="290" spans="2:65" s="13" customFormat="1">
      <c r="B290" s="154"/>
      <c r="D290" s="147" t="s">
        <v>313</v>
      </c>
      <c r="E290" s="155" t="s">
        <v>21</v>
      </c>
      <c r="F290" s="156" t="s">
        <v>315</v>
      </c>
      <c r="H290" s="157">
        <v>4.4999999999999998E-2</v>
      </c>
      <c r="I290" s="158"/>
      <c r="L290" s="154"/>
      <c r="M290" s="159"/>
      <c r="T290" s="160"/>
      <c r="AT290" s="155" t="s">
        <v>313</v>
      </c>
      <c r="AU290" s="155" t="s">
        <v>81</v>
      </c>
      <c r="AV290" s="13" t="s">
        <v>89</v>
      </c>
      <c r="AW290" s="13" t="s">
        <v>34</v>
      </c>
      <c r="AX290" s="13" t="s">
        <v>79</v>
      </c>
      <c r="AY290" s="155" t="s">
        <v>306</v>
      </c>
    </row>
    <row r="291" spans="2:65" s="1" customFormat="1" ht="24.2" customHeight="1">
      <c r="B291" s="33"/>
      <c r="C291" s="133" t="s">
        <v>530</v>
      </c>
      <c r="D291" s="133" t="s">
        <v>308</v>
      </c>
      <c r="E291" s="134" t="s">
        <v>531</v>
      </c>
      <c r="F291" s="135" t="s">
        <v>532</v>
      </c>
      <c r="G291" s="136" t="s">
        <v>236</v>
      </c>
      <c r="H291" s="137">
        <v>7.3959999999999999</v>
      </c>
      <c r="I291" s="138"/>
      <c r="J291" s="139">
        <f>ROUND(I291*H291,2)</f>
        <v>0</v>
      </c>
      <c r="K291" s="135" t="s">
        <v>319</v>
      </c>
      <c r="L291" s="33"/>
      <c r="M291" s="140" t="s">
        <v>21</v>
      </c>
      <c r="N291" s="141" t="s">
        <v>43</v>
      </c>
      <c r="P291" s="142">
        <f>O291*H291</f>
        <v>0</v>
      </c>
      <c r="Q291" s="142">
        <v>0.73404000000000003</v>
      </c>
      <c r="R291" s="142">
        <f>Q291*H291</f>
        <v>5.4289598400000001</v>
      </c>
      <c r="S291" s="142">
        <v>0</v>
      </c>
      <c r="T291" s="143">
        <f>S291*H291</f>
        <v>0</v>
      </c>
      <c r="AR291" s="144" t="s">
        <v>108</v>
      </c>
      <c r="AT291" s="144" t="s">
        <v>308</v>
      </c>
      <c r="AU291" s="144" t="s">
        <v>81</v>
      </c>
      <c r="AY291" s="18" t="s">
        <v>306</v>
      </c>
      <c r="BE291" s="145">
        <f>IF(N291="základní",J291,0)</f>
        <v>0</v>
      </c>
      <c r="BF291" s="145">
        <f>IF(N291="snížená",J291,0)</f>
        <v>0</v>
      </c>
      <c r="BG291" s="145">
        <f>IF(N291="zákl. přenesená",J291,0)</f>
        <v>0</v>
      </c>
      <c r="BH291" s="145">
        <f>IF(N291="sníž. přenesená",J291,0)</f>
        <v>0</v>
      </c>
      <c r="BI291" s="145">
        <f>IF(N291="nulová",J291,0)</f>
        <v>0</v>
      </c>
      <c r="BJ291" s="18" t="s">
        <v>79</v>
      </c>
      <c r="BK291" s="145">
        <f>ROUND(I291*H291,2)</f>
        <v>0</v>
      </c>
      <c r="BL291" s="18" t="s">
        <v>108</v>
      </c>
      <c r="BM291" s="144" t="s">
        <v>533</v>
      </c>
    </row>
    <row r="292" spans="2:65" s="1" customFormat="1">
      <c r="B292" s="33"/>
      <c r="D292" s="161" t="s">
        <v>321</v>
      </c>
      <c r="F292" s="162" t="s">
        <v>534</v>
      </c>
      <c r="I292" s="163"/>
      <c r="L292" s="33"/>
      <c r="M292" s="164"/>
      <c r="T292" s="52"/>
      <c r="AT292" s="18" t="s">
        <v>321</v>
      </c>
      <c r="AU292" s="18" t="s">
        <v>81</v>
      </c>
    </row>
    <row r="293" spans="2:65" s="14" customFormat="1">
      <c r="B293" s="165"/>
      <c r="D293" s="147" t="s">
        <v>313</v>
      </c>
      <c r="E293" s="166" t="s">
        <v>21</v>
      </c>
      <c r="F293" s="167" t="s">
        <v>535</v>
      </c>
      <c r="H293" s="166" t="s">
        <v>21</v>
      </c>
      <c r="I293" s="168"/>
      <c r="L293" s="165"/>
      <c r="M293" s="169"/>
      <c r="T293" s="170"/>
      <c r="AT293" s="166" t="s">
        <v>313</v>
      </c>
      <c r="AU293" s="166" t="s">
        <v>81</v>
      </c>
      <c r="AV293" s="14" t="s">
        <v>79</v>
      </c>
      <c r="AW293" s="14" t="s">
        <v>34</v>
      </c>
      <c r="AX293" s="14" t="s">
        <v>72</v>
      </c>
      <c r="AY293" s="166" t="s">
        <v>306</v>
      </c>
    </row>
    <row r="294" spans="2:65" s="12" customFormat="1">
      <c r="B294" s="146"/>
      <c r="D294" s="147" t="s">
        <v>313</v>
      </c>
      <c r="E294" s="148" t="s">
        <v>21</v>
      </c>
      <c r="F294" s="149" t="s">
        <v>536</v>
      </c>
      <c r="H294" s="150">
        <v>5.7229999999999999</v>
      </c>
      <c r="I294" s="151"/>
      <c r="L294" s="146"/>
      <c r="M294" s="152"/>
      <c r="T294" s="153"/>
      <c r="AT294" s="148" t="s">
        <v>313</v>
      </c>
      <c r="AU294" s="148" t="s">
        <v>81</v>
      </c>
      <c r="AV294" s="12" t="s">
        <v>81</v>
      </c>
      <c r="AW294" s="12" t="s">
        <v>34</v>
      </c>
      <c r="AX294" s="12" t="s">
        <v>72</v>
      </c>
      <c r="AY294" s="148" t="s">
        <v>306</v>
      </c>
    </row>
    <row r="295" spans="2:65" s="12" customFormat="1">
      <c r="B295" s="146"/>
      <c r="D295" s="147" t="s">
        <v>313</v>
      </c>
      <c r="E295" s="148" t="s">
        <v>21</v>
      </c>
      <c r="F295" s="149" t="s">
        <v>537</v>
      </c>
      <c r="H295" s="150">
        <v>1.673</v>
      </c>
      <c r="I295" s="151"/>
      <c r="L295" s="146"/>
      <c r="M295" s="152"/>
      <c r="T295" s="153"/>
      <c r="AT295" s="148" t="s">
        <v>313</v>
      </c>
      <c r="AU295" s="148" t="s">
        <v>81</v>
      </c>
      <c r="AV295" s="12" t="s">
        <v>81</v>
      </c>
      <c r="AW295" s="12" t="s">
        <v>34</v>
      </c>
      <c r="AX295" s="12" t="s">
        <v>72</v>
      </c>
      <c r="AY295" s="148" t="s">
        <v>306</v>
      </c>
    </row>
    <row r="296" spans="2:65" s="13" customFormat="1">
      <c r="B296" s="154"/>
      <c r="D296" s="147" t="s">
        <v>313</v>
      </c>
      <c r="E296" s="155" t="s">
        <v>21</v>
      </c>
      <c r="F296" s="156" t="s">
        <v>315</v>
      </c>
      <c r="H296" s="157">
        <v>7.3959999999999999</v>
      </c>
      <c r="I296" s="158"/>
      <c r="L296" s="154"/>
      <c r="M296" s="159"/>
      <c r="T296" s="160"/>
      <c r="AT296" s="155" t="s">
        <v>313</v>
      </c>
      <c r="AU296" s="155" t="s">
        <v>81</v>
      </c>
      <c r="AV296" s="13" t="s">
        <v>89</v>
      </c>
      <c r="AW296" s="13" t="s">
        <v>34</v>
      </c>
      <c r="AX296" s="13" t="s">
        <v>79</v>
      </c>
      <c r="AY296" s="155" t="s">
        <v>306</v>
      </c>
    </row>
    <row r="297" spans="2:65" s="1" customFormat="1" ht="33" customHeight="1">
      <c r="B297" s="33"/>
      <c r="C297" s="133" t="s">
        <v>538</v>
      </c>
      <c r="D297" s="133" t="s">
        <v>308</v>
      </c>
      <c r="E297" s="134" t="s">
        <v>539</v>
      </c>
      <c r="F297" s="135" t="s">
        <v>540</v>
      </c>
      <c r="G297" s="136" t="s">
        <v>375</v>
      </c>
      <c r="H297" s="137">
        <v>0.155</v>
      </c>
      <c r="I297" s="138"/>
      <c r="J297" s="139">
        <f>ROUND(I297*H297,2)</f>
        <v>0</v>
      </c>
      <c r="K297" s="135" t="s">
        <v>319</v>
      </c>
      <c r="L297" s="33"/>
      <c r="M297" s="140" t="s">
        <v>21</v>
      </c>
      <c r="N297" s="141" t="s">
        <v>43</v>
      </c>
      <c r="P297" s="142">
        <f>O297*H297</f>
        <v>0</v>
      </c>
      <c r="Q297" s="142">
        <v>1.0593999999999999</v>
      </c>
      <c r="R297" s="142">
        <f>Q297*H297</f>
        <v>0.16420699999999999</v>
      </c>
      <c r="S297" s="142">
        <v>0</v>
      </c>
      <c r="T297" s="143">
        <f>S297*H297</f>
        <v>0</v>
      </c>
      <c r="AR297" s="144" t="s">
        <v>108</v>
      </c>
      <c r="AT297" s="144" t="s">
        <v>308</v>
      </c>
      <c r="AU297" s="144" t="s">
        <v>81</v>
      </c>
      <c r="AY297" s="18" t="s">
        <v>306</v>
      </c>
      <c r="BE297" s="145">
        <f>IF(N297="základní",J297,0)</f>
        <v>0</v>
      </c>
      <c r="BF297" s="145">
        <f>IF(N297="snížená",J297,0)</f>
        <v>0</v>
      </c>
      <c r="BG297" s="145">
        <f>IF(N297="zákl. přenesená",J297,0)</f>
        <v>0</v>
      </c>
      <c r="BH297" s="145">
        <f>IF(N297="sníž. přenesená",J297,0)</f>
        <v>0</v>
      </c>
      <c r="BI297" s="145">
        <f>IF(N297="nulová",J297,0)</f>
        <v>0</v>
      </c>
      <c r="BJ297" s="18" t="s">
        <v>79</v>
      </c>
      <c r="BK297" s="145">
        <f>ROUND(I297*H297,2)</f>
        <v>0</v>
      </c>
      <c r="BL297" s="18" t="s">
        <v>108</v>
      </c>
      <c r="BM297" s="144" t="s">
        <v>541</v>
      </c>
    </row>
    <row r="298" spans="2:65" s="1" customFormat="1">
      <c r="B298" s="33"/>
      <c r="D298" s="161" t="s">
        <v>321</v>
      </c>
      <c r="F298" s="162" t="s">
        <v>542</v>
      </c>
      <c r="I298" s="163"/>
      <c r="L298" s="33"/>
      <c r="M298" s="164"/>
      <c r="T298" s="52"/>
      <c r="AT298" s="18" t="s">
        <v>321</v>
      </c>
      <c r="AU298" s="18" t="s">
        <v>81</v>
      </c>
    </row>
    <row r="299" spans="2:65" s="1" customFormat="1" ht="19.5">
      <c r="B299" s="33"/>
      <c r="D299" s="147" t="s">
        <v>356</v>
      </c>
      <c r="F299" s="178" t="s">
        <v>494</v>
      </c>
      <c r="I299" s="163"/>
      <c r="L299" s="33"/>
      <c r="M299" s="164"/>
      <c r="T299" s="52"/>
      <c r="AT299" s="18" t="s">
        <v>356</v>
      </c>
      <c r="AU299" s="18" t="s">
        <v>81</v>
      </c>
    </row>
    <row r="300" spans="2:65" s="12" customFormat="1">
      <c r="B300" s="146"/>
      <c r="D300" s="147" t="s">
        <v>313</v>
      </c>
      <c r="E300" s="148" t="s">
        <v>21</v>
      </c>
      <c r="F300" s="149" t="s">
        <v>543</v>
      </c>
      <c r="H300" s="150">
        <v>0.155</v>
      </c>
      <c r="I300" s="151"/>
      <c r="L300" s="146"/>
      <c r="M300" s="152"/>
      <c r="T300" s="153"/>
      <c r="AT300" s="148" t="s">
        <v>313</v>
      </c>
      <c r="AU300" s="148" t="s">
        <v>81</v>
      </c>
      <c r="AV300" s="12" t="s">
        <v>81</v>
      </c>
      <c r="AW300" s="12" t="s">
        <v>34</v>
      </c>
      <c r="AX300" s="12" t="s">
        <v>72</v>
      </c>
      <c r="AY300" s="148" t="s">
        <v>306</v>
      </c>
    </row>
    <row r="301" spans="2:65" s="13" customFormat="1">
      <c r="B301" s="154"/>
      <c r="D301" s="147" t="s">
        <v>313</v>
      </c>
      <c r="E301" s="155" t="s">
        <v>21</v>
      </c>
      <c r="F301" s="156" t="s">
        <v>315</v>
      </c>
      <c r="H301" s="157">
        <v>0.155</v>
      </c>
      <c r="I301" s="158"/>
      <c r="L301" s="154"/>
      <c r="M301" s="159"/>
      <c r="T301" s="160"/>
      <c r="AT301" s="155" t="s">
        <v>313</v>
      </c>
      <c r="AU301" s="155" t="s">
        <v>81</v>
      </c>
      <c r="AV301" s="13" t="s">
        <v>89</v>
      </c>
      <c r="AW301" s="13" t="s">
        <v>34</v>
      </c>
      <c r="AX301" s="13" t="s">
        <v>79</v>
      </c>
      <c r="AY301" s="155" t="s">
        <v>306</v>
      </c>
    </row>
    <row r="302" spans="2:65" s="11" customFormat="1" ht="22.9" customHeight="1">
      <c r="B302" s="121"/>
      <c r="D302" s="122" t="s">
        <v>71</v>
      </c>
      <c r="E302" s="131" t="s">
        <v>89</v>
      </c>
      <c r="F302" s="131" t="s">
        <v>544</v>
      </c>
      <c r="I302" s="124"/>
      <c r="J302" s="132">
        <f>BK302</f>
        <v>0</v>
      </c>
      <c r="L302" s="121"/>
      <c r="M302" s="126"/>
      <c r="P302" s="127">
        <f>SUM(P303:P350)</f>
        <v>0</v>
      </c>
      <c r="R302" s="127">
        <f>SUM(R303:R350)</f>
        <v>89.721234299999992</v>
      </c>
      <c r="T302" s="128">
        <f>SUM(T303:T350)</f>
        <v>0</v>
      </c>
      <c r="AR302" s="122" t="s">
        <v>79</v>
      </c>
      <c r="AT302" s="129" t="s">
        <v>71</v>
      </c>
      <c r="AU302" s="129" t="s">
        <v>79</v>
      </c>
      <c r="AY302" s="122" t="s">
        <v>306</v>
      </c>
      <c r="BK302" s="130">
        <f>SUM(BK303:BK350)</f>
        <v>0</v>
      </c>
    </row>
    <row r="303" spans="2:65" s="1" customFormat="1" ht="24.2" customHeight="1">
      <c r="B303" s="33"/>
      <c r="C303" s="133" t="s">
        <v>545</v>
      </c>
      <c r="D303" s="133" t="s">
        <v>308</v>
      </c>
      <c r="E303" s="134" t="s">
        <v>546</v>
      </c>
      <c r="F303" s="135" t="s">
        <v>547</v>
      </c>
      <c r="G303" s="136" t="s">
        <v>236</v>
      </c>
      <c r="H303" s="137">
        <v>70.137</v>
      </c>
      <c r="I303" s="138"/>
      <c r="J303" s="139">
        <f>ROUND(I303*H303,2)</f>
        <v>0</v>
      </c>
      <c r="K303" s="135" t="s">
        <v>319</v>
      </c>
      <c r="L303" s="33"/>
      <c r="M303" s="140" t="s">
        <v>21</v>
      </c>
      <c r="N303" s="141" t="s">
        <v>43</v>
      </c>
      <c r="P303" s="142">
        <f>O303*H303</f>
        <v>0</v>
      </c>
      <c r="Q303" s="142">
        <v>0.49689</v>
      </c>
      <c r="R303" s="142">
        <f>Q303*H303</f>
        <v>34.850373930000003</v>
      </c>
      <c r="S303" s="142">
        <v>0</v>
      </c>
      <c r="T303" s="143">
        <f>S303*H303</f>
        <v>0</v>
      </c>
      <c r="AR303" s="144" t="s">
        <v>108</v>
      </c>
      <c r="AT303" s="144" t="s">
        <v>308</v>
      </c>
      <c r="AU303" s="144" t="s">
        <v>81</v>
      </c>
      <c r="AY303" s="18" t="s">
        <v>306</v>
      </c>
      <c r="BE303" s="145">
        <f>IF(N303="základní",J303,0)</f>
        <v>0</v>
      </c>
      <c r="BF303" s="145">
        <f>IF(N303="snížená",J303,0)</f>
        <v>0</v>
      </c>
      <c r="BG303" s="145">
        <f>IF(N303="zákl. přenesená",J303,0)</f>
        <v>0</v>
      </c>
      <c r="BH303" s="145">
        <f>IF(N303="sníž. přenesená",J303,0)</f>
        <v>0</v>
      </c>
      <c r="BI303" s="145">
        <f>IF(N303="nulová",J303,0)</f>
        <v>0</v>
      </c>
      <c r="BJ303" s="18" t="s">
        <v>79</v>
      </c>
      <c r="BK303" s="145">
        <f>ROUND(I303*H303,2)</f>
        <v>0</v>
      </c>
      <c r="BL303" s="18" t="s">
        <v>108</v>
      </c>
      <c r="BM303" s="144" t="s">
        <v>548</v>
      </c>
    </row>
    <row r="304" spans="2:65" s="1" customFormat="1">
      <c r="B304" s="33"/>
      <c r="D304" s="161" t="s">
        <v>321</v>
      </c>
      <c r="F304" s="162" t="s">
        <v>549</v>
      </c>
      <c r="I304" s="163"/>
      <c r="L304" s="33"/>
      <c r="M304" s="164"/>
      <c r="T304" s="52"/>
      <c r="AT304" s="18" t="s">
        <v>321</v>
      </c>
      <c r="AU304" s="18" t="s">
        <v>81</v>
      </c>
    </row>
    <row r="305" spans="2:65" s="14" customFormat="1">
      <c r="B305" s="165"/>
      <c r="D305" s="147" t="s">
        <v>313</v>
      </c>
      <c r="E305" s="166" t="s">
        <v>21</v>
      </c>
      <c r="F305" s="167" t="s">
        <v>550</v>
      </c>
      <c r="H305" s="166" t="s">
        <v>21</v>
      </c>
      <c r="I305" s="168"/>
      <c r="L305" s="165"/>
      <c r="M305" s="169"/>
      <c r="T305" s="170"/>
      <c r="AT305" s="166" t="s">
        <v>313</v>
      </c>
      <c r="AU305" s="166" t="s">
        <v>81</v>
      </c>
      <c r="AV305" s="14" t="s">
        <v>79</v>
      </c>
      <c r="AW305" s="14" t="s">
        <v>34</v>
      </c>
      <c r="AX305" s="14" t="s">
        <v>72</v>
      </c>
      <c r="AY305" s="166" t="s">
        <v>306</v>
      </c>
    </row>
    <row r="306" spans="2:65" s="12" customFormat="1">
      <c r="B306" s="146"/>
      <c r="D306" s="147" t="s">
        <v>313</v>
      </c>
      <c r="E306" s="148" t="s">
        <v>21</v>
      </c>
      <c r="F306" s="149" t="s">
        <v>551</v>
      </c>
      <c r="H306" s="150">
        <v>11.554</v>
      </c>
      <c r="I306" s="151"/>
      <c r="L306" s="146"/>
      <c r="M306" s="152"/>
      <c r="T306" s="153"/>
      <c r="AT306" s="148" t="s">
        <v>313</v>
      </c>
      <c r="AU306" s="148" t="s">
        <v>81</v>
      </c>
      <c r="AV306" s="12" t="s">
        <v>81</v>
      </c>
      <c r="AW306" s="12" t="s">
        <v>34</v>
      </c>
      <c r="AX306" s="12" t="s">
        <v>72</v>
      </c>
      <c r="AY306" s="148" t="s">
        <v>306</v>
      </c>
    </row>
    <row r="307" spans="2:65" s="12" customFormat="1">
      <c r="B307" s="146"/>
      <c r="D307" s="147" t="s">
        <v>313</v>
      </c>
      <c r="E307" s="148" t="s">
        <v>21</v>
      </c>
      <c r="F307" s="149" t="s">
        <v>552</v>
      </c>
      <c r="H307" s="150">
        <v>58.582999999999998</v>
      </c>
      <c r="I307" s="151"/>
      <c r="L307" s="146"/>
      <c r="M307" s="152"/>
      <c r="T307" s="153"/>
      <c r="AT307" s="148" t="s">
        <v>313</v>
      </c>
      <c r="AU307" s="148" t="s">
        <v>81</v>
      </c>
      <c r="AV307" s="12" t="s">
        <v>81</v>
      </c>
      <c r="AW307" s="12" t="s">
        <v>34</v>
      </c>
      <c r="AX307" s="12" t="s">
        <v>72</v>
      </c>
      <c r="AY307" s="148" t="s">
        <v>306</v>
      </c>
    </row>
    <row r="308" spans="2:65" s="13" customFormat="1">
      <c r="B308" s="154"/>
      <c r="D308" s="147" t="s">
        <v>313</v>
      </c>
      <c r="E308" s="155" t="s">
        <v>21</v>
      </c>
      <c r="F308" s="156" t="s">
        <v>315</v>
      </c>
      <c r="H308" s="157">
        <v>70.137</v>
      </c>
      <c r="I308" s="158"/>
      <c r="L308" s="154"/>
      <c r="M308" s="159"/>
      <c r="T308" s="160"/>
      <c r="AT308" s="155" t="s">
        <v>313</v>
      </c>
      <c r="AU308" s="155" t="s">
        <v>81</v>
      </c>
      <c r="AV308" s="13" t="s">
        <v>89</v>
      </c>
      <c r="AW308" s="13" t="s">
        <v>34</v>
      </c>
      <c r="AX308" s="13" t="s">
        <v>79</v>
      </c>
      <c r="AY308" s="155" t="s">
        <v>306</v>
      </c>
    </row>
    <row r="309" spans="2:65" s="1" customFormat="1" ht="24.2" customHeight="1">
      <c r="B309" s="33"/>
      <c r="C309" s="133" t="s">
        <v>553</v>
      </c>
      <c r="D309" s="133" t="s">
        <v>308</v>
      </c>
      <c r="E309" s="134" t="s">
        <v>554</v>
      </c>
      <c r="F309" s="135" t="s">
        <v>555</v>
      </c>
      <c r="G309" s="136" t="s">
        <v>236</v>
      </c>
      <c r="H309" s="137">
        <v>66.793000000000006</v>
      </c>
      <c r="I309" s="138"/>
      <c r="J309" s="139">
        <f>ROUND(I309*H309,2)</f>
        <v>0</v>
      </c>
      <c r="K309" s="135" t="s">
        <v>319</v>
      </c>
      <c r="L309" s="33"/>
      <c r="M309" s="140" t="s">
        <v>21</v>
      </c>
      <c r="N309" s="141" t="s">
        <v>43</v>
      </c>
      <c r="P309" s="142">
        <f>O309*H309</f>
        <v>0</v>
      </c>
      <c r="Q309" s="142">
        <v>0.73404000000000003</v>
      </c>
      <c r="R309" s="142">
        <f>Q309*H309</f>
        <v>49.028733720000005</v>
      </c>
      <c r="S309" s="142">
        <v>0</v>
      </c>
      <c r="T309" s="143">
        <f>S309*H309</f>
        <v>0</v>
      </c>
      <c r="AR309" s="144" t="s">
        <v>108</v>
      </c>
      <c r="AT309" s="144" t="s">
        <v>308</v>
      </c>
      <c r="AU309" s="144" t="s">
        <v>81</v>
      </c>
      <c r="AY309" s="18" t="s">
        <v>306</v>
      </c>
      <c r="BE309" s="145">
        <f>IF(N309="základní",J309,0)</f>
        <v>0</v>
      </c>
      <c r="BF309" s="145">
        <f>IF(N309="snížená",J309,0)</f>
        <v>0</v>
      </c>
      <c r="BG309" s="145">
        <f>IF(N309="zákl. přenesená",J309,0)</f>
        <v>0</v>
      </c>
      <c r="BH309" s="145">
        <f>IF(N309="sníž. přenesená",J309,0)</f>
        <v>0</v>
      </c>
      <c r="BI309" s="145">
        <f>IF(N309="nulová",J309,0)</f>
        <v>0</v>
      </c>
      <c r="BJ309" s="18" t="s">
        <v>79</v>
      </c>
      <c r="BK309" s="145">
        <f>ROUND(I309*H309,2)</f>
        <v>0</v>
      </c>
      <c r="BL309" s="18" t="s">
        <v>108</v>
      </c>
      <c r="BM309" s="144" t="s">
        <v>556</v>
      </c>
    </row>
    <row r="310" spans="2:65" s="1" customFormat="1">
      <c r="B310" s="33"/>
      <c r="D310" s="161" t="s">
        <v>321</v>
      </c>
      <c r="F310" s="162" t="s">
        <v>557</v>
      </c>
      <c r="I310" s="163"/>
      <c r="L310" s="33"/>
      <c r="M310" s="164"/>
      <c r="T310" s="52"/>
      <c r="AT310" s="18" t="s">
        <v>321</v>
      </c>
      <c r="AU310" s="18" t="s">
        <v>81</v>
      </c>
    </row>
    <row r="311" spans="2:65" s="14" customFormat="1">
      <c r="B311" s="165"/>
      <c r="D311" s="147" t="s">
        <v>313</v>
      </c>
      <c r="E311" s="166" t="s">
        <v>21</v>
      </c>
      <c r="F311" s="167" t="s">
        <v>558</v>
      </c>
      <c r="H311" s="166" t="s">
        <v>21</v>
      </c>
      <c r="I311" s="168"/>
      <c r="L311" s="165"/>
      <c r="M311" s="169"/>
      <c r="T311" s="170"/>
      <c r="AT311" s="166" t="s">
        <v>313</v>
      </c>
      <c r="AU311" s="166" t="s">
        <v>81</v>
      </c>
      <c r="AV311" s="14" t="s">
        <v>79</v>
      </c>
      <c r="AW311" s="14" t="s">
        <v>34</v>
      </c>
      <c r="AX311" s="14" t="s">
        <v>72</v>
      </c>
      <c r="AY311" s="166" t="s">
        <v>306</v>
      </c>
    </row>
    <row r="312" spans="2:65" s="12" customFormat="1">
      <c r="B312" s="146"/>
      <c r="D312" s="147" t="s">
        <v>313</v>
      </c>
      <c r="E312" s="148" t="s">
        <v>21</v>
      </c>
      <c r="F312" s="149" t="s">
        <v>559</v>
      </c>
      <c r="H312" s="150">
        <v>54.765000000000001</v>
      </c>
      <c r="I312" s="151"/>
      <c r="L312" s="146"/>
      <c r="M312" s="152"/>
      <c r="T312" s="153"/>
      <c r="AT312" s="148" t="s">
        <v>313</v>
      </c>
      <c r="AU312" s="148" t="s">
        <v>81</v>
      </c>
      <c r="AV312" s="12" t="s">
        <v>81</v>
      </c>
      <c r="AW312" s="12" t="s">
        <v>34</v>
      </c>
      <c r="AX312" s="12" t="s">
        <v>72</v>
      </c>
      <c r="AY312" s="148" t="s">
        <v>306</v>
      </c>
    </row>
    <row r="313" spans="2:65" s="12" customFormat="1">
      <c r="B313" s="146"/>
      <c r="D313" s="147" t="s">
        <v>313</v>
      </c>
      <c r="E313" s="148" t="s">
        <v>21</v>
      </c>
      <c r="F313" s="149" t="s">
        <v>560</v>
      </c>
      <c r="H313" s="150">
        <v>10.943</v>
      </c>
      <c r="I313" s="151"/>
      <c r="L313" s="146"/>
      <c r="M313" s="152"/>
      <c r="T313" s="153"/>
      <c r="AT313" s="148" t="s">
        <v>313</v>
      </c>
      <c r="AU313" s="148" t="s">
        <v>81</v>
      </c>
      <c r="AV313" s="12" t="s">
        <v>81</v>
      </c>
      <c r="AW313" s="12" t="s">
        <v>34</v>
      </c>
      <c r="AX313" s="12" t="s">
        <v>72</v>
      </c>
      <c r="AY313" s="148" t="s">
        <v>306</v>
      </c>
    </row>
    <row r="314" spans="2:65" s="12" customFormat="1">
      <c r="B314" s="146"/>
      <c r="D314" s="147" t="s">
        <v>313</v>
      </c>
      <c r="E314" s="148" t="s">
        <v>21</v>
      </c>
      <c r="F314" s="149" t="s">
        <v>561</v>
      </c>
      <c r="H314" s="150">
        <v>1.085</v>
      </c>
      <c r="I314" s="151"/>
      <c r="L314" s="146"/>
      <c r="M314" s="152"/>
      <c r="T314" s="153"/>
      <c r="AT314" s="148" t="s">
        <v>313</v>
      </c>
      <c r="AU314" s="148" t="s">
        <v>81</v>
      </c>
      <c r="AV314" s="12" t="s">
        <v>81</v>
      </c>
      <c r="AW314" s="12" t="s">
        <v>34</v>
      </c>
      <c r="AX314" s="12" t="s">
        <v>72</v>
      </c>
      <c r="AY314" s="148" t="s">
        <v>306</v>
      </c>
    </row>
    <row r="315" spans="2:65" s="13" customFormat="1">
      <c r="B315" s="154"/>
      <c r="D315" s="147" t="s">
        <v>313</v>
      </c>
      <c r="E315" s="155" t="s">
        <v>21</v>
      </c>
      <c r="F315" s="156" t="s">
        <v>315</v>
      </c>
      <c r="H315" s="157">
        <v>66.793000000000006</v>
      </c>
      <c r="I315" s="158"/>
      <c r="L315" s="154"/>
      <c r="M315" s="159"/>
      <c r="T315" s="160"/>
      <c r="AT315" s="155" t="s">
        <v>313</v>
      </c>
      <c r="AU315" s="155" t="s">
        <v>81</v>
      </c>
      <c r="AV315" s="13" t="s">
        <v>89</v>
      </c>
      <c r="AW315" s="13" t="s">
        <v>34</v>
      </c>
      <c r="AX315" s="13" t="s">
        <v>79</v>
      </c>
      <c r="AY315" s="155" t="s">
        <v>306</v>
      </c>
    </row>
    <row r="316" spans="2:65" s="1" customFormat="1" ht="24.2" customHeight="1">
      <c r="B316" s="33"/>
      <c r="C316" s="133" t="s">
        <v>562</v>
      </c>
      <c r="D316" s="133" t="s">
        <v>308</v>
      </c>
      <c r="E316" s="134" t="s">
        <v>563</v>
      </c>
      <c r="F316" s="135" t="s">
        <v>564</v>
      </c>
      <c r="G316" s="136" t="s">
        <v>236</v>
      </c>
      <c r="H316" s="137">
        <v>22.768999999999998</v>
      </c>
      <c r="I316" s="138"/>
      <c r="J316" s="139">
        <f>ROUND(I316*H316,2)</f>
        <v>0</v>
      </c>
      <c r="K316" s="135" t="s">
        <v>319</v>
      </c>
      <c r="L316" s="33"/>
      <c r="M316" s="140" t="s">
        <v>21</v>
      </c>
      <c r="N316" s="141" t="s">
        <v>43</v>
      </c>
      <c r="P316" s="142">
        <f>O316*H316</f>
        <v>0</v>
      </c>
      <c r="Q316" s="142">
        <v>0.18149000000000001</v>
      </c>
      <c r="R316" s="142">
        <f>Q316*H316</f>
        <v>4.1323458100000003</v>
      </c>
      <c r="S316" s="142">
        <v>0</v>
      </c>
      <c r="T316" s="143">
        <f>S316*H316</f>
        <v>0</v>
      </c>
      <c r="AR316" s="144" t="s">
        <v>108</v>
      </c>
      <c r="AT316" s="144" t="s">
        <v>308</v>
      </c>
      <c r="AU316" s="144" t="s">
        <v>81</v>
      </c>
      <c r="AY316" s="18" t="s">
        <v>306</v>
      </c>
      <c r="BE316" s="145">
        <f>IF(N316="základní",J316,0)</f>
        <v>0</v>
      </c>
      <c r="BF316" s="145">
        <f>IF(N316="snížená",J316,0)</f>
        <v>0</v>
      </c>
      <c r="BG316" s="145">
        <f>IF(N316="zákl. přenesená",J316,0)</f>
        <v>0</v>
      </c>
      <c r="BH316" s="145">
        <f>IF(N316="sníž. přenesená",J316,0)</f>
        <v>0</v>
      </c>
      <c r="BI316" s="145">
        <f>IF(N316="nulová",J316,0)</f>
        <v>0</v>
      </c>
      <c r="BJ316" s="18" t="s">
        <v>79</v>
      </c>
      <c r="BK316" s="145">
        <f>ROUND(I316*H316,2)</f>
        <v>0</v>
      </c>
      <c r="BL316" s="18" t="s">
        <v>108</v>
      </c>
      <c r="BM316" s="144" t="s">
        <v>565</v>
      </c>
    </row>
    <row r="317" spans="2:65" s="1" customFormat="1">
      <c r="B317" s="33"/>
      <c r="D317" s="161" t="s">
        <v>321</v>
      </c>
      <c r="F317" s="162" t="s">
        <v>566</v>
      </c>
      <c r="I317" s="163"/>
      <c r="L317" s="33"/>
      <c r="M317" s="164"/>
      <c r="T317" s="52"/>
      <c r="AT317" s="18" t="s">
        <v>321</v>
      </c>
      <c r="AU317" s="18" t="s">
        <v>81</v>
      </c>
    </row>
    <row r="318" spans="2:65" s="14" customFormat="1">
      <c r="B318" s="165"/>
      <c r="D318" s="147" t="s">
        <v>313</v>
      </c>
      <c r="E318" s="166" t="s">
        <v>21</v>
      </c>
      <c r="F318" s="167" t="s">
        <v>567</v>
      </c>
      <c r="H318" s="166" t="s">
        <v>21</v>
      </c>
      <c r="I318" s="168"/>
      <c r="L318" s="165"/>
      <c r="M318" s="169"/>
      <c r="T318" s="170"/>
      <c r="AT318" s="166" t="s">
        <v>313</v>
      </c>
      <c r="AU318" s="166" t="s">
        <v>81</v>
      </c>
      <c r="AV318" s="14" t="s">
        <v>79</v>
      </c>
      <c r="AW318" s="14" t="s">
        <v>34</v>
      </c>
      <c r="AX318" s="14" t="s">
        <v>72</v>
      </c>
      <c r="AY318" s="166" t="s">
        <v>306</v>
      </c>
    </row>
    <row r="319" spans="2:65" s="14" customFormat="1">
      <c r="B319" s="165"/>
      <c r="D319" s="147" t="s">
        <v>313</v>
      </c>
      <c r="E319" s="166" t="s">
        <v>21</v>
      </c>
      <c r="F319" s="167" t="s">
        <v>568</v>
      </c>
      <c r="H319" s="166" t="s">
        <v>21</v>
      </c>
      <c r="I319" s="168"/>
      <c r="L319" s="165"/>
      <c r="M319" s="169"/>
      <c r="T319" s="170"/>
      <c r="AT319" s="166" t="s">
        <v>313</v>
      </c>
      <c r="AU319" s="166" t="s">
        <v>81</v>
      </c>
      <c r="AV319" s="14" t="s">
        <v>79</v>
      </c>
      <c r="AW319" s="14" t="s">
        <v>34</v>
      </c>
      <c r="AX319" s="14" t="s">
        <v>72</v>
      </c>
      <c r="AY319" s="166" t="s">
        <v>306</v>
      </c>
    </row>
    <row r="320" spans="2:65" s="12" customFormat="1">
      <c r="B320" s="146"/>
      <c r="D320" s="147" t="s">
        <v>313</v>
      </c>
      <c r="E320" s="148" t="s">
        <v>21</v>
      </c>
      <c r="F320" s="149" t="s">
        <v>569</v>
      </c>
      <c r="H320" s="150">
        <v>15.079000000000001</v>
      </c>
      <c r="I320" s="151"/>
      <c r="L320" s="146"/>
      <c r="M320" s="152"/>
      <c r="T320" s="153"/>
      <c r="AT320" s="148" t="s">
        <v>313</v>
      </c>
      <c r="AU320" s="148" t="s">
        <v>81</v>
      </c>
      <c r="AV320" s="12" t="s">
        <v>81</v>
      </c>
      <c r="AW320" s="12" t="s">
        <v>34</v>
      </c>
      <c r="AX320" s="12" t="s">
        <v>72</v>
      </c>
      <c r="AY320" s="148" t="s">
        <v>306</v>
      </c>
    </row>
    <row r="321" spans="2:65" s="12" customFormat="1">
      <c r="B321" s="146"/>
      <c r="D321" s="147" t="s">
        <v>313</v>
      </c>
      <c r="E321" s="148" t="s">
        <v>21</v>
      </c>
      <c r="F321" s="149" t="s">
        <v>570</v>
      </c>
      <c r="H321" s="150">
        <v>7.69</v>
      </c>
      <c r="I321" s="151"/>
      <c r="L321" s="146"/>
      <c r="M321" s="152"/>
      <c r="T321" s="153"/>
      <c r="AT321" s="148" t="s">
        <v>313</v>
      </c>
      <c r="AU321" s="148" t="s">
        <v>81</v>
      </c>
      <c r="AV321" s="12" t="s">
        <v>81</v>
      </c>
      <c r="AW321" s="12" t="s">
        <v>34</v>
      </c>
      <c r="AX321" s="12" t="s">
        <v>72</v>
      </c>
      <c r="AY321" s="148" t="s">
        <v>306</v>
      </c>
    </row>
    <row r="322" spans="2:65" s="13" customFormat="1">
      <c r="B322" s="154"/>
      <c r="D322" s="147" t="s">
        <v>313</v>
      </c>
      <c r="E322" s="155" t="s">
        <v>21</v>
      </c>
      <c r="F322" s="156" t="s">
        <v>315</v>
      </c>
      <c r="H322" s="157">
        <v>22.768999999999998</v>
      </c>
      <c r="I322" s="158"/>
      <c r="L322" s="154"/>
      <c r="M322" s="159"/>
      <c r="T322" s="160"/>
      <c r="AT322" s="155" t="s">
        <v>313</v>
      </c>
      <c r="AU322" s="155" t="s">
        <v>81</v>
      </c>
      <c r="AV322" s="13" t="s">
        <v>89</v>
      </c>
      <c r="AW322" s="13" t="s">
        <v>34</v>
      </c>
      <c r="AX322" s="13" t="s">
        <v>79</v>
      </c>
      <c r="AY322" s="155" t="s">
        <v>306</v>
      </c>
    </row>
    <row r="323" spans="2:65" s="1" customFormat="1" ht="24.2" customHeight="1">
      <c r="B323" s="33"/>
      <c r="C323" s="133" t="s">
        <v>571</v>
      </c>
      <c r="D323" s="133" t="s">
        <v>308</v>
      </c>
      <c r="E323" s="134" t="s">
        <v>572</v>
      </c>
      <c r="F323" s="135" t="s">
        <v>573</v>
      </c>
      <c r="G323" s="136" t="s">
        <v>375</v>
      </c>
      <c r="H323" s="137">
        <v>0.98199999999999998</v>
      </c>
      <c r="I323" s="138"/>
      <c r="J323" s="139">
        <f>ROUND(I323*H323,2)</f>
        <v>0</v>
      </c>
      <c r="K323" s="135" t="s">
        <v>319</v>
      </c>
      <c r="L323" s="33"/>
      <c r="M323" s="140" t="s">
        <v>21</v>
      </c>
      <c r="N323" s="141" t="s">
        <v>43</v>
      </c>
      <c r="P323" s="142">
        <f>O323*H323</f>
        <v>0</v>
      </c>
      <c r="Q323" s="142">
        <v>1.04922</v>
      </c>
      <c r="R323" s="142">
        <f>Q323*H323</f>
        <v>1.0303340400000001</v>
      </c>
      <c r="S323" s="142">
        <v>0</v>
      </c>
      <c r="T323" s="143">
        <f>S323*H323</f>
        <v>0</v>
      </c>
      <c r="AR323" s="144" t="s">
        <v>108</v>
      </c>
      <c r="AT323" s="144" t="s">
        <v>308</v>
      </c>
      <c r="AU323" s="144" t="s">
        <v>81</v>
      </c>
      <c r="AY323" s="18" t="s">
        <v>306</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108</v>
      </c>
      <c r="BM323" s="144" t="s">
        <v>574</v>
      </c>
    </row>
    <row r="324" spans="2:65" s="1" customFormat="1">
      <c r="B324" s="33"/>
      <c r="D324" s="161" t="s">
        <v>321</v>
      </c>
      <c r="F324" s="162" t="s">
        <v>575</v>
      </c>
      <c r="I324" s="163"/>
      <c r="L324" s="33"/>
      <c r="M324" s="164"/>
      <c r="T324" s="52"/>
      <c r="AT324" s="18" t="s">
        <v>321</v>
      </c>
      <c r="AU324" s="18" t="s">
        <v>81</v>
      </c>
    </row>
    <row r="325" spans="2:65" s="1" customFormat="1" ht="19.5">
      <c r="B325" s="33"/>
      <c r="D325" s="147" t="s">
        <v>356</v>
      </c>
      <c r="F325" s="178" t="s">
        <v>494</v>
      </c>
      <c r="I325" s="163"/>
      <c r="L325" s="33"/>
      <c r="M325" s="164"/>
      <c r="T325" s="52"/>
      <c r="AT325" s="18" t="s">
        <v>356</v>
      </c>
      <c r="AU325" s="18" t="s">
        <v>81</v>
      </c>
    </row>
    <row r="326" spans="2:65" s="12" customFormat="1">
      <c r="B326" s="146"/>
      <c r="D326" s="147" t="s">
        <v>313</v>
      </c>
      <c r="E326" s="148" t="s">
        <v>21</v>
      </c>
      <c r="F326" s="149" t="s">
        <v>576</v>
      </c>
      <c r="H326" s="150">
        <v>0.98199999999999998</v>
      </c>
      <c r="I326" s="151"/>
      <c r="L326" s="146"/>
      <c r="M326" s="152"/>
      <c r="T326" s="153"/>
      <c r="AT326" s="148" t="s">
        <v>313</v>
      </c>
      <c r="AU326" s="148" t="s">
        <v>81</v>
      </c>
      <c r="AV326" s="12" t="s">
        <v>81</v>
      </c>
      <c r="AW326" s="12" t="s">
        <v>34</v>
      </c>
      <c r="AX326" s="12" t="s">
        <v>72</v>
      </c>
      <c r="AY326" s="148" t="s">
        <v>306</v>
      </c>
    </row>
    <row r="327" spans="2:65" s="12" customFormat="1">
      <c r="B327" s="146"/>
      <c r="D327" s="147" t="s">
        <v>313</v>
      </c>
      <c r="E327" s="148" t="s">
        <v>21</v>
      </c>
      <c r="F327" s="149" t="s">
        <v>577</v>
      </c>
      <c r="H327" s="150">
        <v>0</v>
      </c>
      <c r="I327" s="151"/>
      <c r="L327" s="146"/>
      <c r="M327" s="152"/>
      <c r="T327" s="153"/>
      <c r="AT327" s="148" t="s">
        <v>313</v>
      </c>
      <c r="AU327" s="148" t="s">
        <v>81</v>
      </c>
      <c r="AV327" s="12" t="s">
        <v>81</v>
      </c>
      <c r="AW327" s="12" t="s">
        <v>34</v>
      </c>
      <c r="AX327" s="12" t="s">
        <v>72</v>
      </c>
      <c r="AY327" s="148" t="s">
        <v>306</v>
      </c>
    </row>
    <row r="328" spans="2:65" s="13" customFormat="1">
      <c r="B328" s="154"/>
      <c r="D328" s="147" t="s">
        <v>313</v>
      </c>
      <c r="E328" s="155" t="s">
        <v>21</v>
      </c>
      <c r="F328" s="156" t="s">
        <v>315</v>
      </c>
      <c r="H328" s="157">
        <v>0.98199999999999998</v>
      </c>
      <c r="I328" s="158"/>
      <c r="L328" s="154"/>
      <c r="M328" s="159"/>
      <c r="T328" s="160"/>
      <c r="AT328" s="155" t="s">
        <v>313</v>
      </c>
      <c r="AU328" s="155" t="s">
        <v>81</v>
      </c>
      <c r="AV328" s="13" t="s">
        <v>89</v>
      </c>
      <c r="AW328" s="13" t="s">
        <v>34</v>
      </c>
      <c r="AX328" s="13" t="s">
        <v>79</v>
      </c>
      <c r="AY328" s="155" t="s">
        <v>306</v>
      </c>
    </row>
    <row r="329" spans="2:65" s="1" customFormat="1" ht="16.5" customHeight="1">
      <c r="B329" s="33"/>
      <c r="C329" s="133" t="s">
        <v>578</v>
      </c>
      <c r="D329" s="133" t="s">
        <v>308</v>
      </c>
      <c r="E329" s="134" t="s">
        <v>579</v>
      </c>
      <c r="F329" s="135" t="s">
        <v>580</v>
      </c>
      <c r="G329" s="136" t="s">
        <v>375</v>
      </c>
      <c r="H329" s="137">
        <v>0.17499999999999999</v>
      </c>
      <c r="I329" s="138"/>
      <c r="J329" s="139">
        <f>ROUND(I329*H329,2)</f>
        <v>0</v>
      </c>
      <c r="K329" s="135" t="s">
        <v>319</v>
      </c>
      <c r="L329" s="33"/>
      <c r="M329" s="140" t="s">
        <v>21</v>
      </c>
      <c r="N329" s="141" t="s">
        <v>43</v>
      </c>
      <c r="P329" s="142">
        <f>O329*H329</f>
        <v>0</v>
      </c>
      <c r="Q329" s="142">
        <v>1.0900000000000001</v>
      </c>
      <c r="R329" s="142">
        <f>Q329*H329</f>
        <v>0.19075</v>
      </c>
      <c r="S329" s="142">
        <v>0</v>
      </c>
      <c r="T329" s="143">
        <f>S329*H329</f>
        <v>0</v>
      </c>
      <c r="AR329" s="144" t="s">
        <v>108</v>
      </c>
      <c r="AT329" s="144" t="s">
        <v>308</v>
      </c>
      <c r="AU329" s="144" t="s">
        <v>81</v>
      </c>
      <c r="AY329" s="18" t="s">
        <v>306</v>
      </c>
      <c r="BE329" s="145">
        <f>IF(N329="základní",J329,0)</f>
        <v>0</v>
      </c>
      <c r="BF329" s="145">
        <f>IF(N329="snížená",J329,0)</f>
        <v>0</v>
      </c>
      <c r="BG329" s="145">
        <f>IF(N329="zákl. přenesená",J329,0)</f>
        <v>0</v>
      </c>
      <c r="BH329" s="145">
        <f>IF(N329="sníž. přenesená",J329,0)</f>
        <v>0</v>
      </c>
      <c r="BI329" s="145">
        <f>IF(N329="nulová",J329,0)</f>
        <v>0</v>
      </c>
      <c r="BJ329" s="18" t="s">
        <v>79</v>
      </c>
      <c r="BK329" s="145">
        <f>ROUND(I329*H329,2)</f>
        <v>0</v>
      </c>
      <c r="BL329" s="18" t="s">
        <v>108</v>
      </c>
      <c r="BM329" s="144" t="s">
        <v>581</v>
      </c>
    </row>
    <row r="330" spans="2:65" s="1" customFormat="1">
      <c r="B330" s="33"/>
      <c r="D330" s="161" t="s">
        <v>321</v>
      </c>
      <c r="F330" s="162" t="s">
        <v>582</v>
      </c>
      <c r="I330" s="163"/>
      <c r="L330" s="33"/>
      <c r="M330" s="164"/>
      <c r="T330" s="52"/>
      <c r="AT330" s="18" t="s">
        <v>321</v>
      </c>
      <c r="AU330" s="18" t="s">
        <v>81</v>
      </c>
    </row>
    <row r="331" spans="2:65" s="14" customFormat="1">
      <c r="B331" s="165"/>
      <c r="D331" s="147" t="s">
        <v>313</v>
      </c>
      <c r="E331" s="166" t="s">
        <v>21</v>
      </c>
      <c r="F331" s="167" t="s">
        <v>583</v>
      </c>
      <c r="H331" s="166" t="s">
        <v>21</v>
      </c>
      <c r="I331" s="168"/>
      <c r="L331" s="165"/>
      <c r="M331" s="169"/>
      <c r="T331" s="170"/>
      <c r="AT331" s="166" t="s">
        <v>313</v>
      </c>
      <c r="AU331" s="166" t="s">
        <v>81</v>
      </c>
      <c r="AV331" s="14" t="s">
        <v>79</v>
      </c>
      <c r="AW331" s="14" t="s">
        <v>34</v>
      </c>
      <c r="AX331" s="14" t="s">
        <v>72</v>
      </c>
      <c r="AY331" s="166" t="s">
        <v>306</v>
      </c>
    </row>
    <row r="332" spans="2:65" s="12" customFormat="1">
      <c r="B332" s="146"/>
      <c r="D332" s="147" t="s">
        <v>313</v>
      </c>
      <c r="E332" s="148" t="s">
        <v>21</v>
      </c>
      <c r="F332" s="149" t="s">
        <v>584</v>
      </c>
      <c r="H332" s="150">
        <v>0.17499999999999999</v>
      </c>
      <c r="I332" s="151"/>
      <c r="L332" s="146"/>
      <c r="M332" s="152"/>
      <c r="T332" s="153"/>
      <c r="AT332" s="148" t="s">
        <v>313</v>
      </c>
      <c r="AU332" s="148" t="s">
        <v>81</v>
      </c>
      <c r="AV332" s="12" t="s">
        <v>81</v>
      </c>
      <c r="AW332" s="12" t="s">
        <v>34</v>
      </c>
      <c r="AX332" s="12" t="s">
        <v>72</v>
      </c>
      <c r="AY332" s="148" t="s">
        <v>306</v>
      </c>
    </row>
    <row r="333" spans="2:65" s="13" customFormat="1">
      <c r="B333" s="154"/>
      <c r="D333" s="147" t="s">
        <v>313</v>
      </c>
      <c r="E333" s="155" t="s">
        <v>21</v>
      </c>
      <c r="F333" s="156" t="s">
        <v>315</v>
      </c>
      <c r="H333" s="157">
        <v>0.17499999999999999</v>
      </c>
      <c r="I333" s="158"/>
      <c r="L333" s="154"/>
      <c r="M333" s="159"/>
      <c r="T333" s="160"/>
      <c r="AT333" s="155" t="s">
        <v>313</v>
      </c>
      <c r="AU333" s="155" t="s">
        <v>81</v>
      </c>
      <c r="AV333" s="13" t="s">
        <v>89</v>
      </c>
      <c r="AW333" s="13" t="s">
        <v>34</v>
      </c>
      <c r="AX333" s="13" t="s">
        <v>79</v>
      </c>
      <c r="AY333" s="155" t="s">
        <v>306</v>
      </c>
    </row>
    <row r="334" spans="2:65" s="1" customFormat="1" ht="21.75" customHeight="1">
      <c r="B334" s="33"/>
      <c r="C334" s="133" t="s">
        <v>585</v>
      </c>
      <c r="D334" s="133" t="s">
        <v>308</v>
      </c>
      <c r="E334" s="134" t="s">
        <v>586</v>
      </c>
      <c r="F334" s="135" t="s">
        <v>587</v>
      </c>
      <c r="G334" s="136" t="s">
        <v>236</v>
      </c>
      <c r="H334" s="137">
        <v>1.6</v>
      </c>
      <c r="I334" s="138"/>
      <c r="J334" s="139">
        <f>ROUND(I334*H334,2)</f>
        <v>0</v>
      </c>
      <c r="K334" s="135" t="s">
        <v>319</v>
      </c>
      <c r="L334" s="33"/>
      <c r="M334" s="140" t="s">
        <v>21</v>
      </c>
      <c r="N334" s="141" t="s">
        <v>43</v>
      </c>
      <c r="P334" s="142">
        <f>O334*H334</f>
        <v>0</v>
      </c>
      <c r="Q334" s="142">
        <v>8.6800000000000002E-2</v>
      </c>
      <c r="R334" s="142">
        <f>Q334*H334</f>
        <v>0.13888</v>
      </c>
      <c r="S334" s="142">
        <v>0</v>
      </c>
      <c r="T334" s="143">
        <f>S334*H334</f>
        <v>0</v>
      </c>
      <c r="AR334" s="144" t="s">
        <v>108</v>
      </c>
      <c r="AT334" s="144" t="s">
        <v>308</v>
      </c>
      <c r="AU334" s="144" t="s">
        <v>81</v>
      </c>
      <c r="AY334" s="18" t="s">
        <v>306</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108</v>
      </c>
      <c r="BM334" s="144" t="s">
        <v>588</v>
      </c>
    </row>
    <row r="335" spans="2:65" s="1" customFormat="1">
      <c r="B335" s="33"/>
      <c r="D335" s="161" t="s">
        <v>321</v>
      </c>
      <c r="F335" s="162" t="s">
        <v>589</v>
      </c>
      <c r="I335" s="163"/>
      <c r="L335" s="33"/>
      <c r="M335" s="164"/>
      <c r="T335" s="52"/>
      <c r="AT335" s="18" t="s">
        <v>321</v>
      </c>
      <c r="AU335" s="18" t="s">
        <v>81</v>
      </c>
    </row>
    <row r="336" spans="2:65" s="12" customFormat="1">
      <c r="B336" s="146"/>
      <c r="D336" s="147" t="s">
        <v>313</v>
      </c>
      <c r="E336" s="148" t="s">
        <v>21</v>
      </c>
      <c r="F336" s="149" t="s">
        <v>590</v>
      </c>
      <c r="H336" s="150">
        <v>1.6</v>
      </c>
      <c r="I336" s="151"/>
      <c r="L336" s="146"/>
      <c r="M336" s="152"/>
      <c r="T336" s="153"/>
      <c r="AT336" s="148" t="s">
        <v>313</v>
      </c>
      <c r="AU336" s="148" t="s">
        <v>81</v>
      </c>
      <c r="AV336" s="12" t="s">
        <v>81</v>
      </c>
      <c r="AW336" s="12" t="s">
        <v>34</v>
      </c>
      <c r="AX336" s="12" t="s">
        <v>72</v>
      </c>
      <c r="AY336" s="148" t="s">
        <v>306</v>
      </c>
    </row>
    <row r="337" spans="2:65" s="13" customFormat="1">
      <c r="B337" s="154"/>
      <c r="D337" s="147" t="s">
        <v>313</v>
      </c>
      <c r="E337" s="155" t="s">
        <v>21</v>
      </c>
      <c r="F337" s="156" t="s">
        <v>315</v>
      </c>
      <c r="H337" s="157">
        <v>1.6</v>
      </c>
      <c r="I337" s="158"/>
      <c r="L337" s="154"/>
      <c r="M337" s="159"/>
      <c r="T337" s="160"/>
      <c r="AT337" s="155" t="s">
        <v>313</v>
      </c>
      <c r="AU337" s="155" t="s">
        <v>81</v>
      </c>
      <c r="AV337" s="13" t="s">
        <v>89</v>
      </c>
      <c r="AW337" s="13" t="s">
        <v>34</v>
      </c>
      <c r="AX337" s="13" t="s">
        <v>79</v>
      </c>
      <c r="AY337" s="155" t="s">
        <v>306</v>
      </c>
    </row>
    <row r="338" spans="2:65" s="1" customFormat="1" ht="16.5" customHeight="1">
      <c r="B338" s="33"/>
      <c r="C338" s="133" t="s">
        <v>591</v>
      </c>
      <c r="D338" s="133" t="s">
        <v>308</v>
      </c>
      <c r="E338" s="134" t="s">
        <v>592</v>
      </c>
      <c r="F338" s="135" t="s">
        <v>593</v>
      </c>
      <c r="G338" s="136" t="s">
        <v>240</v>
      </c>
      <c r="H338" s="137">
        <v>0.8</v>
      </c>
      <c r="I338" s="138"/>
      <c r="J338" s="139">
        <f>ROUND(I338*H338,2)</f>
        <v>0</v>
      </c>
      <c r="K338" s="135" t="s">
        <v>319</v>
      </c>
      <c r="L338" s="33"/>
      <c r="M338" s="140" t="s">
        <v>21</v>
      </c>
      <c r="N338" s="141" t="s">
        <v>43</v>
      </c>
      <c r="P338" s="142">
        <f>O338*H338</f>
        <v>0</v>
      </c>
      <c r="Q338" s="142">
        <v>8.0000000000000007E-5</v>
      </c>
      <c r="R338" s="142">
        <f>Q338*H338</f>
        <v>6.4000000000000011E-5</v>
      </c>
      <c r="S338" s="142">
        <v>0</v>
      </c>
      <c r="T338" s="143">
        <f>S338*H338</f>
        <v>0</v>
      </c>
      <c r="AR338" s="144" t="s">
        <v>108</v>
      </c>
      <c r="AT338" s="144" t="s">
        <v>308</v>
      </c>
      <c r="AU338" s="144" t="s">
        <v>81</v>
      </c>
      <c r="AY338" s="18" t="s">
        <v>306</v>
      </c>
      <c r="BE338" s="145">
        <f>IF(N338="základní",J338,0)</f>
        <v>0</v>
      </c>
      <c r="BF338" s="145">
        <f>IF(N338="snížená",J338,0)</f>
        <v>0</v>
      </c>
      <c r="BG338" s="145">
        <f>IF(N338="zákl. přenesená",J338,0)</f>
        <v>0</v>
      </c>
      <c r="BH338" s="145">
        <f>IF(N338="sníž. přenesená",J338,0)</f>
        <v>0</v>
      </c>
      <c r="BI338" s="145">
        <f>IF(N338="nulová",J338,0)</f>
        <v>0</v>
      </c>
      <c r="BJ338" s="18" t="s">
        <v>79</v>
      </c>
      <c r="BK338" s="145">
        <f>ROUND(I338*H338,2)</f>
        <v>0</v>
      </c>
      <c r="BL338" s="18" t="s">
        <v>108</v>
      </c>
      <c r="BM338" s="144" t="s">
        <v>594</v>
      </c>
    </row>
    <row r="339" spans="2:65" s="1" customFormat="1">
      <c r="B339" s="33"/>
      <c r="D339" s="161" t="s">
        <v>321</v>
      </c>
      <c r="F339" s="162" t="s">
        <v>595</v>
      </c>
      <c r="I339" s="163"/>
      <c r="L339" s="33"/>
      <c r="M339" s="164"/>
      <c r="T339" s="52"/>
      <c r="AT339" s="18" t="s">
        <v>321</v>
      </c>
      <c r="AU339" s="18" t="s">
        <v>81</v>
      </c>
    </row>
    <row r="340" spans="2:65" s="12" customFormat="1">
      <c r="B340" s="146"/>
      <c r="D340" s="147" t="s">
        <v>313</v>
      </c>
      <c r="E340" s="148" t="s">
        <v>21</v>
      </c>
      <c r="F340" s="149" t="s">
        <v>596</v>
      </c>
      <c r="H340" s="150">
        <v>0.8</v>
      </c>
      <c r="I340" s="151"/>
      <c r="L340" s="146"/>
      <c r="M340" s="152"/>
      <c r="T340" s="153"/>
      <c r="AT340" s="148" t="s">
        <v>313</v>
      </c>
      <c r="AU340" s="148" t="s">
        <v>81</v>
      </c>
      <c r="AV340" s="12" t="s">
        <v>81</v>
      </c>
      <c r="AW340" s="12" t="s">
        <v>34</v>
      </c>
      <c r="AX340" s="12" t="s">
        <v>72</v>
      </c>
      <c r="AY340" s="148" t="s">
        <v>306</v>
      </c>
    </row>
    <row r="341" spans="2:65" s="13" customFormat="1">
      <c r="B341" s="154"/>
      <c r="D341" s="147" t="s">
        <v>313</v>
      </c>
      <c r="E341" s="155" t="s">
        <v>21</v>
      </c>
      <c r="F341" s="156" t="s">
        <v>315</v>
      </c>
      <c r="H341" s="157">
        <v>0.8</v>
      </c>
      <c r="I341" s="158"/>
      <c r="L341" s="154"/>
      <c r="M341" s="159"/>
      <c r="T341" s="160"/>
      <c r="AT341" s="155" t="s">
        <v>313</v>
      </c>
      <c r="AU341" s="155" t="s">
        <v>81</v>
      </c>
      <c r="AV341" s="13" t="s">
        <v>89</v>
      </c>
      <c r="AW341" s="13" t="s">
        <v>34</v>
      </c>
      <c r="AX341" s="13" t="s">
        <v>79</v>
      </c>
      <c r="AY341" s="155" t="s">
        <v>306</v>
      </c>
    </row>
    <row r="342" spans="2:65" s="1" customFormat="1" ht="16.5" customHeight="1">
      <c r="B342" s="33"/>
      <c r="C342" s="133" t="s">
        <v>597</v>
      </c>
      <c r="D342" s="133" t="s">
        <v>308</v>
      </c>
      <c r="E342" s="134" t="s">
        <v>598</v>
      </c>
      <c r="F342" s="135" t="s">
        <v>599</v>
      </c>
      <c r="G342" s="136" t="s">
        <v>240</v>
      </c>
      <c r="H342" s="137">
        <v>4</v>
      </c>
      <c r="I342" s="138"/>
      <c r="J342" s="139">
        <f>ROUND(I342*H342,2)</f>
        <v>0</v>
      </c>
      <c r="K342" s="135" t="s">
        <v>319</v>
      </c>
      <c r="L342" s="33"/>
      <c r="M342" s="140" t="s">
        <v>21</v>
      </c>
      <c r="N342" s="141" t="s">
        <v>43</v>
      </c>
      <c r="P342" s="142">
        <f>O342*H342</f>
        <v>0</v>
      </c>
      <c r="Q342" s="142">
        <v>1.2999999999999999E-4</v>
      </c>
      <c r="R342" s="142">
        <f>Q342*H342</f>
        <v>5.1999999999999995E-4</v>
      </c>
      <c r="S342" s="142">
        <v>0</v>
      </c>
      <c r="T342" s="143">
        <f>S342*H342</f>
        <v>0</v>
      </c>
      <c r="AR342" s="144" t="s">
        <v>108</v>
      </c>
      <c r="AT342" s="144" t="s">
        <v>308</v>
      </c>
      <c r="AU342" s="144" t="s">
        <v>81</v>
      </c>
      <c r="AY342" s="18" t="s">
        <v>306</v>
      </c>
      <c r="BE342" s="145">
        <f>IF(N342="základní",J342,0)</f>
        <v>0</v>
      </c>
      <c r="BF342" s="145">
        <f>IF(N342="snížená",J342,0)</f>
        <v>0</v>
      </c>
      <c r="BG342" s="145">
        <f>IF(N342="zákl. přenesená",J342,0)</f>
        <v>0</v>
      </c>
      <c r="BH342" s="145">
        <f>IF(N342="sníž. přenesená",J342,0)</f>
        <v>0</v>
      </c>
      <c r="BI342" s="145">
        <f>IF(N342="nulová",J342,0)</f>
        <v>0</v>
      </c>
      <c r="BJ342" s="18" t="s">
        <v>79</v>
      </c>
      <c r="BK342" s="145">
        <f>ROUND(I342*H342,2)</f>
        <v>0</v>
      </c>
      <c r="BL342" s="18" t="s">
        <v>108</v>
      </c>
      <c r="BM342" s="144" t="s">
        <v>600</v>
      </c>
    </row>
    <row r="343" spans="2:65" s="1" customFormat="1">
      <c r="B343" s="33"/>
      <c r="D343" s="161" t="s">
        <v>321</v>
      </c>
      <c r="F343" s="162" t="s">
        <v>601</v>
      </c>
      <c r="I343" s="163"/>
      <c r="L343" s="33"/>
      <c r="M343" s="164"/>
      <c r="T343" s="52"/>
      <c r="AT343" s="18" t="s">
        <v>321</v>
      </c>
      <c r="AU343" s="18" t="s">
        <v>81</v>
      </c>
    </row>
    <row r="344" spans="2:65" s="12" customFormat="1">
      <c r="B344" s="146"/>
      <c r="D344" s="147" t="s">
        <v>313</v>
      </c>
      <c r="E344" s="148" t="s">
        <v>21</v>
      </c>
      <c r="F344" s="149" t="s">
        <v>602</v>
      </c>
      <c r="H344" s="150">
        <v>4</v>
      </c>
      <c r="I344" s="151"/>
      <c r="L344" s="146"/>
      <c r="M344" s="152"/>
      <c r="T344" s="153"/>
      <c r="AT344" s="148" t="s">
        <v>313</v>
      </c>
      <c r="AU344" s="148" t="s">
        <v>81</v>
      </c>
      <c r="AV344" s="12" t="s">
        <v>81</v>
      </c>
      <c r="AW344" s="12" t="s">
        <v>34</v>
      </c>
      <c r="AX344" s="12" t="s">
        <v>72</v>
      </c>
      <c r="AY344" s="148" t="s">
        <v>306</v>
      </c>
    </row>
    <row r="345" spans="2:65" s="13" customFormat="1">
      <c r="B345" s="154"/>
      <c r="D345" s="147" t="s">
        <v>313</v>
      </c>
      <c r="E345" s="155" t="s">
        <v>21</v>
      </c>
      <c r="F345" s="156" t="s">
        <v>315</v>
      </c>
      <c r="H345" s="157">
        <v>4</v>
      </c>
      <c r="I345" s="158"/>
      <c r="L345" s="154"/>
      <c r="M345" s="159"/>
      <c r="T345" s="160"/>
      <c r="AT345" s="155" t="s">
        <v>313</v>
      </c>
      <c r="AU345" s="155" t="s">
        <v>81</v>
      </c>
      <c r="AV345" s="13" t="s">
        <v>89</v>
      </c>
      <c r="AW345" s="13" t="s">
        <v>34</v>
      </c>
      <c r="AX345" s="13" t="s">
        <v>79</v>
      </c>
      <c r="AY345" s="155" t="s">
        <v>306</v>
      </c>
    </row>
    <row r="346" spans="2:65" s="1" customFormat="1" ht="21.75" customHeight="1">
      <c r="B346" s="33"/>
      <c r="C346" s="133" t="s">
        <v>603</v>
      </c>
      <c r="D346" s="133" t="s">
        <v>308</v>
      </c>
      <c r="E346" s="134" t="s">
        <v>604</v>
      </c>
      <c r="F346" s="135" t="s">
        <v>605</v>
      </c>
      <c r="G346" s="136" t="s">
        <v>236</v>
      </c>
      <c r="H346" s="137">
        <v>1.96</v>
      </c>
      <c r="I346" s="138"/>
      <c r="J346" s="139">
        <f>ROUND(I346*H346,2)</f>
        <v>0</v>
      </c>
      <c r="K346" s="135" t="s">
        <v>319</v>
      </c>
      <c r="L346" s="33"/>
      <c r="M346" s="140" t="s">
        <v>21</v>
      </c>
      <c r="N346" s="141" t="s">
        <v>43</v>
      </c>
      <c r="P346" s="142">
        <f>O346*H346</f>
        <v>0</v>
      </c>
      <c r="Q346" s="142">
        <v>0.17818000000000001</v>
      </c>
      <c r="R346" s="142">
        <f>Q346*H346</f>
        <v>0.34923280000000001</v>
      </c>
      <c r="S346" s="142">
        <v>0</v>
      </c>
      <c r="T346" s="143">
        <f>S346*H346</f>
        <v>0</v>
      </c>
      <c r="AR346" s="144" t="s">
        <v>108</v>
      </c>
      <c r="AT346" s="144" t="s">
        <v>308</v>
      </c>
      <c r="AU346" s="144" t="s">
        <v>81</v>
      </c>
      <c r="AY346" s="18" t="s">
        <v>306</v>
      </c>
      <c r="BE346" s="145">
        <f>IF(N346="základní",J346,0)</f>
        <v>0</v>
      </c>
      <c r="BF346" s="145">
        <f>IF(N346="snížená",J346,0)</f>
        <v>0</v>
      </c>
      <c r="BG346" s="145">
        <f>IF(N346="zákl. přenesená",J346,0)</f>
        <v>0</v>
      </c>
      <c r="BH346" s="145">
        <f>IF(N346="sníž. přenesená",J346,0)</f>
        <v>0</v>
      </c>
      <c r="BI346" s="145">
        <f>IF(N346="nulová",J346,0)</f>
        <v>0</v>
      </c>
      <c r="BJ346" s="18" t="s">
        <v>79</v>
      </c>
      <c r="BK346" s="145">
        <f>ROUND(I346*H346,2)</f>
        <v>0</v>
      </c>
      <c r="BL346" s="18" t="s">
        <v>108</v>
      </c>
      <c r="BM346" s="144" t="s">
        <v>606</v>
      </c>
    </row>
    <row r="347" spans="2:65" s="1" customFormat="1">
      <c r="B347" s="33"/>
      <c r="D347" s="161" t="s">
        <v>321</v>
      </c>
      <c r="F347" s="162" t="s">
        <v>607</v>
      </c>
      <c r="I347" s="163"/>
      <c r="L347" s="33"/>
      <c r="M347" s="164"/>
      <c r="T347" s="52"/>
      <c r="AT347" s="18" t="s">
        <v>321</v>
      </c>
      <c r="AU347" s="18" t="s">
        <v>81</v>
      </c>
    </row>
    <row r="348" spans="2:65" s="14" customFormat="1">
      <c r="B348" s="165"/>
      <c r="D348" s="147" t="s">
        <v>313</v>
      </c>
      <c r="E348" s="166" t="s">
        <v>21</v>
      </c>
      <c r="F348" s="167" t="s">
        <v>583</v>
      </c>
      <c r="H348" s="166" t="s">
        <v>21</v>
      </c>
      <c r="I348" s="168"/>
      <c r="L348" s="165"/>
      <c r="M348" s="169"/>
      <c r="T348" s="170"/>
      <c r="AT348" s="166" t="s">
        <v>313</v>
      </c>
      <c r="AU348" s="166" t="s">
        <v>81</v>
      </c>
      <c r="AV348" s="14" t="s">
        <v>79</v>
      </c>
      <c r="AW348" s="14" t="s">
        <v>34</v>
      </c>
      <c r="AX348" s="14" t="s">
        <v>72</v>
      </c>
      <c r="AY348" s="166" t="s">
        <v>306</v>
      </c>
    </row>
    <row r="349" spans="2:65" s="12" customFormat="1">
      <c r="B349" s="146"/>
      <c r="D349" s="147" t="s">
        <v>313</v>
      </c>
      <c r="E349" s="148" t="s">
        <v>21</v>
      </c>
      <c r="F349" s="149" t="s">
        <v>608</v>
      </c>
      <c r="H349" s="150">
        <v>1.96</v>
      </c>
      <c r="I349" s="151"/>
      <c r="L349" s="146"/>
      <c r="M349" s="152"/>
      <c r="T349" s="153"/>
      <c r="AT349" s="148" t="s">
        <v>313</v>
      </c>
      <c r="AU349" s="148" t="s">
        <v>81</v>
      </c>
      <c r="AV349" s="12" t="s">
        <v>81</v>
      </c>
      <c r="AW349" s="12" t="s">
        <v>34</v>
      </c>
      <c r="AX349" s="12" t="s">
        <v>72</v>
      </c>
      <c r="AY349" s="148" t="s">
        <v>306</v>
      </c>
    </row>
    <row r="350" spans="2:65" s="13" customFormat="1">
      <c r="B350" s="154"/>
      <c r="D350" s="147" t="s">
        <v>313</v>
      </c>
      <c r="E350" s="155" t="s">
        <v>21</v>
      </c>
      <c r="F350" s="156" t="s">
        <v>315</v>
      </c>
      <c r="H350" s="157">
        <v>1.96</v>
      </c>
      <c r="I350" s="158"/>
      <c r="L350" s="154"/>
      <c r="M350" s="159"/>
      <c r="T350" s="160"/>
      <c r="AT350" s="155" t="s">
        <v>313</v>
      </c>
      <c r="AU350" s="155" t="s">
        <v>81</v>
      </c>
      <c r="AV350" s="13" t="s">
        <v>89</v>
      </c>
      <c r="AW350" s="13" t="s">
        <v>34</v>
      </c>
      <c r="AX350" s="13" t="s">
        <v>79</v>
      </c>
      <c r="AY350" s="155" t="s">
        <v>306</v>
      </c>
    </row>
    <row r="351" spans="2:65" s="11" customFormat="1" ht="22.9" customHeight="1">
      <c r="B351" s="121"/>
      <c r="D351" s="122" t="s">
        <v>71</v>
      </c>
      <c r="E351" s="131" t="s">
        <v>108</v>
      </c>
      <c r="F351" s="131" t="s">
        <v>609</v>
      </c>
      <c r="I351" s="124"/>
      <c r="J351" s="132">
        <f>BK351</f>
        <v>0</v>
      </c>
      <c r="L351" s="121"/>
      <c r="M351" s="126"/>
      <c r="P351" s="127">
        <f>SUM(P352:P534)</f>
        <v>0</v>
      </c>
      <c r="R351" s="127">
        <f>SUM(R352:R534)</f>
        <v>105.67222698999997</v>
      </c>
      <c r="T351" s="128">
        <f>SUM(T352:T534)</f>
        <v>0</v>
      </c>
      <c r="AR351" s="122" t="s">
        <v>79</v>
      </c>
      <c r="AT351" s="129" t="s">
        <v>71</v>
      </c>
      <c r="AU351" s="129" t="s">
        <v>79</v>
      </c>
      <c r="AY351" s="122" t="s">
        <v>306</v>
      </c>
      <c r="BK351" s="130">
        <f>SUM(BK352:BK534)</f>
        <v>0</v>
      </c>
    </row>
    <row r="352" spans="2:65" s="1" customFormat="1" ht="24.2" customHeight="1">
      <c r="B352" s="33"/>
      <c r="C352" s="133" t="s">
        <v>610</v>
      </c>
      <c r="D352" s="133" t="s">
        <v>308</v>
      </c>
      <c r="E352" s="134" t="s">
        <v>611</v>
      </c>
      <c r="F352" s="135" t="s">
        <v>612</v>
      </c>
      <c r="G352" s="136" t="s">
        <v>318</v>
      </c>
      <c r="H352" s="137">
        <v>19.722000000000001</v>
      </c>
      <c r="I352" s="138"/>
      <c r="J352" s="139">
        <f>ROUND(I352*H352,2)</f>
        <v>0</v>
      </c>
      <c r="K352" s="135" t="s">
        <v>319</v>
      </c>
      <c r="L352" s="33"/>
      <c r="M352" s="140" t="s">
        <v>21</v>
      </c>
      <c r="N352" s="141" t="s">
        <v>43</v>
      </c>
      <c r="P352" s="142">
        <f>O352*H352</f>
        <v>0</v>
      </c>
      <c r="Q352" s="142">
        <v>2.5020099999999998</v>
      </c>
      <c r="R352" s="142">
        <f>Q352*H352</f>
        <v>49.34464122</v>
      </c>
      <c r="S352" s="142">
        <v>0</v>
      </c>
      <c r="T352" s="143">
        <f>S352*H352</f>
        <v>0</v>
      </c>
      <c r="AR352" s="144" t="s">
        <v>108</v>
      </c>
      <c r="AT352" s="144" t="s">
        <v>308</v>
      </c>
      <c r="AU352" s="144" t="s">
        <v>81</v>
      </c>
      <c r="AY352" s="18" t="s">
        <v>306</v>
      </c>
      <c r="BE352" s="145">
        <f>IF(N352="základní",J352,0)</f>
        <v>0</v>
      </c>
      <c r="BF352" s="145">
        <f>IF(N352="snížená",J352,0)</f>
        <v>0</v>
      </c>
      <c r="BG352" s="145">
        <f>IF(N352="zákl. přenesená",J352,0)</f>
        <v>0</v>
      </c>
      <c r="BH352" s="145">
        <f>IF(N352="sníž. přenesená",J352,0)</f>
        <v>0</v>
      </c>
      <c r="BI352" s="145">
        <f>IF(N352="nulová",J352,0)</f>
        <v>0</v>
      </c>
      <c r="BJ352" s="18" t="s">
        <v>79</v>
      </c>
      <c r="BK352" s="145">
        <f>ROUND(I352*H352,2)</f>
        <v>0</v>
      </c>
      <c r="BL352" s="18" t="s">
        <v>108</v>
      </c>
      <c r="BM352" s="144" t="s">
        <v>613</v>
      </c>
    </row>
    <row r="353" spans="2:65" s="1" customFormat="1">
      <c r="B353" s="33"/>
      <c r="D353" s="161" t="s">
        <v>321</v>
      </c>
      <c r="F353" s="162" t="s">
        <v>614</v>
      </c>
      <c r="I353" s="163"/>
      <c r="L353" s="33"/>
      <c r="M353" s="164"/>
      <c r="T353" s="52"/>
      <c r="AT353" s="18" t="s">
        <v>321</v>
      </c>
      <c r="AU353" s="18" t="s">
        <v>81</v>
      </c>
    </row>
    <row r="354" spans="2:65" s="14" customFormat="1">
      <c r="B354" s="165"/>
      <c r="D354" s="147" t="s">
        <v>313</v>
      </c>
      <c r="E354" s="166" t="s">
        <v>21</v>
      </c>
      <c r="F354" s="167" t="s">
        <v>615</v>
      </c>
      <c r="H354" s="166" t="s">
        <v>21</v>
      </c>
      <c r="I354" s="168"/>
      <c r="L354" s="165"/>
      <c r="M354" s="169"/>
      <c r="T354" s="170"/>
      <c r="AT354" s="166" t="s">
        <v>313</v>
      </c>
      <c r="AU354" s="166" t="s">
        <v>81</v>
      </c>
      <c r="AV354" s="14" t="s">
        <v>79</v>
      </c>
      <c r="AW354" s="14" t="s">
        <v>34</v>
      </c>
      <c r="AX354" s="14" t="s">
        <v>72</v>
      </c>
      <c r="AY354" s="166" t="s">
        <v>306</v>
      </c>
    </row>
    <row r="355" spans="2:65" s="12" customFormat="1">
      <c r="B355" s="146"/>
      <c r="D355" s="147" t="s">
        <v>313</v>
      </c>
      <c r="E355" s="148" t="s">
        <v>21</v>
      </c>
      <c r="F355" s="149" t="s">
        <v>616</v>
      </c>
      <c r="H355" s="150">
        <v>17.175000000000001</v>
      </c>
      <c r="I355" s="151"/>
      <c r="L355" s="146"/>
      <c r="M355" s="152"/>
      <c r="T355" s="153"/>
      <c r="AT355" s="148" t="s">
        <v>313</v>
      </c>
      <c r="AU355" s="148" t="s">
        <v>81</v>
      </c>
      <c r="AV355" s="12" t="s">
        <v>81</v>
      </c>
      <c r="AW355" s="12" t="s">
        <v>34</v>
      </c>
      <c r="AX355" s="12" t="s">
        <v>72</v>
      </c>
      <c r="AY355" s="148" t="s">
        <v>306</v>
      </c>
    </row>
    <row r="356" spans="2:65" s="12" customFormat="1">
      <c r="B356" s="146"/>
      <c r="D356" s="147" t="s">
        <v>313</v>
      </c>
      <c r="E356" s="148" t="s">
        <v>21</v>
      </c>
      <c r="F356" s="149" t="s">
        <v>617</v>
      </c>
      <c r="H356" s="150">
        <v>2.5470000000000002</v>
      </c>
      <c r="I356" s="151"/>
      <c r="L356" s="146"/>
      <c r="M356" s="152"/>
      <c r="T356" s="153"/>
      <c r="AT356" s="148" t="s">
        <v>313</v>
      </c>
      <c r="AU356" s="148" t="s">
        <v>81</v>
      </c>
      <c r="AV356" s="12" t="s">
        <v>81</v>
      </c>
      <c r="AW356" s="12" t="s">
        <v>34</v>
      </c>
      <c r="AX356" s="12" t="s">
        <v>72</v>
      </c>
      <c r="AY356" s="148" t="s">
        <v>306</v>
      </c>
    </row>
    <row r="357" spans="2:65" s="13" customFormat="1">
      <c r="B357" s="154"/>
      <c r="D357" s="147" t="s">
        <v>313</v>
      </c>
      <c r="E357" s="155" t="s">
        <v>21</v>
      </c>
      <c r="F357" s="156" t="s">
        <v>315</v>
      </c>
      <c r="H357" s="157">
        <v>19.722000000000001</v>
      </c>
      <c r="I357" s="158"/>
      <c r="L357" s="154"/>
      <c r="M357" s="159"/>
      <c r="T357" s="160"/>
      <c r="AT357" s="155" t="s">
        <v>313</v>
      </c>
      <c r="AU357" s="155" t="s">
        <v>81</v>
      </c>
      <c r="AV357" s="13" t="s">
        <v>89</v>
      </c>
      <c r="AW357" s="13" t="s">
        <v>34</v>
      </c>
      <c r="AX357" s="13" t="s">
        <v>79</v>
      </c>
      <c r="AY357" s="155" t="s">
        <v>306</v>
      </c>
    </row>
    <row r="358" spans="2:65" s="1" customFormat="1" ht="21.75" customHeight="1">
      <c r="B358" s="33"/>
      <c r="C358" s="133" t="s">
        <v>618</v>
      </c>
      <c r="D358" s="133" t="s">
        <v>308</v>
      </c>
      <c r="E358" s="134" t="s">
        <v>619</v>
      </c>
      <c r="F358" s="135" t="s">
        <v>620</v>
      </c>
      <c r="G358" s="136" t="s">
        <v>236</v>
      </c>
      <c r="H358" s="137">
        <v>121.16200000000001</v>
      </c>
      <c r="I358" s="138"/>
      <c r="J358" s="139">
        <f>ROUND(I358*H358,2)</f>
        <v>0</v>
      </c>
      <c r="K358" s="135" t="s">
        <v>319</v>
      </c>
      <c r="L358" s="33"/>
      <c r="M358" s="140" t="s">
        <v>21</v>
      </c>
      <c r="N358" s="141" t="s">
        <v>43</v>
      </c>
      <c r="P358" s="142">
        <f>O358*H358</f>
        <v>0</v>
      </c>
      <c r="Q358" s="142">
        <v>5.3299999999999997E-3</v>
      </c>
      <c r="R358" s="142">
        <f>Q358*H358</f>
        <v>0.64579346000000004</v>
      </c>
      <c r="S358" s="142">
        <v>0</v>
      </c>
      <c r="T358" s="143">
        <f>S358*H358</f>
        <v>0</v>
      </c>
      <c r="AR358" s="144" t="s">
        <v>108</v>
      </c>
      <c r="AT358" s="144" t="s">
        <v>308</v>
      </c>
      <c r="AU358" s="144" t="s">
        <v>81</v>
      </c>
      <c r="AY358" s="18" t="s">
        <v>306</v>
      </c>
      <c r="BE358" s="145">
        <f>IF(N358="základní",J358,0)</f>
        <v>0</v>
      </c>
      <c r="BF358" s="145">
        <f>IF(N358="snížená",J358,0)</f>
        <v>0</v>
      </c>
      <c r="BG358" s="145">
        <f>IF(N358="zákl. přenesená",J358,0)</f>
        <v>0</v>
      </c>
      <c r="BH358" s="145">
        <f>IF(N358="sníž. přenesená",J358,0)</f>
        <v>0</v>
      </c>
      <c r="BI358" s="145">
        <f>IF(N358="nulová",J358,0)</f>
        <v>0</v>
      </c>
      <c r="BJ358" s="18" t="s">
        <v>79</v>
      </c>
      <c r="BK358" s="145">
        <f>ROUND(I358*H358,2)</f>
        <v>0</v>
      </c>
      <c r="BL358" s="18" t="s">
        <v>108</v>
      </c>
      <c r="BM358" s="144" t="s">
        <v>621</v>
      </c>
    </row>
    <row r="359" spans="2:65" s="1" customFormat="1">
      <c r="B359" s="33"/>
      <c r="D359" s="161" t="s">
        <v>321</v>
      </c>
      <c r="F359" s="162" t="s">
        <v>622</v>
      </c>
      <c r="I359" s="163"/>
      <c r="L359" s="33"/>
      <c r="M359" s="164"/>
      <c r="T359" s="52"/>
      <c r="AT359" s="18" t="s">
        <v>321</v>
      </c>
      <c r="AU359" s="18" t="s">
        <v>81</v>
      </c>
    </row>
    <row r="360" spans="2:65" s="14" customFormat="1">
      <c r="B360" s="165"/>
      <c r="D360" s="147" t="s">
        <v>313</v>
      </c>
      <c r="E360" s="166" t="s">
        <v>21</v>
      </c>
      <c r="F360" s="167" t="s">
        <v>623</v>
      </c>
      <c r="H360" s="166" t="s">
        <v>21</v>
      </c>
      <c r="I360" s="168"/>
      <c r="L360" s="165"/>
      <c r="M360" s="169"/>
      <c r="T360" s="170"/>
      <c r="AT360" s="166" t="s">
        <v>313</v>
      </c>
      <c r="AU360" s="166" t="s">
        <v>81</v>
      </c>
      <c r="AV360" s="14" t="s">
        <v>79</v>
      </c>
      <c r="AW360" s="14" t="s">
        <v>34</v>
      </c>
      <c r="AX360" s="14" t="s">
        <v>72</v>
      </c>
      <c r="AY360" s="166" t="s">
        <v>306</v>
      </c>
    </row>
    <row r="361" spans="2:65" s="12" customFormat="1">
      <c r="B361" s="146"/>
      <c r="D361" s="147" t="s">
        <v>313</v>
      </c>
      <c r="E361" s="148" t="s">
        <v>21</v>
      </c>
      <c r="F361" s="149" t="s">
        <v>624</v>
      </c>
      <c r="H361" s="150">
        <v>96.596000000000004</v>
      </c>
      <c r="I361" s="151"/>
      <c r="L361" s="146"/>
      <c r="M361" s="152"/>
      <c r="T361" s="153"/>
      <c r="AT361" s="148" t="s">
        <v>313</v>
      </c>
      <c r="AU361" s="148" t="s">
        <v>81</v>
      </c>
      <c r="AV361" s="12" t="s">
        <v>81</v>
      </c>
      <c r="AW361" s="12" t="s">
        <v>34</v>
      </c>
      <c r="AX361" s="12" t="s">
        <v>72</v>
      </c>
      <c r="AY361" s="148" t="s">
        <v>306</v>
      </c>
    </row>
    <row r="362" spans="2:65" s="12" customFormat="1">
      <c r="B362" s="146"/>
      <c r="D362" s="147" t="s">
        <v>313</v>
      </c>
      <c r="E362" s="148" t="s">
        <v>21</v>
      </c>
      <c r="F362" s="149" t="s">
        <v>625</v>
      </c>
      <c r="H362" s="150">
        <v>13.298999999999999</v>
      </c>
      <c r="I362" s="151"/>
      <c r="L362" s="146"/>
      <c r="M362" s="152"/>
      <c r="T362" s="153"/>
      <c r="AT362" s="148" t="s">
        <v>313</v>
      </c>
      <c r="AU362" s="148" t="s">
        <v>81</v>
      </c>
      <c r="AV362" s="12" t="s">
        <v>81</v>
      </c>
      <c r="AW362" s="12" t="s">
        <v>34</v>
      </c>
      <c r="AX362" s="12" t="s">
        <v>72</v>
      </c>
      <c r="AY362" s="148" t="s">
        <v>306</v>
      </c>
    </row>
    <row r="363" spans="2:65" s="13" customFormat="1">
      <c r="B363" s="154"/>
      <c r="D363" s="147" t="s">
        <v>313</v>
      </c>
      <c r="E363" s="155" t="s">
        <v>21</v>
      </c>
      <c r="F363" s="156" t="s">
        <v>315</v>
      </c>
      <c r="H363" s="157">
        <v>109.895</v>
      </c>
      <c r="I363" s="158"/>
      <c r="L363" s="154"/>
      <c r="M363" s="159"/>
      <c r="T363" s="160"/>
      <c r="AT363" s="155" t="s">
        <v>313</v>
      </c>
      <c r="AU363" s="155" t="s">
        <v>81</v>
      </c>
      <c r="AV363" s="13" t="s">
        <v>89</v>
      </c>
      <c r="AW363" s="13" t="s">
        <v>34</v>
      </c>
      <c r="AX363" s="13" t="s">
        <v>72</v>
      </c>
      <c r="AY363" s="155" t="s">
        <v>306</v>
      </c>
    </row>
    <row r="364" spans="2:65" s="14" customFormat="1">
      <c r="B364" s="165"/>
      <c r="D364" s="147" t="s">
        <v>313</v>
      </c>
      <c r="E364" s="166" t="s">
        <v>21</v>
      </c>
      <c r="F364" s="167" t="s">
        <v>626</v>
      </c>
      <c r="H364" s="166" t="s">
        <v>21</v>
      </c>
      <c r="I364" s="168"/>
      <c r="L364" s="165"/>
      <c r="M364" s="169"/>
      <c r="T364" s="170"/>
      <c r="AT364" s="166" t="s">
        <v>313</v>
      </c>
      <c r="AU364" s="166" t="s">
        <v>81</v>
      </c>
      <c r="AV364" s="14" t="s">
        <v>79</v>
      </c>
      <c r="AW364" s="14" t="s">
        <v>34</v>
      </c>
      <c r="AX364" s="14" t="s">
        <v>72</v>
      </c>
      <c r="AY364" s="166" t="s">
        <v>306</v>
      </c>
    </row>
    <row r="365" spans="2:65" s="12" customFormat="1">
      <c r="B365" s="146"/>
      <c r="D365" s="147" t="s">
        <v>313</v>
      </c>
      <c r="E365" s="148" t="s">
        <v>21</v>
      </c>
      <c r="F365" s="149" t="s">
        <v>627</v>
      </c>
      <c r="H365" s="150">
        <v>6.78</v>
      </c>
      <c r="I365" s="151"/>
      <c r="L365" s="146"/>
      <c r="M365" s="152"/>
      <c r="T365" s="153"/>
      <c r="AT365" s="148" t="s">
        <v>313</v>
      </c>
      <c r="AU365" s="148" t="s">
        <v>81</v>
      </c>
      <c r="AV365" s="12" t="s">
        <v>81</v>
      </c>
      <c r="AW365" s="12" t="s">
        <v>34</v>
      </c>
      <c r="AX365" s="12" t="s">
        <v>72</v>
      </c>
      <c r="AY365" s="148" t="s">
        <v>306</v>
      </c>
    </row>
    <row r="366" spans="2:65" s="12" customFormat="1">
      <c r="B366" s="146"/>
      <c r="D366" s="147" t="s">
        <v>313</v>
      </c>
      <c r="E366" s="148" t="s">
        <v>21</v>
      </c>
      <c r="F366" s="149" t="s">
        <v>628</v>
      </c>
      <c r="H366" s="150">
        <v>2.4870000000000001</v>
      </c>
      <c r="I366" s="151"/>
      <c r="L366" s="146"/>
      <c r="M366" s="152"/>
      <c r="T366" s="153"/>
      <c r="AT366" s="148" t="s">
        <v>313</v>
      </c>
      <c r="AU366" s="148" t="s">
        <v>81</v>
      </c>
      <c r="AV366" s="12" t="s">
        <v>81</v>
      </c>
      <c r="AW366" s="12" t="s">
        <v>34</v>
      </c>
      <c r="AX366" s="12" t="s">
        <v>72</v>
      </c>
      <c r="AY366" s="148" t="s">
        <v>306</v>
      </c>
    </row>
    <row r="367" spans="2:65" s="12" customFormat="1">
      <c r="B367" s="146"/>
      <c r="D367" s="147" t="s">
        <v>313</v>
      </c>
      <c r="E367" s="148" t="s">
        <v>21</v>
      </c>
      <c r="F367" s="149" t="s">
        <v>475</v>
      </c>
      <c r="H367" s="150">
        <v>2</v>
      </c>
      <c r="I367" s="151"/>
      <c r="L367" s="146"/>
      <c r="M367" s="152"/>
      <c r="T367" s="153"/>
      <c r="AT367" s="148" t="s">
        <v>313</v>
      </c>
      <c r="AU367" s="148" t="s">
        <v>81</v>
      </c>
      <c r="AV367" s="12" t="s">
        <v>81</v>
      </c>
      <c r="AW367" s="12" t="s">
        <v>34</v>
      </c>
      <c r="AX367" s="12" t="s">
        <v>72</v>
      </c>
      <c r="AY367" s="148" t="s">
        <v>306</v>
      </c>
    </row>
    <row r="368" spans="2:65" s="13" customFormat="1">
      <c r="B368" s="154"/>
      <c r="D368" s="147" t="s">
        <v>313</v>
      </c>
      <c r="E368" s="155" t="s">
        <v>21</v>
      </c>
      <c r="F368" s="156" t="s">
        <v>315</v>
      </c>
      <c r="H368" s="157">
        <v>11.266999999999999</v>
      </c>
      <c r="I368" s="158"/>
      <c r="L368" s="154"/>
      <c r="M368" s="159"/>
      <c r="T368" s="160"/>
      <c r="AT368" s="155" t="s">
        <v>313</v>
      </c>
      <c r="AU368" s="155" t="s">
        <v>81</v>
      </c>
      <c r="AV368" s="13" t="s">
        <v>89</v>
      </c>
      <c r="AW368" s="13" t="s">
        <v>34</v>
      </c>
      <c r="AX368" s="13" t="s">
        <v>72</v>
      </c>
      <c r="AY368" s="155" t="s">
        <v>306</v>
      </c>
    </row>
    <row r="369" spans="2:65" s="15" customFormat="1">
      <c r="B369" s="171"/>
      <c r="D369" s="147" t="s">
        <v>313</v>
      </c>
      <c r="E369" s="172" t="s">
        <v>21</v>
      </c>
      <c r="F369" s="173" t="s">
        <v>331</v>
      </c>
      <c r="H369" s="174">
        <v>121.16200000000001</v>
      </c>
      <c r="I369" s="175"/>
      <c r="L369" s="171"/>
      <c r="M369" s="176"/>
      <c r="T369" s="177"/>
      <c r="AT369" s="172" t="s">
        <v>313</v>
      </c>
      <c r="AU369" s="172" t="s">
        <v>81</v>
      </c>
      <c r="AV369" s="15" t="s">
        <v>108</v>
      </c>
      <c r="AW369" s="15" t="s">
        <v>34</v>
      </c>
      <c r="AX369" s="15" t="s">
        <v>79</v>
      </c>
      <c r="AY369" s="172" t="s">
        <v>306</v>
      </c>
    </row>
    <row r="370" spans="2:65" s="1" customFormat="1" ht="24.2" customHeight="1">
      <c r="B370" s="33"/>
      <c r="C370" s="133" t="s">
        <v>629</v>
      </c>
      <c r="D370" s="133" t="s">
        <v>308</v>
      </c>
      <c r="E370" s="134" t="s">
        <v>630</v>
      </c>
      <c r="F370" s="135" t="s">
        <v>631</v>
      </c>
      <c r="G370" s="136" t="s">
        <v>236</v>
      </c>
      <c r="H370" s="137">
        <v>121.16200000000001</v>
      </c>
      <c r="I370" s="138"/>
      <c r="J370" s="139">
        <f>ROUND(I370*H370,2)</f>
        <v>0</v>
      </c>
      <c r="K370" s="135" t="s">
        <v>319</v>
      </c>
      <c r="L370" s="33"/>
      <c r="M370" s="140" t="s">
        <v>21</v>
      </c>
      <c r="N370" s="141" t="s">
        <v>43</v>
      </c>
      <c r="P370" s="142">
        <f>O370*H370</f>
        <v>0</v>
      </c>
      <c r="Q370" s="142">
        <v>0</v>
      </c>
      <c r="R370" s="142">
        <f>Q370*H370</f>
        <v>0</v>
      </c>
      <c r="S370" s="142">
        <v>0</v>
      </c>
      <c r="T370" s="143">
        <f>S370*H370</f>
        <v>0</v>
      </c>
      <c r="AR370" s="144" t="s">
        <v>108</v>
      </c>
      <c r="AT370" s="144" t="s">
        <v>308</v>
      </c>
      <c r="AU370" s="144" t="s">
        <v>81</v>
      </c>
      <c r="AY370" s="18" t="s">
        <v>306</v>
      </c>
      <c r="BE370" s="145">
        <f>IF(N370="základní",J370,0)</f>
        <v>0</v>
      </c>
      <c r="BF370" s="145">
        <f>IF(N370="snížená",J370,0)</f>
        <v>0</v>
      </c>
      <c r="BG370" s="145">
        <f>IF(N370="zákl. přenesená",J370,0)</f>
        <v>0</v>
      </c>
      <c r="BH370" s="145">
        <f>IF(N370="sníž. přenesená",J370,0)</f>
        <v>0</v>
      </c>
      <c r="BI370" s="145">
        <f>IF(N370="nulová",J370,0)</f>
        <v>0</v>
      </c>
      <c r="BJ370" s="18" t="s">
        <v>79</v>
      </c>
      <c r="BK370" s="145">
        <f>ROUND(I370*H370,2)</f>
        <v>0</v>
      </c>
      <c r="BL370" s="18" t="s">
        <v>108</v>
      </c>
      <c r="BM370" s="144" t="s">
        <v>632</v>
      </c>
    </row>
    <row r="371" spans="2:65" s="1" customFormat="1">
      <c r="B371" s="33"/>
      <c r="D371" s="161" t="s">
        <v>321</v>
      </c>
      <c r="F371" s="162" t="s">
        <v>633</v>
      </c>
      <c r="I371" s="163"/>
      <c r="L371" s="33"/>
      <c r="M371" s="164"/>
      <c r="T371" s="52"/>
      <c r="AT371" s="18" t="s">
        <v>321</v>
      </c>
      <c r="AU371" s="18" t="s">
        <v>81</v>
      </c>
    </row>
    <row r="372" spans="2:65" s="12" customFormat="1">
      <c r="B372" s="146"/>
      <c r="D372" s="147" t="s">
        <v>313</v>
      </c>
      <c r="E372" s="148" t="s">
        <v>21</v>
      </c>
      <c r="F372" s="149" t="s">
        <v>634</v>
      </c>
      <c r="H372" s="150">
        <v>121.16200000000001</v>
      </c>
      <c r="I372" s="151"/>
      <c r="L372" s="146"/>
      <c r="M372" s="152"/>
      <c r="T372" s="153"/>
      <c r="AT372" s="148" t="s">
        <v>313</v>
      </c>
      <c r="AU372" s="148" t="s">
        <v>81</v>
      </c>
      <c r="AV372" s="12" t="s">
        <v>81</v>
      </c>
      <c r="AW372" s="12" t="s">
        <v>34</v>
      </c>
      <c r="AX372" s="12" t="s">
        <v>72</v>
      </c>
      <c r="AY372" s="148" t="s">
        <v>306</v>
      </c>
    </row>
    <row r="373" spans="2:65" s="13" customFormat="1">
      <c r="B373" s="154"/>
      <c r="D373" s="147" t="s">
        <v>313</v>
      </c>
      <c r="E373" s="155" t="s">
        <v>21</v>
      </c>
      <c r="F373" s="156" t="s">
        <v>315</v>
      </c>
      <c r="H373" s="157">
        <v>121.16200000000001</v>
      </c>
      <c r="I373" s="158"/>
      <c r="L373" s="154"/>
      <c r="M373" s="159"/>
      <c r="T373" s="160"/>
      <c r="AT373" s="155" t="s">
        <v>313</v>
      </c>
      <c r="AU373" s="155" t="s">
        <v>81</v>
      </c>
      <c r="AV373" s="13" t="s">
        <v>89</v>
      </c>
      <c r="AW373" s="13" t="s">
        <v>34</v>
      </c>
      <c r="AX373" s="13" t="s">
        <v>79</v>
      </c>
      <c r="AY373" s="155" t="s">
        <v>306</v>
      </c>
    </row>
    <row r="374" spans="2:65" s="1" customFormat="1" ht="24.2" customHeight="1">
      <c r="B374" s="33"/>
      <c r="C374" s="133" t="s">
        <v>635</v>
      </c>
      <c r="D374" s="133" t="s">
        <v>308</v>
      </c>
      <c r="E374" s="134" t="s">
        <v>636</v>
      </c>
      <c r="F374" s="135" t="s">
        <v>637</v>
      </c>
      <c r="G374" s="136" t="s">
        <v>236</v>
      </c>
      <c r="H374" s="137">
        <v>109.895</v>
      </c>
      <c r="I374" s="138"/>
      <c r="J374" s="139">
        <f>ROUND(I374*H374,2)</f>
        <v>0</v>
      </c>
      <c r="K374" s="135" t="s">
        <v>319</v>
      </c>
      <c r="L374" s="33"/>
      <c r="M374" s="140" t="s">
        <v>21</v>
      </c>
      <c r="N374" s="141" t="s">
        <v>43</v>
      </c>
      <c r="P374" s="142">
        <f>O374*H374</f>
        <v>0</v>
      </c>
      <c r="Q374" s="142">
        <v>8.0999999999999996E-4</v>
      </c>
      <c r="R374" s="142">
        <f>Q374*H374</f>
        <v>8.9014949999999995E-2</v>
      </c>
      <c r="S374" s="142">
        <v>0</v>
      </c>
      <c r="T374" s="143">
        <f>S374*H374</f>
        <v>0</v>
      </c>
      <c r="AR374" s="144" t="s">
        <v>108</v>
      </c>
      <c r="AT374" s="144" t="s">
        <v>308</v>
      </c>
      <c r="AU374" s="144" t="s">
        <v>81</v>
      </c>
      <c r="AY374" s="18" t="s">
        <v>306</v>
      </c>
      <c r="BE374" s="145">
        <f>IF(N374="základní",J374,0)</f>
        <v>0</v>
      </c>
      <c r="BF374" s="145">
        <f>IF(N374="snížená",J374,0)</f>
        <v>0</v>
      </c>
      <c r="BG374" s="145">
        <f>IF(N374="zákl. přenesená",J374,0)</f>
        <v>0</v>
      </c>
      <c r="BH374" s="145">
        <f>IF(N374="sníž. přenesená",J374,0)</f>
        <v>0</v>
      </c>
      <c r="BI374" s="145">
        <f>IF(N374="nulová",J374,0)</f>
        <v>0</v>
      </c>
      <c r="BJ374" s="18" t="s">
        <v>79</v>
      </c>
      <c r="BK374" s="145">
        <f>ROUND(I374*H374,2)</f>
        <v>0</v>
      </c>
      <c r="BL374" s="18" t="s">
        <v>108</v>
      </c>
      <c r="BM374" s="144" t="s">
        <v>638</v>
      </c>
    </row>
    <row r="375" spans="2:65" s="1" customFormat="1">
      <c r="B375" s="33"/>
      <c r="D375" s="161" t="s">
        <v>321</v>
      </c>
      <c r="F375" s="162" t="s">
        <v>639</v>
      </c>
      <c r="I375" s="163"/>
      <c r="L375" s="33"/>
      <c r="M375" s="164"/>
      <c r="T375" s="52"/>
      <c r="AT375" s="18" t="s">
        <v>321</v>
      </c>
      <c r="AU375" s="18" t="s">
        <v>81</v>
      </c>
    </row>
    <row r="376" spans="2:65" s="14" customFormat="1">
      <c r="B376" s="165"/>
      <c r="D376" s="147" t="s">
        <v>313</v>
      </c>
      <c r="E376" s="166" t="s">
        <v>21</v>
      </c>
      <c r="F376" s="167" t="s">
        <v>623</v>
      </c>
      <c r="H376" s="166" t="s">
        <v>21</v>
      </c>
      <c r="I376" s="168"/>
      <c r="L376" s="165"/>
      <c r="M376" s="169"/>
      <c r="T376" s="170"/>
      <c r="AT376" s="166" t="s">
        <v>313</v>
      </c>
      <c r="AU376" s="166" t="s">
        <v>81</v>
      </c>
      <c r="AV376" s="14" t="s">
        <v>79</v>
      </c>
      <c r="AW376" s="14" t="s">
        <v>34</v>
      </c>
      <c r="AX376" s="14" t="s">
        <v>72</v>
      </c>
      <c r="AY376" s="166" t="s">
        <v>306</v>
      </c>
    </row>
    <row r="377" spans="2:65" s="12" customFormat="1">
      <c r="B377" s="146"/>
      <c r="D377" s="147" t="s">
        <v>313</v>
      </c>
      <c r="E377" s="148" t="s">
        <v>21</v>
      </c>
      <c r="F377" s="149" t="s">
        <v>624</v>
      </c>
      <c r="H377" s="150">
        <v>96.596000000000004</v>
      </c>
      <c r="I377" s="151"/>
      <c r="L377" s="146"/>
      <c r="M377" s="152"/>
      <c r="T377" s="153"/>
      <c r="AT377" s="148" t="s">
        <v>313</v>
      </c>
      <c r="AU377" s="148" t="s">
        <v>81</v>
      </c>
      <c r="AV377" s="12" t="s">
        <v>81</v>
      </c>
      <c r="AW377" s="12" t="s">
        <v>34</v>
      </c>
      <c r="AX377" s="12" t="s">
        <v>72</v>
      </c>
      <c r="AY377" s="148" t="s">
        <v>306</v>
      </c>
    </row>
    <row r="378" spans="2:65" s="12" customFormat="1">
      <c r="B378" s="146"/>
      <c r="D378" s="147" t="s">
        <v>313</v>
      </c>
      <c r="E378" s="148" t="s">
        <v>21</v>
      </c>
      <c r="F378" s="149" t="s">
        <v>625</v>
      </c>
      <c r="H378" s="150">
        <v>13.298999999999999</v>
      </c>
      <c r="I378" s="151"/>
      <c r="L378" s="146"/>
      <c r="M378" s="152"/>
      <c r="T378" s="153"/>
      <c r="AT378" s="148" t="s">
        <v>313</v>
      </c>
      <c r="AU378" s="148" t="s">
        <v>81</v>
      </c>
      <c r="AV378" s="12" t="s">
        <v>81</v>
      </c>
      <c r="AW378" s="12" t="s">
        <v>34</v>
      </c>
      <c r="AX378" s="12" t="s">
        <v>72</v>
      </c>
      <c r="AY378" s="148" t="s">
        <v>306</v>
      </c>
    </row>
    <row r="379" spans="2:65" s="13" customFormat="1">
      <c r="B379" s="154"/>
      <c r="D379" s="147" t="s">
        <v>313</v>
      </c>
      <c r="E379" s="155" t="s">
        <v>21</v>
      </c>
      <c r="F379" s="156" t="s">
        <v>315</v>
      </c>
      <c r="H379" s="157">
        <v>109.895</v>
      </c>
      <c r="I379" s="158"/>
      <c r="L379" s="154"/>
      <c r="M379" s="159"/>
      <c r="T379" s="160"/>
      <c r="AT379" s="155" t="s">
        <v>313</v>
      </c>
      <c r="AU379" s="155" t="s">
        <v>81</v>
      </c>
      <c r="AV379" s="13" t="s">
        <v>89</v>
      </c>
      <c r="AW379" s="13" t="s">
        <v>34</v>
      </c>
      <c r="AX379" s="13" t="s">
        <v>79</v>
      </c>
      <c r="AY379" s="155" t="s">
        <v>306</v>
      </c>
    </row>
    <row r="380" spans="2:65" s="1" customFormat="1" ht="24.2" customHeight="1">
      <c r="B380" s="33"/>
      <c r="C380" s="133" t="s">
        <v>640</v>
      </c>
      <c r="D380" s="133" t="s">
        <v>308</v>
      </c>
      <c r="E380" s="134" t="s">
        <v>641</v>
      </c>
      <c r="F380" s="135" t="s">
        <v>642</v>
      </c>
      <c r="G380" s="136" t="s">
        <v>236</v>
      </c>
      <c r="H380" s="137">
        <v>109.895</v>
      </c>
      <c r="I380" s="138"/>
      <c r="J380" s="139">
        <f>ROUND(I380*H380,2)</f>
        <v>0</v>
      </c>
      <c r="K380" s="135" t="s">
        <v>319</v>
      </c>
      <c r="L380" s="33"/>
      <c r="M380" s="140" t="s">
        <v>21</v>
      </c>
      <c r="N380" s="141" t="s">
        <v>43</v>
      </c>
      <c r="P380" s="142">
        <f>O380*H380</f>
        <v>0</v>
      </c>
      <c r="Q380" s="142">
        <v>0</v>
      </c>
      <c r="R380" s="142">
        <f>Q380*H380</f>
        <v>0</v>
      </c>
      <c r="S380" s="142">
        <v>0</v>
      </c>
      <c r="T380" s="143">
        <f>S380*H380</f>
        <v>0</v>
      </c>
      <c r="AR380" s="144" t="s">
        <v>108</v>
      </c>
      <c r="AT380" s="144" t="s">
        <v>308</v>
      </c>
      <c r="AU380" s="144" t="s">
        <v>81</v>
      </c>
      <c r="AY380" s="18" t="s">
        <v>306</v>
      </c>
      <c r="BE380" s="145">
        <f>IF(N380="základní",J380,0)</f>
        <v>0</v>
      </c>
      <c r="BF380" s="145">
        <f>IF(N380="snížená",J380,0)</f>
        <v>0</v>
      </c>
      <c r="BG380" s="145">
        <f>IF(N380="zákl. přenesená",J380,0)</f>
        <v>0</v>
      </c>
      <c r="BH380" s="145">
        <f>IF(N380="sníž. přenesená",J380,0)</f>
        <v>0</v>
      </c>
      <c r="BI380" s="145">
        <f>IF(N380="nulová",J380,0)</f>
        <v>0</v>
      </c>
      <c r="BJ380" s="18" t="s">
        <v>79</v>
      </c>
      <c r="BK380" s="145">
        <f>ROUND(I380*H380,2)</f>
        <v>0</v>
      </c>
      <c r="BL380" s="18" t="s">
        <v>108</v>
      </c>
      <c r="BM380" s="144" t="s">
        <v>643</v>
      </c>
    </row>
    <row r="381" spans="2:65" s="1" customFormat="1">
      <c r="B381" s="33"/>
      <c r="D381" s="161" t="s">
        <v>321</v>
      </c>
      <c r="F381" s="162" t="s">
        <v>644</v>
      </c>
      <c r="I381" s="163"/>
      <c r="L381" s="33"/>
      <c r="M381" s="164"/>
      <c r="T381" s="52"/>
      <c r="AT381" s="18" t="s">
        <v>321</v>
      </c>
      <c r="AU381" s="18" t="s">
        <v>81</v>
      </c>
    </row>
    <row r="382" spans="2:65" s="12" customFormat="1">
      <c r="B382" s="146"/>
      <c r="D382" s="147" t="s">
        <v>313</v>
      </c>
      <c r="E382" s="148" t="s">
        <v>21</v>
      </c>
      <c r="F382" s="149" t="s">
        <v>645</v>
      </c>
      <c r="H382" s="150">
        <v>109.895</v>
      </c>
      <c r="I382" s="151"/>
      <c r="L382" s="146"/>
      <c r="M382" s="152"/>
      <c r="T382" s="153"/>
      <c r="AT382" s="148" t="s">
        <v>313</v>
      </c>
      <c r="AU382" s="148" t="s">
        <v>81</v>
      </c>
      <c r="AV382" s="12" t="s">
        <v>81</v>
      </c>
      <c r="AW382" s="12" t="s">
        <v>34</v>
      </c>
      <c r="AX382" s="12" t="s">
        <v>72</v>
      </c>
      <c r="AY382" s="148" t="s">
        <v>306</v>
      </c>
    </row>
    <row r="383" spans="2:65" s="13" customFormat="1">
      <c r="B383" s="154"/>
      <c r="D383" s="147" t="s">
        <v>313</v>
      </c>
      <c r="E383" s="155" t="s">
        <v>21</v>
      </c>
      <c r="F383" s="156" t="s">
        <v>315</v>
      </c>
      <c r="H383" s="157">
        <v>109.895</v>
      </c>
      <c r="I383" s="158"/>
      <c r="L383" s="154"/>
      <c r="M383" s="159"/>
      <c r="T383" s="160"/>
      <c r="AT383" s="155" t="s">
        <v>313</v>
      </c>
      <c r="AU383" s="155" t="s">
        <v>81</v>
      </c>
      <c r="AV383" s="13" t="s">
        <v>89</v>
      </c>
      <c r="AW383" s="13" t="s">
        <v>34</v>
      </c>
      <c r="AX383" s="13" t="s">
        <v>79</v>
      </c>
      <c r="AY383" s="155" t="s">
        <v>306</v>
      </c>
    </row>
    <row r="384" spans="2:65" s="1" customFormat="1" ht="16.5" customHeight="1">
      <c r="B384" s="33"/>
      <c r="C384" s="133" t="s">
        <v>646</v>
      </c>
      <c r="D384" s="133" t="s">
        <v>308</v>
      </c>
      <c r="E384" s="134" t="s">
        <v>647</v>
      </c>
      <c r="F384" s="135" t="s">
        <v>648</v>
      </c>
      <c r="G384" s="136" t="s">
        <v>236</v>
      </c>
      <c r="H384" s="137">
        <v>109.895</v>
      </c>
      <c r="I384" s="138"/>
      <c r="J384" s="139">
        <f>ROUND(I384*H384,2)</f>
        <v>0</v>
      </c>
      <c r="K384" s="135" t="s">
        <v>319</v>
      </c>
      <c r="L384" s="33"/>
      <c r="M384" s="140" t="s">
        <v>21</v>
      </c>
      <c r="N384" s="141" t="s">
        <v>43</v>
      </c>
      <c r="P384" s="142">
        <f>O384*H384</f>
        <v>0</v>
      </c>
      <c r="Q384" s="142">
        <v>3.2000000000000002E-3</v>
      </c>
      <c r="R384" s="142">
        <f>Q384*H384</f>
        <v>0.35166399999999998</v>
      </c>
      <c r="S384" s="142">
        <v>0</v>
      </c>
      <c r="T384" s="143">
        <f>S384*H384</f>
        <v>0</v>
      </c>
      <c r="AR384" s="144" t="s">
        <v>108</v>
      </c>
      <c r="AT384" s="144" t="s">
        <v>308</v>
      </c>
      <c r="AU384" s="144" t="s">
        <v>81</v>
      </c>
      <c r="AY384" s="18" t="s">
        <v>306</v>
      </c>
      <c r="BE384" s="145">
        <f>IF(N384="základní",J384,0)</f>
        <v>0</v>
      </c>
      <c r="BF384" s="145">
        <f>IF(N384="snížená",J384,0)</f>
        <v>0</v>
      </c>
      <c r="BG384" s="145">
        <f>IF(N384="zákl. přenesená",J384,0)</f>
        <v>0</v>
      </c>
      <c r="BH384" s="145">
        <f>IF(N384="sníž. přenesená",J384,0)</f>
        <v>0</v>
      </c>
      <c r="BI384" s="145">
        <f>IF(N384="nulová",J384,0)</f>
        <v>0</v>
      </c>
      <c r="BJ384" s="18" t="s">
        <v>79</v>
      </c>
      <c r="BK384" s="145">
        <f>ROUND(I384*H384,2)</f>
        <v>0</v>
      </c>
      <c r="BL384" s="18" t="s">
        <v>108</v>
      </c>
      <c r="BM384" s="144" t="s">
        <v>649</v>
      </c>
    </row>
    <row r="385" spans="2:65" s="1" customFormat="1">
      <c r="B385" s="33"/>
      <c r="D385" s="161" t="s">
        <v>321</v>
      </c>
      <c r="F385" s="162" t="s">
        <v>650</v>
      </c>
      <c r="I385" s="163"/>
      <c r="L385" s="33"/>
      <c r="M385" s="164"/>
      <c r="T385" s="52"/>
      <c r="AT385" s="18" t="s">
        <v>321</v>
      </c>
      <c r="AU385" s="18" t="s">
        <v>81</v>
      </c>
    </row>
    <row r="386" spans="2:65" s="14" customFormat="1">
      <c r="B386" s="165"/>
      <c r="D386" s="147" t="s">
        <v>313</v>
      </c>
      <c r="E386" s="166" t="s">
        <v>21</v>
      </c>
      <c r="F386" s="167" t="s">
        <v>623</v>
      </c>
      <c r="H386" s="166" t="s">
        <v>21</v>
      </c>
      <c r="I386" s="168"/>
      <c r="L386" s="165"/>
      <c r="M386" s="169"/>
      <c r="T386" s="170"/>
      <c r="AT386" s="166" t="s">
        <v>313</v>
      </c>
      <c r="AU386" s="166" t="s">
        <v>81</v>
      </c>
      <c r="AV386" s="14" t="s">
        <v>79</v>
      </c>
      <c r="AW386" s="14" t="s">
        <v>34</v>
      </c>
      <c r="AX386" s="14" t="s">
        <v>72</v>
      </c>
      <c r="AY386" s="166" t="s">
        <v>306</v>
      </c>
    </row>
    <row r="387" spans="2:65" s="12" customFormat="1">
      <c r="B387" s="146"/>
      <c r="D387" s="147" t="s">
        <v>313</v>
      </c>
      <c r="E387" s="148" t="s">
        <v>21</v>
      </c>
      <c r="F387" s="149" t="s">
        <v>624</v>
      </c>
      <c r="H387" s="150">
        <v>96.596000000000004</v>
      </c>
      <c r="I387" s="151"/>
      <c r="L387" s="146"/>
      <c r="M387" s="152"/>
      <c r="T387" s="153"/>
      <c r="AT387" s="148" t="s">
        <v>313</v>
      </c>
      <c r="AU387" s="148" t="s">
        <v>81</v>
      </c>
      <c r="AV387" s="12" t="s">
        <v>81</v>
      </c>
      <c r="AW387" s="12" t="s">
        <v>34</v>
      </c>
      <c r="AX387" s="12" t="s">
        <v>72</v>
      </c>
      <c r="AY387" s="148" t="s">
        <v>306</v>
      </c>
    </row>
    <row r="388" spans="2:65" s="12" customFormat="1">
      <c r="B388" s="146"/>
      <c r="D388" s="147" t="s">
        <v>313</v>
      </c>
      <c r="E388" s="148" t="s">
        <v>21</v>
      </c>
      <c r="F388" s="149" t="s">
        <v>625</v>
      </c>
      <c r="H388" s="150">
        <v>13.298999999999999</v>
      </c>
      <c r="I388" s="151"/>
      <c r="L388" s="146"/>
      <c r="M388" s="152"/>
      <c r="T388" s="153"/>
      <c r="AT388" s="148" t="s">
        <v>313</v>
      </c>
      <c r="AU388" s="148" t="s">
        <v>81</v>
      </c>
      <c r="AV388" s="12" t="s">
        <v>81</v>
      </c>
      <c r="AW388" s="12" t="s">
        <v>34</v>
      </c>
      <c r="AX388" s="12" t="s">
        <v>72</v>
      </c>
      <c r="AY388" s="148" t="s">
        <v>306</v>
      </c>
    </row>
    <row r="389" spans="2:65" s="13" customFormat="1">
      <c r="B389" s="154"/>
      <c r="D389" s="147" t="s">
        <v>313</v>
      </c>
      <c r="E389" s="155" t="s">
        <v>21</v>
      </c>
      <c r="F389" s="156" t="s">
        <v>315</v>
      </c>
      <c r="H389" s="157">
        <v>109.895</v>
      </c>
      <c r="I389" s="158"/>
      <c r="L389" s="154"/>
      <c r="M389" s="159"/>
      <c r="T389" s="160"/>
      <c r="AT389" s="155" t="s">
        <v>313</v>
      </c>
      <c r="AU389" s="155" t="s">
        <v>81</v>
      </c>
      <c r="AV389" s="13" t="s">
        <v>89</v>
      </c>
      <c r="AW389" s="13" t="s">
        <v>34</v>
      </c>
      <c r="AX389" s="13" t="s">
        <v>79</v>
      </c>
      <c r="AY389" s="155" t="s">
        <v>306</v>
      </c>
    </row>
    <row r="390" spans="2:65" s="1" customFormat="1" ht="44.25" customHeight="1">
      <c r="B390" s="33"/>
      <c r="C390" s="133" t="s">
        <v>651</v>
      </c>
      <c r="D390" s="133" t="s">
        <v>308</v>
      </c>
      <c r="E390" s="134" t="s">
        <v>652</v>
      </c>
      <c r="F390" s="135" t="s">
        <v>653</v>
      </c>
      <c r="G390" s="136" t="s">
        <v>375</v>
      </c>
      <c r="H390" s="137">
        <v>2.3180000000000001</v>
      </c>
      <c r="I390" s="138"/>
      <c r="J390" s="139">
        <f>ROUND(I390*H390,2)</f>
        <v>0</v>
      </c>
      <c r="K390" s="135" t="s">
        <v>319</v>
      </c>
      <c r="L390" s="33"/>
      <c r="M390" s="140" t="s">
        <v>21</v>
      </c>
      <c r="N390" s="141" t="s">
        <v>43</v>
      </c>
      <c r="P390" s="142">
        <f>O390*H390</f>
        <v>0</v>
      </c>
      <c r="Q390" s="142">
        <v>1.05555</v>
      </c>
      <c r="R390" s="142">
        <f>Q390*H390</f>
        <v>2.4467649000000002</v>
      </c>
      <c r="S390" s="142">
        <v>0</v>
      </c>
      <c r="T390" s="143">
        <f>S390*H390</f>
        <v>0</v>
      </c>
      <c r="AR390" s="144" t="s">
        <v>108</v>
      </c>
      <c r="AT390" s="144" t="s">
        <v>308</v>
      </c>
      <c r="AU390" s="144" t="s">
        <v>81</v>
      </c>
      <c r="AY390" s="18" t="s">
        <v>306</v>
      </c>
      <c r="BE390" s="145">
        <f>IF(N390="základní",J390,0)</f>
        <v>0</v>
      </c>
      <c r="BF390" s="145">
        <f>IF(N390="snížená",J390,0)</f>
        <v>0</v>
      </c>
      <c r="BG390" s="145">
        <f>IF(N390="zákl. přenesená",J390,0)</f>
        <v>0</v>
      </c>
      <c r="BH390" s="145">
        <f>IF(N390="sníž. přenesená",J390,0)</f>
        <v>0</v>
      </c>
      <c r="BI390" s="145">
        <f>IF(N390="nulová",J390,0)</f>
        <v>0</v>
      </c>
      <c r="BJ390" s="18" t="s">
        <v>79</v>
      </c>
      <c r="BK390" s="145">
        <f>ROUND(I390*H390,2)</f>
        <v>0</v>
      </c>
      <c r="BL390" s="18" t="s">
        <v>108</v>
      </c>
      <c r="BM390" s="144" t="s">
        <v>654</v>
      </c>
    </row>
    <row r="391" spans="2:65" s="1" customFormat="1">
      <c r="B391" s="33"/>
      <c r="D391" s="161" t="s">
        <v>321</v>
      </c>
      <c r="F391" s="162" t="s">
        <v>655</v>
      </c>
      <c r="I391" s="163"/>
      <c r="L391" s="33"/>
      <c r="M391" s="164"/>
      <c r="T391" s="52"/>
      <c r="AT391" s="18" t="s">
        <v>321</v>
      </c>
      <c r="AU391" s="18" t="s">
        <v>81</v>
      </c>
    </row>
    <row r="392" spans="2:65" s="12" customFormat="1">
      <c r="B392" s="146"/>
      <c r="D392" s="147" t="s">
        <v>313</v>
      </c>
      <c r="E392" s="148" t="s">
        <v>21</v>
      </c>
      <c r="F392" s="149" t="s">
        <v>656</v>
      </c>
      <c r="H392" s="150">
        <v>2.1070000000000002</v>
      </c>
      <c r="I392" s="151"/>
      <c r="L392" s="146"/>
      <c r="M392" s="152"/>
      <c r="T392" s="153"/>
      <c r="AT392" s="148" t="s">
        <v>313</v>
      </c>
      <c r="AU392" s="148" t="s">
        <v>81</v>
      </c>
      <c r="AV392" s="12" t="s">
        <v>81</v>
      </c>
      <c r="AW392" s="12" t="s">
        <v>34</v>
      </c>
      <c r="AX392" s="12" t="s">
        <v>72</v>
      </c>
      <c r="AY392" s="148" t="s">
        <v>306</v>
      </c>
    </row>
    <row r="393" spans="2:65" s="13" customFormat="1">
      <c r="B393" s="154"/>
      <c r="D393" s="147" t="s">
        <v>313</v>
      </c>
      <c r="E393" s="155" t="s">
        <v>21</v>
      </c>
      <c r="F393" s="156" t="s">
        <v>315</v>
      </c>
      <c r="H393" s="157">
        <v>2.1070000000000002</v>
      </c>
      <c r="I393" s="158"/>
      <c r="L393" s="154"/>
      <c r="M393" s="159"/>
      <c r="T393" s="160"/>
      <c r="AT393" s="155" t="s">
        <v>313</v>
      </c>
      <c r="AU393" s="155" t="s">
        <v>81</v>
      </c>
      <c r="AV393" s="13" t="s">
        <v>89</v>
      </c>
      <c r="AW393" s="13" t="s">
        <v>34</v>
      </c>
      <c r="AX393" s="13" t="s">
        <v>72</v>
      </c>
      <c r="AY393" s="155" t="s">
        <v>306</v>
      </c>
    </row>
    <row r="394" spans="2:65" s="12" customFormat="1">
      <c r="B394" s="146"/>
      <c r="D394" s="147" t="s">
        <v>313</v>
      </c>
      <c r="E394" s="148" t="s">
        <v>21</v>
      </c>
      <c r="F394" s="149" t="s">
        <v>657</v>
      </c>
      <c r="H394" s="150">
        <v>0.21099999999999999</v>
      </c>
      <c r="I394" s="151"/>
      <c r="L394" s="146"/>
      <c r="M394" s="152"/>
      <c r="T394" s="153"/>
      <c r="AT394" s="148" t="s">
        <v>313</v>
      </c>
      <c r="AU394" s="148" t="s">
        <v>81</v>
      </c>
      <c r="AV394" s="12" t="s">
        <v>81</v>
      </c>
      <c r="AW394" s="12" t="s">
        <v>34</v>
      </c>
      <c r="AX394" s="12" t="s">
        <v>72</v>
      </c>
      <c r="AY394" s="148" t="s">
        <v>306</v>
      </c>
    </row>
    <row r="395" spans="2:65" s="15" customFormat="1">
      <c r="B395" s="171"/>
      <c r="D395" s="147" t="s">
        <v>313</v>
      </c>
      <c r="E395" s="172" t="s">
        <v>21</v>
      </c>
      <c r="F395" s="173" t="s">
        <v>331</v>
      </c>
      <c r="H395" s="174">
        <v>2.3180000000000001</v>
      </c>
      <c r="I395" s="175"/>
      <c r="L395" s="171"/>
      <c r="M395" s="176"/>
      <c r="T395" s="177"/>
      <c r="AT395" s="172" t="s">
        <v>313</v>
      </c>
      <c r="AU395" s="172" t="s">
        <v>81</v>
      </c>
      <c r="AV395" s="15" t="s">
        <v>108</v>
      </c>
      <c r="AW395" s="15" t="s">
        <v>34</v>
      </c>
      <c r="AX395" s="15" t="s">
        <v>79</v>
      </c>
      <c r="AY395" s="172" t="s">
        <v>306</v>
      </c>
    </row>
    <row r="396" spans="2:65" s="1" customFormat="1" ht="24.2" customHeight="1">
      <c r="B396" s="33"/>
      <c r="C396" s="133" t="s">
        <v>658</v>
      </c>
      <c r="D396" s="133" t="s">
        <v>308</v>
      </c>
      <c r="E396" s="134" t="s">
        <v>659</v>
      </c>
      <c r="F396" s="135" t="s">
        <v>660</v>
      </c>
      <c r="G396" s="136" t="s">
        <v>661</v>
      </c>
      <c r="H396" s="137">
        <v>10</v>
      </c>
      <c r="I396" s="138"/>
      <c r="J396" s="139">
        <f>ROUND(I396*H396,2)</f>
        <v>0</v>
      </c>
      <c r="K396" s="135" t="s">
        <v>319</v>
      </c>
      <c r="L396" s="33"/>
      <c r="M396" s="140" t="s">
        <v>21</v>
      </c>
      <c r="N396" s="141" t="s">
        <v>43</v>
      </c>
      <c r="P396" s="142">
        <f>O396*H396</f>
        <v>0</v>
      </c>
      <c r="Q396" s="142">
        <v>2.2780000000000002E-2</v>
      </c>
      <c r="R396" s="142">
        <f>Q396*H396</f>
        <v>0.2278</v>
      </c>
      <c r="S396" s="142">
        <v>0</v>
      </c>
      <c r="T396" s="143">
        <f>S396*H396</f>
        <v>0</v>
      </c>
      <c r="AR396" s="144" t="s">
        <v>108</v>
      </c>
      <c r="AT396" s="144" t="s">
        <v>308</v>
      </c>
      <c r="AU396" s="144" t="s">
        <v>81</v>
      </c>
      <c r="AY396" s="18" t="s">
        <v>306</v>
      </c>
      <c r="BE396" s="145">
        <f>IF(N396="základní",J396,0)</f>
        <v>0</v>
      </c>
      <c r="BF396" s="145">
        <f>IF(N396="snížená",J396,0)</f>
        <v>0</v>
      </c>
      <c r="BG396" s="145">
        <f>IF(N396="zákl. přenesená",J396,0)</f>
        <v>0</v>
      </c>
      <c r="BH396" s="145">
        <f>IF(N396="sníž. přenesená",J396,0)</f>
        <v>0</v>
      </c>
      <c r="BI396" s="145">
        <f>IF(N396="nulová",J396,0)</f>
        <v>0</v>
      </c>
      <c r="BJ396" s="18" t="s">
        <v>79</v>
      </c>
      <c r="BK396" s="145">
        <f>ROUND(I396*H396,2)</f>
        <v>0</v>
      </c>
      <c r="BL396" s="18" t="s">
        <v>108</v>
      </c>
      <c r="BM396" s="144" t="s">
        <v>662</v>
      </c>
    </row>
    <row r="397" spans="2:65" s="1" customFormat="1">
      <c r="B397" s="33"/>
      <c r="D397" s="161" t="s">
        <v>321</v>
      </c>
      <c r="F397" s="162" t="s">
        <v>663</v>
      </c>
      <c r="I397" s="163"/>
      <c r="L397" s="33"/>
      <c r="M397" s="164"/>
      <c r="T397" s="52"/>
      <c r="AT397" s="18" t="s">
        <v>321</v>
      </c>
      <c r="AU397" s="18" t="s">
        <v>81</v>
      </c>
    </row>
    <row r="398" spans="2:65" s="14" customFormat="1">
      <c r="B398" s="165"/>
      <c r="D398" s="147" t="s">
        <v>313</v>
      </c>
      <c r="E398" s="166" t="s">
        <v>21</v>
      </c>
      <c r="F398" s="167" t="s">
        <v>583</v>
      </c>
      <c r="H398" s="166" t="s">
        <v>21</v>
      </c>
      <c r="I398" s="168"/>
      <c r="L398" s="165"/>
      <c r="M398" s="169"/>
      <c r="T398" s="170"/>
      <c r="AT398" s="166" t="s">
        <v>313</v>
      </c>
      <c r="AU398" s="166" t="s">
        <v>81</v>
      </c>
      <c r="AV398" s="14" t="s">
        <v>79</v>
      </c>
      <c r="AW398" s="14" t="s">
        <v>34</v>
      </c>
      <c r="AX398" s="14" t="s">
        <v>72</v>
      </c>
      <c r="AY398" s="166" t="s">
        <v>306</v>
      </c>
    </row>
    <row r="399" spans="2:65" s="12" customFormat="1">
      <c r="B399" s="146"/>
      <c r="D399" s="147" t="s">
        <v>313</v>
      </c>
      <c r="E399" s="148" t="s">
        <v>21</v>
      </c>
      <c r="F399" s="149" t="s">
        <v>664</v>
      </c>
      <c r="H399" s="150">
        <v>10</v>
      </c>
      <c r="I399" s="151"/>
      <c r="L399" s="146"/>
      <c r="M399" s="152"/>
      <c r="T399" s="153"/>
      <c r="AT399" s="148" t="s">
        <v>313</v>
      </c>
      <c r="AU399" s="148" t="s">
        <v>81</v>
      </c>
      <c r="AV399" s="12" t="s">
        <v>81</v>
      </c>
      <c r="AW399" s="12" t="s">
        <v>34</v>
      </c>
      <c r="AX399" s="12" t="s">
        <v>72</v>
      </c>
      <c r="AY399" s="148" t="s">
        <v>306</v>
      </c>
    </row>
    <row r="400" spans="2:65" s="13" customFormat="1">
      <c r="B400" s="154"/>
      <c r="D400" s="147" t="s">
        <v>313</v>
      </c>
      <c r="E400" s="155" t="s">
        <v>21</v>
      </c>
      <c r="F400" s="156" t="s">
        <v>315</v>
      </c>
      <c r="H400" s="157">
        <v>10</v>
      </c>
      <c r="I400" s="158"/>
      <c r="L400" s="154"/>
      <c r="M400" s="159"/>
      <c r="T400" s="160"/>
      <c r="AT400" s="155" t="s">
        <v>313</v>
      </c>
      <c r="AU400" s="155" t="s">
        <v>81</v>
      </c>
      <c r="AV400" s="13" t="s">
        <v>89</v>
      </c>
      <c r="AW400" s="13" t="s">
        <v>34</v>
      </c>
      <c r="AX400" s="13" t="s">
        <v>79</v>
      </c>
      <c r="AY400" s="155" t="s">
        <v>306</v>
      </c>
    </row>
    <row r="401" spans="2:65" s="1" customFormat="1" ht="33" customHeight="1">
      <c r="B401" s="33"/>
      <c r="C401" s="133" t="s">
        <v>665</v>
      </c>
      <c r="D401" s="133" t="s">
        <v>308</v>
      </c>
      <c r="E401" s="134" t="s">
        <v>666</v>
      </c>
      <c r="F401" s="135" t="s">
        <v>667</v>
      </c>
      <c r="G401" s="136" t="s">
        <v>318</v>
      </c>
      <c r="H401" s="137">
        <v>6.7549999999999999</v>
      </c>
      <c r="I401" s="138"/>
      <c r="J401" s="139">
        <f>ROUND(I401*H401,2)</f>
        <v>0</v>
      </c>
      <c r="K401" s="135" t="s">
        <v>319</v>
      </c>
      <c r="L401" s="33"/>
      <c r="M401" s="140" t="s">
        <v>21</v>
      </c>
      <c r="N401" s="141" t="s">
        <v>43</v>
      </c>
      <c r="P401" s="142">
        <f>O401*H401</f>
        <v>0</v>
      </c>
      <c r="Q401" s="142">
        <v>2.5019399999999998</v>
      </c>
      <c r="R401" s="142">
        <f>Q401*H401</f>
        <v>16.900604699999999</v>
      </c>
      <c r="S401" s="142">
        <v>0</v>
      </c>
      <c r="T401" s="143">
        <f>S401*H401</f>
        <v>0</v>
      </c>
      <c r="AR401" s="144" t="s">
        <v>108</v>
      </c>
      <c r="AT401" s="144" t="s">
        <v>308</v>
      </c>
      <c r="AU401" s="144" t="s">
        <v>81</v>
      </c>
      <c r="AY401" s="18" t="s">
        <v>306</v>
      </c>
      <c r="BE401" s="145">
        <f>IF(N401="základní",J401,0)</f>
        <v>0</v>
      </c>
      <c r="BF401" s="145">
        <f>IF(N401="snížená",J401,0)</f>
        <v>0</v>
      </c>
      <c r="BG401" s="145">
        <f>IF(N401="zákl. přenesená",J401,0)</f>
        <v>0</v>
      </c>
      <c r="BH401" s="145">
        <f>IF(N401="sníž. přenesená",J401,0)</f>
        <v>0</v>
      </c>
      <c r="BI401" s="145">
        <f>IF(N401="nulová",J401,0)</f>
        <v>0</v>
      </c>
      <c r="BJ401" s="18" t="s">
        <v>79</v>
      </c>
      <c r="BK401" s="145">
        <f>ROUND(I401*H401,2)</f>
        <v>0</v>
      </c>
      <c r="BL401" s="18" t="s">
        <v>108</v>
      </c>
      <c r="BM401" s="144" t="s">
        <v>668</v>
      </c>
    </row>
    <row r="402" spans="2:65" s="1" customFormat="1">
      <c r="B402" s="33"/>
      <c r="D402" s="161" t="s">
        <v>321</v>
      </c>
      <c r="F402" s="162" t="s">
        <v>669</v>
      </c>
      <c r="I402" s="163"/>
      <c r="L402" s="33"/>
      <c r="M402" s="164"/>
      <c r="T402" s="52"/>
      <c r="AT402" s="18" t="s">
        <v>321</v>
      </c>
      <c r="AU402" s="18" t="s">
        <v>81</v>
      </c>
    </row>
    <row r="403" spans="2:65" s="14" customFormat="1">
      <c r="B403" s="165"/>
      <c r="D403" s="147" t="s">
        <v>313</v>
      </c>
      <c r="E403" s="166" t="s">
        <v>21</v>
      </c>
      <c r="F403" s="167" t="s">
        <v>670</v>
      </c>
      <c r="H403" s="166" t="s">
        <v>21</v>
      </c>
      <c r="I403" s="168"/>
      <c r="L403" s="165"/>
      <c r="M403" s="169"/>
      <c r="T403" s="170"/>
      <c r="AT403" s="166" t="s">
        <v>313</v>
      </c>
      <c r="AU403" s="166" t="s">
        <v>81</v>
      </c>
      <c r="AV403" s="14" t="s">
        <v>79</v>
      </c>
      <c r="AW403" s="14" t="s">
        <v>34</v>
      </c>
      <c r="AX403" s="14" t="s">
        <v>72</v>
      </c>
      <c r="AY403" s="166" t="s">
        <v>306</v>
      </c>
    </row>
    <row r="404" spans="2:65" s="12" customFormat="1">
      <c r="B404" s="146"/>
      <c r="D404" s="147" t="s">
        <v>313</v>
      </c>
      <c r="E404" s="148" t="s">
        <v>21</v>
      </c>
      <c r="F404" s="149" t="s">
        <v>671</v>
      </c>
      <c r="H404" s="150">
        <v>1.2529999999999999</v>
      </c>
      <c r="I404" s="151"/>
      <c r="L404" s="146"/>
      <c r="M404" s="152"/>
      <c r="T404" s="153"/>
      <c r="AT404" s="148" t="s">
        <v>313</v>
      </c>
      <c r="AU404" s="148" t="s">
        <v>81</v>
      </c>
      <c r="AV404" s="12" t="s">
        <v>81</v>
      </c>
      <c r="AW404" s="12" t="s">
        <v>34</v>
      </c>
      <c r="AX404" s="12" t="s">
        <v>72</v>
      </c>
      <c r="AY404" s="148" t="s">
        <v>306</v>
      </c>
    </row>
    <row r="405" spans="2:65" s="12" customFormat="1">
      <c r="B405" s="146"/>
      <c r="D405" s="147" t="s">
        <v>313</v>
      </c>
      <c r="E405" s="148" t="s">
        <v>21</v>
      </c>
      <c r="F405" s="149" t="s">
        <v>672</v>
      </c>
      <c r="H405" s="150">
        <v>0.626</v>
      </c>
      <c r="I405" s="151"/>
      <c r="L405" s="146"/>
      <c r="M405" s="152"/>
      <c r="T405" s="153"/>
      <c r="AT405" s="148" t="s">
        <v>313</v>
      </c>
      <c r="AU405" s="148" t="s">
        <v>81</v>
      </c>
      <c r="AV405" s="12" t="s">
        <v>81</v>
      </c>
      <c r="AW405" s="12" t="s">
        <v>34</v>
      </c>
      <c r="AX405" s="12" t="s">
        <v>72</v>
      </c>
      <c r="AY405" s="148" t="s">
        <v>306</v>
      </c>
    </row>
    <row r="406" spans="2:65" s="12" customFormat="1">
      <c r="B406" s="146"/>
      <c r="D406" s="147" t="s">
        <v>313</v>
      </c>
      <c r="E406" s="148" t="s">
        <v>21</v>
      </c>
      <c r="F406" s="149" t="s">
        <v>673</v>
      </c>
      <c r="H406" s="150">
        <v>0.752</v>
      </c>
      <c r="I406" s="151"/>
      <c r="L406" s="146"/>
      <c r="M406" s="152"/>
      <c r="T406" s="153"/>
      <c r="AT406" s="148" t="s">
        <v>313</v>
      </c>
      <c r="AU406" s="148" t="s">
        <v>81</v>
      </c>
      <c r="AV406" s="12" t="s">
        <v>81</v>
      </c>
      <c r="AW406" s="12" t="s">
        <v>34</v>
      </c>
      <c r="AX406" s="12" t="s">
        <v>72</v>
      </c>
      <c r="AY406" s="148" t="s">
        <v>306</v>
      </c>
    </row>
    <row r="407" spans="2:65" s="12" customFormat="1">
      <c r="B407" s="146"/>
      <c r="D407" s="147" t="s">
        <v>313</v>
      </c>
      <c r="E407" s="148" t="s">
        <v>21</v>
      </c>
      <c r="F407" s="149" t="s">
        <v>674</v>
      </c>
      <c r="H407" s="150">
        <v>0.752</v>
      </c>
      <c r="I407" s="151"/>
      <c r="L407" s="146"/>
      <c r="M407" s="152"/>
      <c r="T407" s="153"/>
      <c r="AT407" s="148" t="s">
        <v>313</v>
      </c>
      <c r="AU407" s="148" t="s">
        <v>81</v>
      </c>
      <c r="AV407" s="12" t="s">
        <v>81</v>
      </c>
      <c r="AW407" s="12" t="s">
        <v>34</v>
      </c>
      <c r="AX407" s="12" t="s">
        <v>72</v>
      </c>
      <c r="AY407" s="148" t="s">
        <v>306</v>
      </c>
    </row>
    <row r="408" spans="2:65" s="12" customFormat="1">
      <c r="B408" s="146"/>
      <c r="D408" s="147" t="s">
        <v>313</v>
      </c>
      <c r="E408" s="148" t="s">
        <v>21</v>
      </c>
      <c r="F408" s="149" t="s">
        <v>675</v>
      </c>
      <c r="H408" s="150">
        <v>1.1930000000000001</v>
      </c>
      <c r="I408" s="151"/>
      <c r="L408" s="146"/>
      <c r="M408" s="152"/>
      <c r="T408" s="153"/>
      <c r="AT408" s="148" t="s">
        <v>313</v>
      </c>
      <c r="AU408" s="148" t="s">
        <v>81</v>
      </c>
      <c r="AV408" s="12" t="s">
        <v>81</v>
      </c>
      <c r="AW408" s="12" t="s">
        <v>34</v>
      </c>
      <c r="AX408" s="12" t="s">
        <v>72</v>
      </c>
      <c r="AY408" s="148" t="s">
        <v>306</v>
      </c>
    </row>
    <row r="409" spans="2:65" s="12" customFormat="1">
      <c r="B409" s="146"/>
      <c r="D409" s="147" t="s">
        <v>313</v>
      </c>
      <c r="E409" s="148" t="s">
        <v>21</v>
      </c>
      <c r="F409" s="149" t="s">
        <v>676</v>
      </c>
      <c r="H409" s="150">
        <v>0.85099999999999998</v>
      </c>
      <c r="I409" s="151"/>
      <c r="L409" s="146"/>
      <c r="M409" s="152"/>
      <c r="T409" s="153"/>
      <c r="AT409" s="148" t="s">
        <v>313</v>
      </c>
      <c r="AU409" s="148" t="s">
        <v>81</v>
      </c>
      <c r="AV409" s="12" t="s">
        <v>81</v>
      </c>
      <c r="AW409" s="12" t="s">
        <v>34</v>
      </c>
      <c r="AX409" s="12" t="s">
        <v>72</v>
      </c>
      <c r="AY409" s="148" t="s">
        <v>306</v>
      </c>
    </row>
    <row r="410" spans="2:65" s="12" customFormat="1">
      <c r="B410" s="146"/>
      <c r="D410" s="147" t="s">
        <v>313</v>
      </c>
      <c r="E410" s="148" t="s">
        <v>21</v>
      </c>
      <c r="F410" s="149" t="s">
        <v>677</v>
      </c>
      <c r="H410" s="150">
        <v>0.36899999999999999</v>
      </c>
      <c r="I410" s="151"/>
      <c r="L410" s="146"/>
      <c r="M410" s="152"/>
      <c r="T410" s="153"/>
      <c r="AT410" s="148" t="s">
        <v>313</v>
      </c>
      <c r="AU410" s="148" t="s">
        <v>81</v>
      </c>
      <c r="AV410" s="12" t="s">
        <v>81</v>
      </c>
      <c r="AW410" s="12" t="s">
        <v>34</v>
      </c>
      <c r="AX410" s="12" t="s">
        <v>72</v>
      </c>
      <c r="AY410" s="148" t="s">
        <v>306</v>
      </c>
    </row>
    <row r="411" spans="2:65" s="12" customFormat="1">
      <c r="B411" s="146"/>
      <c r="D411" s="147" t="s">
        <v>313</v>
      </c>
      <c r="E411" s="148" t="s">
        <v>21</v>
      </c>
      <c r="F411" s="149" t="s">
        <v>678</v>
      </c>
      <c r="H411" s="150">
        <v>0.27</v>
      </c>
      <c r="I411" s="151"/>
      <c r="L411" s="146"/>
      <c r="M411" s="152"/>
      <c r="T411" s="153"/>
      <c r="AT411" s="148" t="s">
        <v>313</v>
      </c>
      <c r="AU411" s="148" t="s">
        <v>81</v>
      </c>
      <c r="AV411" s="12" t="s">
        <v>81</v>
      </c>
      <c r="AW411" s="12" t="s">
        <v>34</v>
      </c>
      <c r="AX411" s="12" t="s">
        <v>72</v>
      </c>
      <c r="AY411" s="148" t="s">
        <v>306</v>
      </c>
    </row>
    <row r="412" spans="2:65" s="12" customFormat="1">
      <c r="B412" s="146"/>
      <c r="D412" s="147" t="s">
        <v>313</v>
      </c>
      <c r="E412" s="148" t="s">
        <v>21</v>
      </c>
      <c r="F412" s="149" t="s">
        <v>679</v>
      </c>
      <c r="H412" s="150">
        <v>0.68899999999999995</v>
      </c>
      <c r="I412" s="151"/>
      <c r="L412" s="146"/>
      <c r="M412" s="152"/>
      <c r="T412" s="153"/>
      <c r="AT412" s="148" t="s">
        <v>313</v>
      </c>
      <c r="AU412" s="148" t="s">
        <v>81</v>
      </c>
      <c r="AV412" s="12" t="s">
        <v>81</v>
      </c>
      <c r="AW412" s="12" t="s">
        <v>34</v>
      </c>
      <c r="AX412" s="12" t="s">
        <v>72</v>
      </c>
      <c r="AY412" s="148" t="s">
        <v>306</v>
      </c>
    </row>
    <row r="413" spans="2:65" s="13" customFormat="1">
      <c r="B413" s="154"/>
      <c r="D413" s="147" t="s">
        <v>313</v>
      </c>
      <c r="E413" s="155" t="s">
        <v>21</v>
      </c>
      <c r="F413" s="156" t="s">
        <v>315</v>
      </c>
      <c r="H413" s="157">
        <v>6.7549999999999999</v>
      </c>
      <c r="I413" s="158"/>
      <c r="L413" s="154"/>
      <c r="M413" s="159"/>
      <c r="T413" s="160"/>
      <c r="AT413" s="155" t="s">
        <v>313</v>
      </c>
      <c r="AU413" s="155" t="s">
        <v>81</v>
      </c>
      <c r="AV413" s="13" t="s">
        <v>89</v>
      </c>
      <c r="AW413" s="13" t="s">
        <v>34</v>
      </c>
      <c r="AX413" s="13" t="s">
        <v>79</v>
      </c>
      <c r="AY413" s="155" t="s">
        <v>306</v>
      </c>
    </row>
    <row r="414" spans="2:65" s="1" customFormat="1" ht="24.2" customHeight="1">
      <c r="B414" s="33"/>
      <c r="C414" s="133" t="s">
        <v>680</v>
      </c>
      <c r="D414" s="133" t="s">
        <v>308</v>
      </c>
      <c r="E414" s="134" t="s">
        <v>681</v>
      </c>
      <c r="F414" s="135" t="s">
        <v>682</v>
      </c>
      <c r="G414" s="136" t="s">
        <v>236</v>
      </c>
      <c r="H414" s="137">
        <v>70.667000000000002</v>
      </c>
      <c r="I414" s="138"/>
      <c r="J414" s="139">
        <f>ROUND(I414*H414,2)</f>
        <v>0</v>
      </c>
      <c r="K414" s="135" t="s">
        <v>319</v>
      </c>
      <c r="L414" s="33"/>
      <c r="M414" s="140" t="s">
        <v>21</v>
      </c>
      <c r="N414" s="141" t="s">
        <v>43</v>
      </c>
      <c r="P414" s="142">
        <f>O414*H414</f>
        <v>0</v>
      </c>
      <c r="Q414" s="142">
        <v>4.6499999999999996E-3</v>
      </c>
      <c r="R414" s="142">
        <f>Q414*H414</f>
        <v>0.32860154999999996</v>
      </c>
      <c r="S414" s="142">
        <v>0</v>
      </c>
      <c r="T414" s="143">
        <f>S414*H414</f>
        <v>0</v>
      </c>
      <c r="AR414" s="144" t="s">
        <v>108</v>
      </c>
      <c r="AT414" s="144" t="s">
        <v>308</v>
      </c>
      <c r="AU414" s="144" t="s">
        <v>81</v>
      </c>
      <c r="AY414" s="18" t="s">
        <v>306</v>
      </c>
      <c r="BE414" s="145">
        <f>IF(N414="základní",J414,0)</f>
        <v>0</v>
      </c>
      <c r="BF414" s="145">
        <f>IF(N414="snížená",J414,0)</f>
        <v>0</v>
      </c>
      <c r="BG414" s="145">
        <f>IF(N414="zákl. přenesená",J414,0)</f>
        <v>0</v>
      </c>
      <c r="BH414" s="145">
        <f>IF(N414="sníž. přenesená",J414,0)</f>
        <v>0</v>
      </c>
      <c r="BI414" s="145">
        <f>IF(N414="nulová",J414,0)</f>
        <v>0</v>
      </c>
      <c r="BJ414" s="18" t="s">
        <v>79</v>
      </c>
      <c r="BK414" s="145">
        <f>ROUND(I414*H414,2)</f>
        <v>0</v>
      </c>
      <c r="BL414" s="18" t="s">
        <v>108</v>
      </c>
      <c r="BM414" s="144" t="s">
        <v>683</v>
      </c>
    </row>
    <row r="415" spans="2:65" s="1" customFormat="1">
      <c r="B415" s="33"/>
      <c r="D415" s="161" t="s">
        <v>321</v>
      </c>
      <c r="F415" s="162" t="s">
        <v>684</v>
      </c>
      <c r="I415" s="163"/>
      <c r="L415" s="33"/>
      <c r="M415" s="164"/>
      <c r="T415" s="52"/>
      <c r="AT415" s="18" t="s">
        <v>321</v>
      </c>
      <c r="AU415" s="18" t="s">
        <v>81</v>
      </c>
    </row>
    <row r="416" spans="2:65" s="14" customFormat="1">
      <c r="B416" s="165"/>
      <c r="D416" s="147" t="s">
        <v>313</v>
      </c>
      <c r="E416" s="166" t="s">
        <v>21</v>
      </c>
      <c r="F416" s="167" t="s">
        <v>670</v>
      </c>
      <c r="H416" s="166" t="s">
        <v>21</v>
      </c>
      <c r="I416" s="168"/>
      <c r="L416" s="165"/>
      <c r="M416" s="169"/>
      <c r="T416" s="170"/>
      <c r="AT416" s="166" t="s">
        <v>313</v>
      </c>
      <c r="AU416" s="166" t="s">
        <v>81</v>
      </c>
      <c r="AV416" s="14" t="s">
        <v>79</v>
      </c>
      <c r="AW416" s="14" t="s">
        <v>34</v>
      </c>
      <c r="AX416" s="14" t="s">
        <v>72</v>
      </c>
      <c r="AY416" s="166" t="s">
        <v>306</v>
      </c>
    </row>
    <row r="417" spans="2:51" s="14" customFormat="1">
      <c r="B417" s="165"/>
      <c r="D417" s="147" t="s">
        <v>313</v>
      </c>
      <c r="E417" s="166" t="s">
        <v>21</v>
      </c>
      <c r="F417" s="167" t="s">
        <v>623</v>
      </c>
      <c r="H417" s="166" t="s">
        <v>21</v>
      </c>
      <c r="I417" s="168"/>
      <c r="L417" s="165"/>
      <c r="M417" s="169"/>
      <c r="T417" s="170"/>
      <c r="AT417" s="166" t="s">
        <v>313</v>
      </c>
      <c r="AU417" s="166" t="s">
        <v>81</v>
      </c>
      <c r="AV417" s="14" t="s">
        <v>79</v>
      </c>
      <c r="AW417" s="14" t="s">
        <v>34</v>
      </c>
      <c r="AX417" s="14" t="s">
        <v>72</v>
      </c>
      <c r="AY417" s="166" t="s">
        <v>306</v>
      </c>
    </row>
    <row r="418" spans="2:51" s="12" customFormat="1">
      <c r="B418" s="146"/>
      <c r="D418" s="147" t="s">
        <v>313</v>
      </c>
      <c r="E418" s="148" t="s">
        <v>21</v>
      </c>
      <c r="F418" s="149" t="s">
        <v>685</v>
      </c>
      <c r="H418" s="150">
        <v>4.1749999999999998</v>
      </c>
      <c r="I418" s="151"/>
      <c r="L418" s="146"/>
      <c r="M418" s="152"/>
      <c r="T418" s="153"/>
      <c r="AT418" s="148" t="s">
        <v>313</v>
      </c>
      <c r="AU418" s="148" t="s">
        <v>81</v>
      </c>
      <c r="AV418" s="12" t="s">
        <v>81</v>
      </c>
      <c r="AW418" s="12" t="s">
        <v>34</v>
      </c>
      <c r="AX418" s="12" t="s">
        <v>72</v>
      </c>
      <c r="AY418" s="148" t="s">
        <v>306</v>
      </c>
    </row>
    <row r="419" spans="2:51" s="12" customFormat="1">
      <c r="B419" s="146"/>
      <c r="D419" s="147" t="s">
        <v>313</v>
      </c>
      <c r="E419" s="148" t="s">
        <v>21</v>
      </c>
      <c r="F419" s="149" t="s">
        <v>686</v>
      </c>
      <c r="H419" s="150">
        <v>2.0880000000000001</v>
      </c>
      <c r="I419" s="151"/>
      <c r="L419" s="146"/>
      <c r="M419" s="152"/>
      <c r="T419" s="153"/>
      <c r="AT419" s="148" t="s">
        <v>313</v>
      </c>
      <c r="AU419" s="148" t="s">
        <v>81</v>
      </c>
      <c r="AV419" s="12" t="s">
        <v>81</v>
      </c>
      <c r="AW419" s="12" t="s">
        <v>34</v>
      </c>
      <c r="AX419" s="12" t="s">
        <v>72</v>
      </c>
      <c r="AY419" s="148" t="s">
        <v>306</v>
      </c>
    </row>
    <row r="420" spans="2:51" s="12" customFormat="1">
      <c r="B420" s="146"/>
      <c r="D420" s="147" t="s">
        <v>313</v>
      </c>
      <c r="E420" s="148" t="s">
        <v>21</v>
      </c>
      <c r="F420" s="149" t="s">
        <v>687</v>
      </c>
      <c r="H420" s="150">
        <v>2.5049999999999999</v>
      </c>
      <c r="I420" s="151"/>
      <c r="L420" s="146"/>
      <c r="M420" s="152"/>
      <c r="T420" s="153"/>
      <c r="AT420" s="148" t="s">
        <v>313</v>
      </c>
      <c r="AU420" s="148" t="s">
        <v>81</v>
      </c>
      <c r="AV420" s="12" t="s">
        <v>81</v>
      </c>
      <c r="AW420" s="12" t="s">
        <v>34</v>
      </c>
      <c r="AX420" s="12" t="s">
        <v>72</v>
      </c>
      <c r="AY420" s="148" t="s">
        <v>306</v>
      </c>
    </row>
    <row r="421" spans="2:51" s="12" customFormat="1">
      <c r="B421" s="146"/>
      <c r="D421" s="147" t="s">
        <v>313</v>
      </c>
      <c r="E421" s="148" t="s">
        <v>21</v>
      </c>
      <c r="F421" s="149" t="s">
        <v>688</v>
      </c>
      <c r="H421" s="150">
        <v>2.5049999999999999</v>
      </c>
      <c r="I421" s="151"/>
      <c r="L421" s="146"/>
      <c r="M421" s="152"/>
      <c r="T421" s="153"/>
      <c r="AT421" s="148" t="s">
        <v>313</v>
      </c>
      <c r="AU421" s="148" t="s">
        <v>81</v>
      </c>
      <c r="AV421" s="12" t="s">
        <v>81</v>
      </c>
      <c r="AW421" s="12" t="s">
        <v>34</v>
      </c>
      <c r="AX421" s="12" t="s">
        <v>72</v>
      </c>
      <c r="AY421" s="148" t="s">
        <v>306</v>
      </c>
    </row>
    <row r="422" spans="2:51" s="12" customFormat="1">
      <c r="B422" s="146"/>
      <c r="D422" s="147" t="s">
        <v>313</v>
      </c>
      <c r="E422" s="148" t="s">
        <v>21</v>
      </c>
      <c r="F422" s="149" t="s">
        <v>689</v>
      </c>
      <c r="H422" s="150">
        <v>3.9750000000000001</v>
      </c>
      <c r="I422" s="151"/>
      <c r="L422" s="146"/>
      <c r="M422" s="152"/>
      <c r="T422" s="153"/>
      <c r="AT422" s="148" t="s">
        <v>313</v>
      </c>
      <c r="AU422" s="148" t="s">
        <v>81</v>
      </c>
      <c r="AV422" s="12" t="s">
        <v>81</v>
      </c>
      <c r="AW422" s="12" t="s">
        <v>34</v>
      </c>
      <c r="AX422" s="12" t="s">
        <v>72</v>
      </c>
      <c r="AY422" s="148" t="s">
        <v>306</v>
      </c>
    </row>
    <row r="423" spans="2:51" s="12" customFormat="1">
      <c r="B423" s="146"/>
      <c r="D423" s="147" t="s">
        <v>313</v>
      </c>
      <c r="E423" s="148" t="s">
        <v>21</v>
      </c>
      <c r="F423" s="149" t="s">
        <v>690</v>
      </c>
      <c r="H423" s="150">
        <v>2.835</v>
      </c>
      <c r="I423" s="151"/>
      <c r="L423" s="146"/>
      <c r="M423" s="152"/>
      <c r="T423" s="153"/>
      <c r="AT423" s="148" t="s">
        <v>313</v>
      </c>
      <c r="AU423" s="148" t="s">
        <v>81</v>
      </c>
      <c r="AV423" s="12" t="s">
        <v>81</v>
      </c>
      <c r="AW423" s="12" t="s">
        <v>34</v>
      </c>
      <c r="AX423" s="12" t="s">
        <v>72</v>
      </c>
      <c r="AY423" s="148" t="s">
        <v>306</v>
      </c>
    </row>
    <row r="424" spans="2:51" s="12" customFormat="1">
      <c r="B424" s="146"/>
      <c r="D424" s="147" t="s">
        <v>313</v>
      </c>
      <c r="E424" s="148" t="s">
        <v>21</v>
      </c>
      <c r="F424" s="149" t="s">
        <v>691</v>
      </c>
      <c r="H424" s="150">
        <v>1.23</v>
      </c>
      <c r="I424" s="151"/>
      <c r="L424" s="146"/>
      <c r="M424" s="152"/>
      <c r="T424" s="153"/>
      <c r="AT424" s="148" t="s">
        <v>313</v>
      </c>
      <c r="AU424" s="148" t="s">
        <v>81</v>
      </c>
      <c r="AV424" s="12" t="s">
        <v>81</v>
      </c>
      <c r="AW424" s="12" t="s">
        <v>34</v>
      </c>
      <c r="AX424" s="12" t="s">
        <v>72</v>
      </c>
      <c r="AY424" s="148" t="s">
        <v>306</v>
      </c>
    </row>
    <row r="425" spans="2:51" s="12" customFormat="1">
      <c r="B425" s="146"/>
      <c r="D425" s="147" t="s">
        <v>313</v>
      </c>
      <c r="E425" s="148" t="s">
        <v>21</v>
      </c>
      <c r="F425" s="149" t="s">
        <v>692</v>
      </c>
      <c r="H425" s="150">
        <v>1.08</v>
      </c>
      <c r="I425" s="151"/>
      <c r="L425" s="146"/>
      <c r="M425" s="152"/>
      <c r="T425" s="153"/>
      <c r="AT425" s="148" t="s">
        <v>313</v>
      </c>
      <c r="AU425" s="148" t="s">
        <v>81</v>
      </c>
      <c r="AV425" s="12" t="s">
        <v>81</v>
      </c>
      <c r="AW425" s="12" t="s">
        <v>34</v>
      </c>
      <c r="AX425" s="12" t="s">
        <v>72</v>
      </c>
      <c r="AY425" s="148" t="s">
        <v>306</v>
      </c>
    </row>
    <row r="426" spans="2:51" s="12" customFormat="1">
      <c r="B426" s="146"/>
      <c r="D426" s="147" t="s">
        <v>313</v>
      </c>
      <c r="E426" s="148" t="s">
        <v>21</v>
      </c>
      <c r="F426" s="149" t="s">
        <v>693</v>
      </c>
      <c r="H426" s="150">
        <v>2.754</v>
      </c>
      <c r="I426" s="151"/>
      <c r="L426" s="146"/>
      <c r="M426" s="152"/>
      <c r="T426" s="153"/>
      <c r="AT426" s="148" t="s">
        <v>313</v>
      </c>
      <c r="AU426" s="148" t="s">
        <v>81</v>
      </c>
      <c r="AV426" s="12" t="s">
        <v>81</v>
      </c>
      <c r="AW426" s="12" t="s">
        <v>34</v>
      </c>
      <c r="AX426" s="12" t="s">
        <v>72</v>
      </c>
      <c r="AY426" s="148" t="s">
        <v>306</v>
      </c>
    </row>
    <row r="427" spans="2:51" s="13" customFormat="1">
      <c r="B427" s="154"/>
      <c r="D427" s="147" t="s">
        <v>313</v>
      </c>
      <c r="E427" s="155" t="s">
        <v>21</v>
      </c>
      <c r="F427" s="156" t="s">
        <v>315</v>
      </c>
      <c r="H427" s="157">
        <v>23.146999999999998</v>
      </c>
      <c r="I427" s="158"/>
      <c r="L427" s="154"/>
      <c r="M427" s="159"/>
      <c r="T427" s="160"/>
      <c r="AT427" s="155" t="s">
        <v>313</v>
      </c>
      <c r="AU427" s="155" t="s">
        <v>81</v>
      </c>
      <c r="AV427" s="13" t="s">
        <v>89</v>
      </c>
      <c r="AW427" s="13" t="s">
        <v>34</v>
      </c>
      <c r="AX427" s="13" t="s">
        <v>72</v>
      </c>
      <c r="AY427" s="155" t="s">
        <v>306</v>
      </c>
    </row>
    <row r="428" spans="2:51" s="14" customFormat="1">
      <c r="B428" s="165"/>
      <c r="D428" s="147" t="s">
        <v>313</v>
      </c>
      <c r="E428" s="166" t="s">
        <v>21</v>
      </c>
      <c r="F428" s="167" t="s">
        <v>626</v>
      </c>
      <c r="H428" s="166" t="s">
        <v>21</v>
      </c>
      <c r="I428" s="168"/>
      <c r="L428" s="165"/>
      <c r="M428" s="169"/>
      <c r="T428" s="170"/>
      <c r="AT428" s="166" t="s">
        <v>313</v>
      </c>
      <c r="AU428" s="166" t="s">
        <v>81</v>
      </c>
      <c r="AV428" s="14" t="s">
        <v>79</v>
      </c>
      <c r="AW428" s="14" t="s">
        <v>34</v>
      </c>
      <c r="AX428" s="14" t="s">
        <v>72</v>
      </c>
      <c r="AY428" s="166" t="s">
        <v>306</v>
      </c>
    </row>
    <row r="429" spans="2:51" s="12" customFormat="1">
      <c r="B429" s="146"/>
      <c r="D429" s="147" t="s">
        <v>313</v>
      </c>
      <c r="E429" s="148" t="s">
        <v>21</v>
      </c>
      <c r="F429" s="149" t="s">
        <v>694</v>
      </c>
      <c r="H429" s="150">
        <v>10.02</v>
      </c>
      <c r="I429" s="151"/>
      <c r="L429" s="146"/>
      <c r="M429" s="152"/>
      <c r="T429" s="153"/>
      <c r="AT429" s="148" t="s">
        <v>313</v>
      </c>
      <c r="AU429" s="148" t="s">
        <v>81</v>
      </c>
      <c r="AV429" s="12" t="s">
        <v>81</v>
      </c>
      <c r="AW429" s="12" t="s">
        <v>34</v>
      </c>
      <c r="AX429" s="12" t="s">
        <v>72</v>
      </c>
      <c r="AY429" s="148" t="s">
        <v>306</v>
      </c>
    </row>
    <row r="430" spans="2:51" s="12" customFormat="1">
      <c r="B430" s="146"/>
      <c r="D430" s="147" t="s">
        <v>313</v>
      </c>
      <c r="E430" s="148" t="s">
        <v>21</v>
      </c>
      <c r="F430" s="149" t="s">
        <v>695</v>
      </c>
      <c r="H430" s="150">
        <v>5.01</v>
      </c>
      <c r="I430" s="151"/>
      <c r="L430" s="146"/>
      <c r="M430" s="152"/>
      <c r="T430" s="153"/>
      <c r="AT430" s="148" t="s">
        <v>313</v>
      </c>
      <c r="AU430" s="148" t="s">
        <v>81</v>
      </c>
      <c r="AV430" s="12" t="s">
        <v>81</v>
      </c>
      <c r="AW430" s="12" t="s">
        <v>34</v>
      </c>
      <c r="AX430" s="12" t="s">
        <v>72</v>
      </c>
      <c r="AY430" s="148" t="s">
        <v>306</v>
      </c>
    </row>
    <row r="431" spans="2:51" s="12" customFormat="1">
      <c r="B431" s="146"/>
      <c r="D431" s="147" t="s">
        <v>313</v>
      </c>
      <c r="E431" s="148" t="s">
        <v>21</v>
      </c>
      <c r="F431" s="149" t="s">
        <v>696</v>
      </c>
      <c r="H431" s="150">
        <v>5.01</v>
      </c>
      <c r="I431" s="151"/>
      <c r="L431" s="146"/>
      <c r="M431" s="152"/>
      <c r="T431" s="153"/>
      <c r="AT431" s="148" t="s">
        <v>313</v>
      </c>
      <c r="AU431" s="148" t="s">
        <v>81</v>
      </c>
      <c r="AV431" s="12" t="s">
        <v>81</v>
      </c>
      <c r="AW431" s="12" t="s">
        <v>34</v>
      </c>
      <c r="AX431" s="12" t="s">
        <v>72</v>
      </c>
      <c r="AY431" s="148" t="s">
        <v>306</v>
      </c>
    </row>
    <row r="432" spans="2:51" s="12" customFormat="1">
      <c r="B432" s="146"/>
      <c r="D432" s="147" t="s">
        <v>313</v>
      </c>
      <c r="E432" s="148" t="s">
        <v>21</v>
      </c>
      <c r="F432" s="149" t="s">
        <v>697</v>
      </c>
      <c r="H432" s="150">
        <v>5.01</v>
      </c>
      <c r="I432" s="151"/>
      <c r="L432" s="146"/>
      <c r="M432" s="152"/>
      <c r="T432" s="153"/>
      <c r="AT432" s="148" t="s">
        <v>313</v>
      </c>
      <c r="AU432" s="148" t="s">
        <v>81</v>
      </c>
      <c r="AV432" s="12" t="s">
        <v>81</v>
      </c>
      <c r="AW432" s="12" t="s">
        <v>34</v>
      </c>
      <c r="AX432" s="12" t="s">
        <v>72</v>
      </c>
      <c r="AY432" s="148" t="s">
        <v>306</v>
      </c>
    </row>
    <row r="433" spans="2:65" s="12" customFormat="1">
      <c r="B433" s="146"/>
      <c r="D433" s="147" t="s">
        <v>313</v>
      </c>
      <c r="E433" s="148" t="s">
        <v>21</v>
      </c>
      <c r="F433" s="149" t="s">
        <v>698</v>
      </c>
      <c r="H433" s="150">
        <v>7.95</v>
      </c>
      <c r="I433" s="151"/>
      <c r="L433" s="146"/>
      <c r="M433" s="152"/>
      <c r="T433" s="153"/>
      <c r="AT433" s="148" t="s">
        <v>313</v>
      </c>
      <c r="AU433" s="148" t="s">
        <v>81</v>
      </c>
      <c r="AV433" s="12" t="s">
        <v>81</v>
      </c>
      <c r="AW433" s="12" t="s">
        <v>34</v>
      </c>
      <c r="AX433" s="12" t="s">
        <v>72</v>
      </c>
      <c r="AY433" s="148" t="s">
        <v>306</v>
      </c>
    </row>
    <row r="434" spans="2:65" s="12" customFormat="1">
      <c r="B434" s="146"/>
      <c r="D434" s="147" t="s">
        <v>313</v>
      </c>
      <c r="E434" s="148" t="s">
        <v>21</v>
      </c>
      <c r="F434" s="149" t="s">
        <v>699</v>
      </c>
      <c r="H434" s="150">
        <v>5.67</v>
      </c>
      <c r="I434" s="151"/>
      <c r="L434" s="146"/>
      <c r="M434" s="152"/>
      <c r="T434" s="153"/>
      <c r="AT434" s="148" t="s">
        <v>313</v>
      </c>
      <c r="AU434" s="148" t="s">
        <v>81</v>
      </c>
      <c r="AV434" s="12" t="s">
        <v>81</v>
      </c>
      <c r="AW434" s="12" t="s">
        <v>34</v>
      </c>
      <c r="AX434" s="12" t="s">
        <v>72</v>
      </c>
      <c r="AY434" s="148" t="s">
        <v>306</v>
      </c>
    </row>
    <row r="435" spans="2:65" s="12" customFormat="1">
      <c r="B435" s="146"/>
      <c r="D435" s="147" t="s">
        <v>313</v>
      </c>
      <c r="E435" s="148" t="s">
        <v>21</v>
      </c>
      <c r="F435" s="149" t="s">
        <v>700</v>
      </c>
      <c r="H435" s="150">
        <v>2.46</v>
      </c>
      <c r="I435" s="151"/>
      <c r="L435" s="146"/>
      <c r="M435" s="152"/>
      <c r="T435" s="153"/>
      <c r="AT435" s="148" t="s">
        <v>313</v>
      </c>
      <c r="AU435" s="148" t="s">
        <v>81</v>
      </c>
      <c r="AV435" s="12" t="s">
        <v>81</v>
      </c>
      <c r="AW435" s="12" t="s">
        <v>34</v>
      </c>
      <c r="AX435" s="12" t="s">
        <v>72</v>
      </c>
      <c r="AY435" s="148" t="s">
        <v>306</v>
      </c>
    </row>
    <row r="436" spans="2:65" s="12" customFormat="1">
      <c r="B436" s="146"/>
      <c r="D436" s="147" t="s">
        <v>313</v>
      </c>
      <c r="E436" s="148" t="s">
        <v>21</v>
      </c>
      <c r="F436" s="149" t="s">
        <v>701</v>
      </c>
      <c r="H436" s="150">
        <v>1.8</v>
      </c>
      <c r="I436" s="151"/>
      <c r="L436" s="146"/>
      <c r="M436" s="152"/>
      <c r="T436" s="153"/>
      <c r="AT436" s="148" t="s">
        <v>313</v>
      </c>
      <c r="AU436" s="148" t="s">
        <v>81</v>
      </c>
      <c r="AV436" s="12" t="s">
        <v>81</v>
      </c>
      <c r="AW436" s="12" t="s">
        <v>34</v>
      </c>
      <c r="AX436" s="12" t="s">
        <v>72</v>
      </c>
      <c r="AY436" s="148" t="s">
        <v>306</v>
      </c>
    </row>
    <row r="437" spans="2:65" s="12" customFormat="1">
      <c r="B437" s="146"/>
      <c r="D437" s="147" t="s">
        <v>313</v>
      </c>
      <c r="E437" s="148" t="s">
        <v>21</v>
      </c>
      <c r="F437" s="149" t="s">
        <v>702</v>
      </c>
      <c r="H437" s="150">
        <v>4.59</v>
      </c>
      <c r="I437" s="151"/>
      <c r="L437" s="146"/>
      <c r="M437" s="152"/>
      <c r="T437" s="153"/>
      <c r="AT437" s="148" t="s">
        <v>313</v>
      </c>
      <c r="AU437" s="148" t="s">
        <v>81</v>
      </c>
      <c r="AV437" s="12" t="s">
        <v>81</v>
      </c>
      <c r="AW437" s="12" t="s">
        <v>34</v>
      </c>
      <c r="AX437" s="12" t="s">
        <v>72</v>
      </c>
      <c r="AY437" s="148" t="s">
        <v>306</v>
      </c>
    </row>
    <row r="438" spans="2:65" s="13" customFormat="1">
      <c r="B438" s="154"/>
      <c r="D438" s="147" t="s">
        <v>313</v>
      </c>
      <c r="E438" s="155" t="s">
        <v>21</v>
      </c>
      <c r="F438" s="156" t="s">
        <v>315</v>
      </c>
      <c r="H438" s="157">
        <v>47.52</v>
      </c>
      <c r="I438" s="158"/>
      <c r="L438" s="154"/>
      <c r="M438" s="159"/>
      <c r="T438" s="160"/>
      <c r="AT438" s="155" t="s">
        <v>313</v>
      </c>
      <c r="AU438" s="155" t="s">
        <v>81</v>
      </c>
      <c r="AV438" s="13" t="s">
        <v>89</v>
      </c>
      <c r="AW438" s="13" t="s">
        <v>34</v>
      </c>
      <c r="AX438" s="13" t="s">
        <v>72</v>
      </c>
      <c r="AY438" s="155" t="s">
        <v>306</v>
      </c>
    </row>
    <row r="439" spans="2:65" s="15" customFormat="1">
      <c r="B439" s="171"/>
      <c r="D439" s="147" t="s">
        <v>313</v>
      </c>
      <c r="E439" s="172" t="s">
        <v>21</v>
      </c>
      <c r="F439" s="173" t="s">
        <v>331</v>
      </c>
      <c r="H439" s="174">
        <v>70.667000000000002</v>
      </c>
      <c r="I439" s="175"/>
      <c r="L439" s="171"/>
      <c r="M439" s="176"/>
      <c r="T439" s="177"/>
      <c r="AT439" s="172" t="s">
        <v>313</v>
      </c>
      <c r="AU439" s="172" t="s">
        <v>81</v>
      </c>
      <c r="AV439" s="15" t="s">
        <v>108</v>
      </c>
      <c r="AW439" s="15" t="s">
        <v>34</v>
      </c>
      <c r="AX439" s="15" t="s">
        <v>79</v>
      </c>
      <c r="AY439" s="172" t="s">
        <v>306</v>
      </c>
    </row>
    <row r="440" spans="2:65" s="1" customFormat="1" ht="24.2" customHeight="1">
      <c r="B440" s="33"/>
      <c r="C440" s="133" t="s">
        <v>703</v>
      </c>
      <c r="D440" s="133" t="s">
        <v>308</v>
      </c>
      <c r="E440" s="134" t="s">
        <v>704</v>
      </c>
      <c r="F440" s="135" t="s">
        <v>705</v>
      </c>
      <c r="G440" s="136" t="s">
        <v>236</v>
      </c>
      <c r="H440" s="137">
        <v>70.667000000000002</v>
      </c>
      <c r="I440" s="138"/>
      <c r="J440" s="139">
        <f>ROUND(I440*H440,2)</f>
        <v>0</v>
      </c>
      <c r="K440" s="135" t="s">
        <v>319</v>
      </c>
      <c r="L440" s="33"/>
      <c r="M440" s="140" t="s">
        <v>21</v>
      </c>
      <c r="N440" s="141" t="s">
        <v>43</v>
      </c>
      <c r="P440" s="142">
        <f>O440*H440</f>
        <v>0</v>
      </c>
      <c r="Q440" s="142">
        <v>0</v>
      </c>
      <c r="R440" s="142">
        <f>Q440*H440</f>
        <v>0</v>
      </c>
      <c r="S440" s="142">
        <v>0</v>
      </c>
      <c r="T440" s="143">
        <f>S440*H440</f>
        <v>0</v>
      </c>
      <c r="AR440" s="144" t="s">
        <v>108</v>
      </c>
      <c r="AT440" s="144" t="s">
        <v>308</v>
      </c>
      <c r="AU440" s="144" t="s">
        <v>81</v>
      </c>
      <c r="AY440" s="18" t="s">
        <v>306</v>
      </c>
      <c r="BE440" s="145">
        <f>IF(N440="základní",J440,0)</f>
        <v>0</v>
      </c>
      <c r="BF440" s="145">
        <f>IF(N440="snížená",J440,0)</f>
        <v>0</v>
      </c>
      <c r="BG440" s="145">
        <f>IF(N440="zákl. přenesená",J440,0)</f>
        <v>0</v>
      </c>
      <c r="BH440" s="145">
        <f>IF(N440="sníž. přenesená",J440,0)</f>
        <v>0</v>
      </c>
      <c r="BI440" s="145">
        <f>IF(N440="nulová",J440,0)</f>
        <v>0</v>
      </c>
      <c r="BJ440" s="18" t="s">
        <v>79</v>
      </c>
      <c r="BK440" s="145">
        <f>ROUND(I440*H440,2)</f>
        <v>0</v>
      </c>
      <c r="BL440" s="18" t="s">
        <v>108</v>
      </c>
      <c r="BM440" s="144" t="s">
        <v>706</v>
      </c>
    </row>
    <row r="441" spans="2:65" s="1" customFormat="1">
      <c r="B441" s="33"/>
      <c r="D441" s="161" t="s">
        <v>321</v>
      </c>
      <c r="F441" s="162" t="s">
        <v>707</v>
      </c>
      <c r="I441" s="163"/>
      <c r="L441" s="33"/>
      <c r="M441" s="164"/>
      <c r="T441" s="52"/>
      <c r="AT441" s="18" t="s">
        <v>321</v>
      </c>
      <c r="AU441" s="18" t="s">
        <v>81</v>
      </c>
    </row>
    <row r="442" spans="2:65" s="12" customFormat="1">
      <c r="B442" s="146"/>
      <c r="D442" s="147" t="s">
        <v>313</v>
      </c>
      <c r="E442" s="148" t="s">
        <v>21</v>
      </c>
      <c r="F442" s="149" t="s">
        <v>708</v>
      </c>
      <c r="H442" s="150">
        <v>70.667000000000002</v>
      </c>
      <c r="I442" s="151"/>
      <c r="L442" s="146"/>
      <c r="M442" s="152"/>
      <c r="T442" s="153"/>
      <c r="AT442" s="148" t="s">
        <v>313</v>
      </c>
      <c r="AU442" s="148" t="s">
        <v>81</v>
      </c>
      <c r="AV442" s="12" t="s">
        <v>81</v>
      </c>
      <c r="AW442" s="12" t="s">
        <v>34</v>
      </c>
      <c r="AX442" s="12" t="s">
        <v>72</v>
      </c>
      <c r="AY442" s="148" t="s">
        <v>306</v>
      </c>
    </row>
    <row r="443" spans="2:65" s="13" customFormat="1">
      <c r="B443" s="154"/>
      <c r="D443" s="147" t="s">
        <v>313</v>
      </c>
      <c r="E443" s="155" t="s">
        <v>21</v>
      </c>
      <c r="F443" s="156" t="s">
        <v>315</v>
      </c>
      <c r="H443" s="157">
        <v>70.667000000000002</v>
      </c>
      <c r="I443" s="158"/>
      <c r="L443" s="154"/>
      <c r="M443" s="159"/>
      <c r="T443" s="160"/>
      <c r="AT443" s="155" t="s">
        <v>313</v>
      </c>
      <c r="AU443" s="155" t="s">
        <v>81</v>
      </c>
      <c r="AV443" s="13" t="s">
        <v>89</v>
      </c>
      <c r="AW443" s="13" t="s">
        <v>34</v>
      </c>
      <c r="AX443" s="13" t="s">
        <v>79</v>
      </c>
      <c r="AY443" s="155" t="s">
        <v>306</v>
      </c>
    </row>
    <row r="444" spans="2:65" s="1" customFormat="1" ht="16.5" customHeight="1">
      <c r="B444" s="33"/>
      <c r="C444" s="133" t="s">
        <v>709</v>
      </c>
      <c r="D444" s="133" t="s">
        <v>308</v>
      </c>
      <c r="E444" s="134" t="s">
        <v>710</v>
      </c>
      <c r="F444" s="135" t="s">
        <v>711</v>
      </c>
      <c r="G444" s="136" t="s">
        <v>236</v>
      </c>
      <c r="H444" s="137">
        <v>70.667000000000002</v>
      </c>
      <c r="I444" s="138"/>
      <c r="J444" s="139">
        <f>ROUND(I444*H444,2)</f>
        <v>0</v>
      </c>
      <c r="K444" s="135" t="s">
        <v>319</v>
      </c>
      <c r="L444" s="33"/>
      <c r="M444" s="140" t="s">
        <v>21</v>
      </c>
      <c r="N444" s="141" t="s">
        <v>43</v>
      </c>
      <c r="P444" s="142">
        <f>O444*H444</f>
        <v>0</v>
      </c>
      <c r="Q444" s="142">
        <v>3.3999999999999998E-3</v>
      </c>
      <c r="R444" s="142">
        <f>Q444*H444</f>
        <v>0.2402678</v>
      </c>
      <c r="S444" s="142">
        <v>0</v>
      </c>
      <c r="T444" s="143">
        <f>S444*H444</f>
        <v>0</v>
      </c>
      <c r="AR444" s="144" t="s">
        <v>108</v>
      </c>
      <c r="AT444" s="144" t="s">
        <v>308</v>
      </c>
      <c r="AU444" s="144" t="s">
        <v>81</v>
      </c>
      <c r="AY444" s="18" t="s">
        <v>306</v>
      </c>
      <c r="BE444" s="145">
        <f>IF(N444="základní",J444,0)</f>
        <v>0</v>
      </c>
      <c r="BF444" s="145">
        <f>IF(N444="snížená",J444,0)</f>
        <v>0</v>
      </c>
      <c r="BG444" s="145">
        <f>IF(N444="zákl. přenesená",J444,0)</f>
        <v>0</v>
      </c>
      <c r="BH444" s="145">
        <f>IF(N444="sníž. přenesená",J444,0)</f>
        <v>0</v>
      </c>
      <c r="BI444" s="145">
        <f>IF(N444="nulová",J444,0)</f>
        <v>0</v>
      </c>
      <c r="BJ444" s="18" t="s">
        <v>79</v>
      </c>
      <c r="BK444" s="145">
        <f>ROUND(I444*H444,2)</f>
        <v>0</v>
      </c>
      <c r="BL444" s="18" t="s">
        <v>108</v>
      </c>
      <c r="BM444" s="144" t="s">
        <v>712</v>
      </c>
    </row>
    <row r="445" spans="2:65" s="1" customFormat="1">
      <c r="B445" s="33"/>
      <c r="D445" s="161" t="s">
        <v>321</v>
      </c>
      <c r="F445" s="162" t="s">
        <v>713</v>
      </c>
      <c r="I445" s="163"/>
      <c r="L445" s="33"/>
      <c r="M445" s="164"/>
      <c r="T445" s="52"/>
      <c r="AT445" s="18" t="s">
        <v>321</v>
      </c>
      <c r="AU445" s="18" t="s">
        <v>81</v>
      </c>
    </row>
    <row r="446" spans="2:65" s="12" customFormat="1">
      <c r="B446" s="146"/>
      <c r="D446" s="147" t="s">
        <v>313</v>
      </c>
      <c r="E446" s="148" t="s">
        <v>21</v>
      </c>
      <c r="F446" s="149" t="s">
        <v>708</v>
      </c>
      <c r="H446" s="150">
        <v>70.667000000000002</v>
      </c>
      <c r="I446" s="151"/>
      <c r="L446" s="146"/>
      <c r="M446" s="152"/>
      <c r="T446" s="153"/>
      <c r="AT446" s="148" t="s">
        <v>313</v>
      </c>
      <c r="AU446" s="148" t="s">
        <v>81</v>
      </c>
      <c r="AV446" s="12" t="s">
        <v>81</v>
      </c>
      <c r="AW446" s="12" t="s">
        <v>34</v>
      </c>
      <c r="AX446" s="12" t="s">
        <v>72</v>
      </c>
      <c r="AY446" s="148" t="s">
        <v>306</v>
      </c>
    </row>
    <row r="447" spans="2:65" s="13" customFormat="1">
      <c r="B447" s="154"/>
      <c r="D447" s="147" t="s">
        <v>313</v>
      </c>
      <c r="E447" s="155" t="s">
        <v>21</v>
      </c>
      <c r="F447" s="156" t="s">
        <v>315</v>
      </c>
      <c r="H447" s="157">
        <v>70.667000000000002</v>
      </c>
      <c r="I447" s="158"/>
      <c r="L447" s="154"/>
      <c r="M447" s="159"/>
      <c r="T447" s="160"/>
      <c r="AT447" s="155" t="s">
        <v>313</v>
      </c>
      <c r="AU447" s="155" t="s">
        <v>81</v>
      </c>
      <c r="AV447" s="13" t="s">
        <v>89</v>
      </c>
      <c r="AW447" s="13" t="s">
        <v>34</v>
      </c>
      <c r="AX447" s="13" t="s">
        <v>79</v>
      </c>
      <c r="AY447" s="155" t="s">
        <v>306</v>
      </c>
    </row>
    <row r="448" spans="2:65" s="1" customFormat="1" ht="24.2" customHeight="1">
      <c r="B448" s="33"/>
      <c r="C448" s="133" t="s">
        <v>714</v>
      </c>
      <c r="D448" s="133" t="s">
        <v>308</v>
      </c>
      <c r="E448" s="134" t="s">
        <v>715</v>
      </c>
      <c r="F448" s="135" t="s">
        <v>716</v>
      </c>
      <c r="G448" s="136" t="s">
        <v>236</v>
      </c>
      <c r="H448" s="137">
        <v>23.146999999999998</v>
      </c>
      <c r="I448" s="138"/>
      <c r="J448" s="139">
        <f>ROUND(I448*H448,2)</f>
        <v>0</v>
      </c>
      <c r="K448" s="135" t="s">
        <v>319</v>
      </c>
      <c r="L448" s="33"/>
      <c r="M448" s="140" t="s">
        <v>21</v>
      </c>
      <c r="N448" s="141" t="s">
        <v>43</v>
      </c>
      <c r="P448" s="142">
        <f>O448*H448</f>
        <v>0</v>
      </c>
      <c r="Q448" s="142">
        <v>1.6100000000000001E-3</v>
      </c>
      <c r="R448" s="142">
        <f>Q448*H448</f>
        <v>3.7266670000000002E-2</v>
      </c>
      <c r="S448" s="142">
        <v>0</v>
      </c>
      <c r="T448" s="143">
        <f>S448*H448</f>
        <v>0</v>
      </c>
      <c r="AR448" s="144" t="s">
        <v>108</v>
      </c>
      <c r="AT448" s="144" t="s">
        <v>308</v>
      </c>
      <c r="AU448" s="144" t="s">
        <v>81</v>
      </c>
      <c r="AY448" s="18" t="s">
        <v>306</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108</v>
      </c>
      <c r="BM448" s="144" t="s">
        <v>717</v>
      </c>
    </row>
    <row r="449" spans="2:65" s="1" customFormat="1">
      <c r="B449" s="33"/>
      <c r="D449" s="161" t="s">
        <v>321</v>
      </c>
      <c r="F449" s="162" t="s">
        <v>718</v>
      </c>
      <c r="I449" s="163"/>
      <c r="L449" s="33"/>
      <c r="M449" s="164"/>
      <c r="T449" s="52"/>
      <c r="AT449" s="18" t="s">
        <v>321</v>
      </c>
      <c r="AU449" s="18" t="s">
        <v>81</v>
      </c>
    </row>
    <row r="450" spans="2:65" s="14" customFormat="1">
      <c r="B450" s="165"/>
      <c r="D450" s="147" t="s">
        <v>313</v>
      </c>
      <c r="E450" s="166" t="s">
        <v>21</v>
      </c>
      <c r="F450" s="167" t="s">
        <v>670</v>
      </c>
      <c r="H450" s="166" t="s">
        <v>21</v>
      </c>
      <c r="I450" s="168"/>
      <c r="L450" s="165"/>
      <c r="M450" s="169"/>
      <c r="T450" s="170"/>
      <c r="AT450" s="166" t="s">
        <v>313</v>
      </c>
      <c r="AU450" s="166" t="s">
        <v>81</v>
      </c>
      <c r="AV450" s="14" t="s">
        <v>79</v>
      </c>
      <c r="AW450" s="14" t="s">
        <v>34</v>
      </c>
      <c r="AX450" s="14" t="s">
        <v>72</v>
      </c>
      <c r="AY450" s="166" t="s">
        <v>306</v>
      </c>
    </row>
    <row r="451" spans="2:65" s="14" customFormat="1">
      <c r="B451" s="165"/>
      <c r="D451" s="147" t="s">
        <v>313</v>
      </c>
      <c r="E451" s="166" t="s">
        <v>21</v>
      </c>
      <c r="F451" s="167" t="s">
        <v>623</v>
      </c>
      <c r="H451" s="166" t="s">
        <v>21</v>
      </c>
      <c r="I451" s="168"/>
      <c r="L451" s="165"/>
      <c r="M451" s="169"/>
      <c r="T451" s="170"/>
      <c r="AT451" s="166" t="s">
        <v>313</v>
      </c>
      <c r="AU451" s="166" t="s">
        <v>81</v>
      </c>
      <c r="AV451" s="14" t="s">
        <v>79</v>
      </c>
      <c r="AW451" s="14" t="s">
        <v>34</v>
      </c>
      <c r="AX451" s="14" t="s">
        <v>72</v>
      </c>
      <c r="AY451" s="166" t="s">
        <v>306</v>
      </c>
    </row>
    <row r="452" spans="2:65" s="12" customFormat="1">
      <c r="B452" s="146"/>
      <c r="D452" s="147" t="s">
        <v>313</v>
      </c>
      <c r="E452" s="148" t="s">
        <v>21</v>
      </c>
      <c r="F452" s="149" t="s">
        <v>685</v>
      </c>
      <c r="H452" s="150">
        <v>4.1749999999999998</v>
      </c>
      <c r="I452" s="151"/>
      <c r="L452" s="146"/>
      <c r="M452" s="152"/>
      <c r="T452" s="153"/>
      <c r="AT452" s="148" t="s">
        <v>313</v>
      </c>
      <c r="AU452" s="148" t="s">
        <v>81</v>
      </c>
      <c r="AV452" s="12" t="s">
        <v>81</v>
      </c>
      <c r="AW452" s="12" t="s">
        <v>34</v>
      </c>
      <c r="AX452" s="12" t="s">
        <v>72</v>
      </c>
      <c r="AY452" s="148" t="s">
        <v>306</v>
      </c>
    </row>
    <row r="453" spans="2:65" s="12" customFormat="1">
      <c r="B453" s="146"/>
      <c r="D453" s="147" t="s">
        <v>313</v>
      </c>
      <c r="E453" s="148" t="s">
        <v>21</v>
      </c>
      <c r="F453" s="149" t="s">
        <v>686</v>
      </c>
      <c r="H453" s="150">
        <v>2.0880000000000001</v>
      </c>
      <c r="I453" s="151"/>
      <c r="L453" s="146"/>
      <c r="M453" s="152"/>
      <c r="T453" s="153"/>
      <c r="AT453" s="148" t="s">
        <v>313</v>
      </c>
      <c r="AU453" s="148" t="s">
        <v>81</v>
      </c>
      <c r="AV453" s="12" t="s">
        <v>81</v>
      </c>
      <c r="AW453" s="12" t="s">
        <v>34</v>
      </c>
      <c r="AX453" s="12" t="s">
        <v>72</v>
      </c>
      <c r="AY453" s="148" t="s">
        <v>306</v>
      </c>
    </row>
    <row r="454" spans="2:65" s="12" customFormat="1">
      <c r="B454" s="146"/>
      <c r="D454" s="147" t="s">
        <v>313</v>
      </c>
      <c r="E454" s="148" t="s">
        <v>21</v>
      </c>
      <c r="F454" s="149" t="s">
        <v>687</v>
      </c>
      <c r="H454" s="150">
        <v>2.5049999999999999</v>
      </c>
      <c r="I454" s="151"/>
      <c r="L454" s="146"/>
      <c r="M454" s="152"/>
      <c r="T454" s="153"/>
      <c r="AT454" s="148" t="s">
        <v>313</v>
      </c>
      <c r="AU454" s="148" t="s">
        <v>81</v>
      </c>
      <c r="AV454" s="12" t="s">
        <v>81</v>
      </c>
      <c r="AW454" s="12" t="s">
        <v>34</v>
      </c>
      <c r="AX454" s="12" t="s">
        <v>72</v>
      </c>
      <c r="AY454" s="148" t="s">
        <v>306</v>
      </c>
    </row>
    <row r="455" spans="2:65" s="12" customFormat="1">
      <c r="B455" s="146"/>
      <c r="D455" s="147" t="s">
        <v>313</v>
      </c>
      <c r="E455" s="148" t="s">
        <v>21</v>
      </c>
      <c r="F455" s="149" t="s">
        <v>688</v>
      </c>
      <c r="H455" s="150">
        <v>2.5049999999999999</v>
      </c>
      <c r="I455" s="151"/>
      <c r="L455" s="146"/>
      <c r="M455" s="152"/>
      <c r="T455" s="153"/>
      <c r="AT455" s="148" t="s">
        <v>313</v>
      </c>
      <c r="AU455" s="148" t="s">
        <v>81</v>
      </c>
      <c r="AV455" s="12" t="s">
        <v>81</v>
      </c>
      <c r="AW455" s="12" t="s">
        <v>34</v>
      </c>
      <c r="AX455" s="12" t="s">
        <v>72</v>
      </c>
      <c r="AY455" s="148" t="s">
        <v>306</v>
      </c>
    </row>
    <row r="456" spans="2:65" s="12" customFormat="1">
      <c r="B456" s="146"/>
      <c r="D456" s="147" t="s">
        <v>313</v>
      </c>
      <c r="E456" s="148" t="s">
        <v>21</v>
      </c>
      <c r="F456" s="149" t="s">
        <v>689</v>
      </c>
      <c r="H456" s="150">
        <v>3.9750000000000001</v>
      </c>
      <c r="I456" s="151"/>
      <c r="L456" s="146"/>
      <c r="M456" s="152"/>
      <c r="T456" s="153"/>
      <c r="AT456" s="148" t="s">
        <v>313</v>
      </c>
      <c r="AU456" s="148" t="s">
        <v>81</v>
      </c>
      <c r="AV456" s="12" t="s">
        <v>81</v>
      </c>
      <c r="AW456" s="12" t="s">
        <v>34</v>
      </c>
      <c r="AX456" s="12" t="s">
        <v>72</v>
      </c>
      <c r="AY456" s="148" t="s">
        <v>306</v>
      </c>
    </row>
    <row r="457" spans="2:65" s="12" customFormat="1">
      <c r="B457" s="146"/>
      <c r="D457" s="147" t="s">
        <v>313</v>
      </c>
      <c r="E457" s="148" t="s">
        <v>21</v>
      </c>
      <c r="F457" s="149" t="s">
        <v>690</v>
      </c>
      <c r="H457" s="150">
        <v>2.835</v>
      </c>
      <c r="I457" s="151"/>
      <c r="L457" s="146"/>
      <c r="M457" s="152"/>
      <c r="T457" s="153"/>
      <c r="AT457" s="148" t="s">
        <v>313</v>
      </c>
      <c r="AU457" s="148" t="s">
        <v>81</v>
      </c>
      <c r="AV457" s="12" t="s">
        <v>81</v>
      </c>
      <c r="AW457" s="12" t="s">
        <v>34</v>
      </c>
      <c r="AX457" s="12" t="s">
        <v>72</v>
      </c>
      <c r="AY457" s="148" t="s">
        <v>306</v>
      </c>
    </row>
    <row r="458" spans="2:65" s="12" customFormat="1">
      <c r="B458" s="146"/>
      <c r="D458" s="147" t="s">
        <v>313</v>
      </c>
      <c r="E458" s="148" t="s">
        <v>21</v>
      </c>
      <c r="F458" s="149" t="s">
        <v>691</v>
      </c>
      <c r="H458" s="150">
        <v>1.23</v>
      </c>
      <c r="I458" s="151"/>
      <c r="L458" s="146"/>
      <c r="M458" s="152"/>
      <c r="T458" s="153"/>
      <c r="AT458" s="148" t="s">
        <v>313</v>
      </c>
      <c r="AU458" s="148" t="s">
        <v>81</v>
      </c>
      <c r="AV458" s="12" t="s">
        <v>81</v>
      </c>
      <c r="AW458" s="12" t="s">
        <v>34</v>
      </c>
      <c r="AX458" s="12" t="s">
        <v>72</v>
      </c>
      <c r="AY458" s="148" t="s">
        <v>306</v>
      </c>
    </row>
    <row r="459" spans="2:65" s="12" customFormat="1">
      <c r="B459" s="146"/>
      <c r="D459" s="147" t="s">
        <v>313</v>
      </c>
      <c r="E459" s="148" t="s">
        <v>21</v>
      </c>
      <c r="F459" s="149" t="s">
        <v>692</v>
      </c>
      <c r="H459" s="150">
        <v>1.08</v>
      </c>
      <c r="I459" s="151"/>
      <c r="L459" s="146"/>
      <c r="M459" s="152"/>
      <c r="T459" s="153"/>
      <c r="AT459" s="148" t="s">
        <v>313</v>
      </c>
      <c r="AU459" s="148" t="s">
        <v>81</v>
      </c>
      <c r="AV459" s="12" t="s">
        <v>81</v>
      </c>
      <c r="AW459" s="12" t="s">
        <v>34</v>
      </c>
      <c r="AX459" s="12" t="s">
        <v>72</v>
      </c>
      <c r="AY459" s="148" t="s">
        <v>306</v>
      </c>
    </row>
    <row r="460" spans="2:65" s="12" customFormat="1">
      <c r="B460" s="146"/>
      <c r="D460" s="147" t="s">
        <v>313</v>
      </c>
      <c r="E460" s="148" t="s">
        <v>21</v>
      </c>
      <c r="F460" s="149" t="s">
        <v>693</v>
      </c>
      <c r="H460" s="150">
        <v>2.754</v>
      </c>
      <c r="I460" s="151"/>
      <c r="L460" s="146"/>
      <c r="M460" s="152"/>
      <c r="T460" s="153"/>
      <c r="AT460" s="148" t="s">
        <v>313</v>
      </c>
      <c r="AU460" s="148" t="s">
        <v>81</v>
      </c>
      <c r="AV460" s="12" t="s">
        <v>81</v>
      </c>
      <c r="AW460" s="12" t="s">
        <v>34</v>
      </c>
      <c r="AX460" s="12" t="s">
        <v>72</v>
      </c>
      <c r="AY460" s="148" t="s">
        <v>306</v>
      </c>
    </row>
    <row r="461" spans="2:65" s="13" customFormat="1">
      <c r="B461" s="154"/>
      <c r="D461" s="147" t="s">
        <v>313</v>
      </c>
      <c r="E461" s="155" t="s">
        <v>21</v>
      </c>
      <c r="F461" s="156" t="s">
        <v>315</v>
      </c>
      <c r="H461" s="157">
        <v>23.146999999999998</v>
      </c>
      <c r="I461" s="158"/>
      <c r="L461" s="154"/>
      <c r="M461" s="159"/>
      <c r="T461" s="160"/>
      <c r="AT461" s="155" t="s">
        <v>313</v>
      </c>
      <c r="AU461" s="155" t="s">
        <v>81</v>
      </c>
      <c r="AV461" s="13" t="s">
        <v>89</v>
      </c>
      <c r="AW461" s="13" t="s">
        <v>34</v>
      </c>
      <c r="AX461" s="13" t="s">
        <v>79</v>
      </c>
      <c r="AY461" s="155" t="s">
        <v>306</v>
      </c>
    </row>
    <row r="462" spans="2:65" s="1" customFormat="1" ht="24.2" customHeight="1">
      <c r="B462" s="33"/>
      <c r="C462" s="133" t="s">
        <v>719</v>
      </c>
      <c r="D462" s="133" t="s">
        <v>308</v>
      </c>
      <c r="E462" s="134" t="s">
        <v>720</v>
      </c>
      <c r="F462" s="135" t="s">
        <v>721</v>
      </c>
      <c r="G462" s="136" t="s">
        <v>236</v>
      </c>
      <c r="H462" s="137">
        <v>23.146999999999998</v>
      </c>
      <c r="I462" s="138"/>
      <c r="J462" s="139">
        <f>ROUND(I462*H462,2)</f>
        <v>0</v>
      </c>
      <c r="K462" s="135" t="s">
        <v>319</v>
      </c>
      <c r="L462" s="33"/>
      <c r="M462" s="140" t="s">
        <v>21</v>
      </c>
      <c r="N462" s="141" t="s">
        <v>43</v>
      </c>
      <c r="P462" s="142">
        <f>O462*H462</f>
        <v>0</v>
      </c>
      <c r="Q462" s="142">
        <v>0</v>
      </c>
      <c r="R462" s="142">
        <f>Q462*H462</f>
        <v>0</v>
      </c>
      <c r="S462" s="142">
        <v>0</v>
      </c>
      <c r="T462" s="143">
        <f>S462*H462</f>
        <v>0</v>
      </c>
      <c r="AR462" s="144" t="s">
        <v>108</v>
      </c>
      <c r="AT462" s="144" t="s">
        <v>308</v>
      </c>
      <c r="AU462" s="144" t="s">
        <v>81</v>
      </c>
      <c r="AY462" s="18" t="s">
        <v>306</v>
      </c>
      <c r="BE462" s="145">
        <f>IF(N462="základní",J462,0)</f>
        <v>0</v>
      </c>
      <c r="BF462" s="145">
        <f>IF(N462="snížená",J462,0)</f>
        <v>0</v>
      </c>
      <c r="BG462" s="145">
        <f>IF(N462="zákl. přenesená",J462,0)</f>
        <v>0</v>
      </c>
      <c r="BH462" s="145">
        <f>IF(N462="sníž. přenesená",J462,0)</f>
        <v>0</v>
      </c>
      <c r="BI462" s="145">
        <f>IF(N462="nulová",J462,0)</f>
        <v>0</v>
      </c>
      <c r="BJ462" s="18" t="s">
        <v>79</v>
      </c>
      <c r="BK462" s="145">
        <f>ROUND(I462*H462,2)</f>
        <v>0</v>
      </c>
      <c r="BL462" s="18" t="s">
        <v>108</v>
      </c>
      <c r="BM462" s="144" t="s">
        <v>722</v>
      </c>
    </row>
    <row r="463" spans="2:65" s="1" customFormat="1">
      <c r="B463" s="33"/>
      <c r="D463" s="161" t="s">
        <v>321</v>
      </c>
      <c r="F463" s="162" t="s">
        <v>723</v>
      </c>
      <c r="I463" s="163"/>
      <c r="L463" s="33"/>
      <c r="M463" s="164"/>
      <c r="T463" s="52"/>
      <c r="AT463" s="18" t="s">
        <v>321</v>
      </c>
      <c r="AU463" s="18" t="s">
        <v>81</v>
      </c>
    </row>
    <row r="464" spans="2:65" s="12" customFormat="1">
      <c r="B464" s="146"/>
      <c r="D464" s="147" t="s">
        <v>313</v>
      </c>
      <c r="E464" s="148" t="s">
        <v>21</v>
      </c>
      <c r="F464" s="149" t="s">
        <v>724</v>
      </c>
      <c r="H464" s="150">
        <v>23.146999999999998</v>
      </c>
      <c r="I464" s="151"/>
      <c r="L464" s="146"/>
      <c r="M464" s="152"/>
      <c r="T464" s="153"/>
      <c r="AT464" s="148" t="s">
        <v>313</v>
      </c>
      <c r="AU464" s="148" t="s">
        <v>81</v>
      </c>
      <c r="AV464" s="12" t="s">
        <v>81</v>
      </c>
      <c r="AW464" s="12" t="s">
        <v>34</v>
      </c>
      <c r="AX464" s="12" t="s">
        <v>72</v>
      </c>
      <c r="AY464" s="148" t="s">
        <v>306</v>
      </c>
    </row>
    <row r="465" spans="2:65" s="13" customFormat="1">
      <c r="B465" s="154"/>
      <c r="D465" s="147" t="s">
        <v>313</v>
      </c>
      <c r="E465" s="155" t="s">
        <v>21</v>
      </c>
      <c r="F465" s="156" t="s">
        <v>315</v>
      </c>
      <c r="H465" s="157">
        <v>23.146999999999998</v>
      </c>
      <c r="I465" s="158"/>
      <c r="L465" s="154"/>
      <c r="M465" s="159"/>
      <c r="T465" s="160"/>
      <c r="AT465" s="155" t="s">
        <v>313</v>
      </c>
      <c r="AU465" s="155" t="s">
        <v>81</v>
      </c>
      <c r="AV465" s="13" t="s">
        <v>89</v>
      </c>
      <c r="AW465" s="13" t="s">
        <v>34</v>
      </c>
      <c r="AX465" s="13" t="s">
        <v>79</v>
      </c>
      <c r="AY465" s="155" t="s">
        <v>306</v>
      </c>
    </row>
    <row r="466" spans="2:65" s="1" customFormat="1" ht="37.9" customHeight="1">
      <c r="B466" s="33"/>
      <c r="C466" s="133" t="s">
        <v>725</v>
      </c>
      <c r="D466" s="133" t="s">
        <v>308</v>
      </c>
      <c r="E466" s="134" t="s">
        <v>726</v>
      </c>
      <c r="F466" s="135" t="s">
        <v>727</v>
      </c>
      <c r="G466" s="136" t="s">
        <v>375</v>
      </c>
      <c r="H466" s="137">
        <v>0.66400000000000003</v>
      </c>
      <c r="I466" s="138"/>
      <c r="J466" s="139">
        <f>ROUND(I466*H466,2)</f>
        <v>0</v>
      </c>
      <c r="K466" s="135" t="s">
        <v>319</v>
      </c>
      <c r="L466" s="33"/>
      <c r="M466" s="140" t="s">
        <v>21</v>
      </c>
      <c r="N466" s="141" t="s">
        <v>43</v>
      </c>
      <c r="P466" s="142">
        <f>O466*H466</f>
        <v>0</v>
      </c>
      <c r="Q466" s="142">
        <v>1.0551200000000001</v>
      </c>
      <c r="R466" s="142">
        <f>Q466*H466</f>
        <v>0.70059968000000006</v>
      </c>
      <c r="S466" s="142">
        <v>0</v>
      </c>
      <c r="T466" s="143">
        <f>S466*H466</f>
        <v>0</v>
      </c>
      <c r="AR466" s="144" t="s">
        <v>108</v>
      </c>
      <c r="AT466" s="144" t="s">
        <v>308</v>
      </c>
      <c r="AU466" s="144" t="s">
        <v>81</v>
      </c>
      <c r="AY466" s="18" t="s">
        <v>306</v>
      </c>
      <c r="BE466" s="145">
        <f>IF(N466="základní",J466,0)</f>
        <v>0</v>
      </c>
      <c r="BF466" s="145">
        <f>IF(N466="snížená",J466,0)</f>
        <v>0</v>
      </c>
      <c r="BG466" s="145">
        <f>IF(N466="zákl. přenesená",J466,0)</f>
        <v>0</v>
      </c>
      <c r="BH466" s="145">
        <f>IF(N466="sníž. přenesená",J466,0)</f>
        <v>0</v>
      </c>
      <c r="BI466" s="145">
        <f>IF(N466="nulová",J466,0)</f>
        <v>0</v>
      </c>
      <c r="BJ466" s="18" t="s">
        <v>79</v>
      </c>
      <c r="BK466" s="145">
        <f>ROUND(I466*H466,2)</f>
        <v>0</v>
      </c>
      <c r="BL466" s="18" t="s">
        <v>108</v>
      </c>
      <c r="BM466" s="144" t="s">
        <v>728</v>
      </c>
    </row>
    <row r="467" spans="2:65" s="1" customFormat="1">
      <c r="B467" s="33"/>
      <c r="D467" s="161" t="s">
        <v>321</v>
      </c>
      <c r="F467" s="162" t="s">
        <v>729</v>
      </c>
      <c r="I467" s="163"/>
      <c r="L467" s="33"/>
      <c r="M467" s="164"/>
      <c r="T467" s="52"/>
      <c r="AT467" s="18" t="s">
        <v>321</v>
      </c>
      <c r="AU467" s="18" t="s">
        <v>81</v>
      </c>
    </row>
    <row r="468" spans="2:65" s="12" customFormat="1">
      <c r="B468" s="146"/>
      <c r="D468" s="147" t="s">
        <v>313</v>
      </c>
      <c r="E468" s="148" t="s">
        <v>21</v>
      </c>
      <c r="F468" s="149" t="s">
        <v>730</v>
      </c>
      <c r="H468" s="150">
        <v>0.60399999999999998</v>
      </c>
      <c r="I468" s="151"/>
      <c r="L468" s="146"/>
      <c r="M468" s="152"/>
      <c r="T468" s="153"/>
      <c r="AT468" s="148" t="s">
        <v>313</v>
      </c>
      <c r="AU468" s="148" t="s">
        <v>81</v>
      </c>
      <c r="AV468" s="12" t="s">
        <v>81</v>
      </c>
      <c r="AW468" s="12" t="s">
        <v>34</v>
      </c>
      <c r="AX468" s="12" t="s">
        <v>72</v>
      </c>
      <c r="AY468" s="148" t="s">
        <v>306</v>
      </c>
    </row>
    <row r="469" spans="2:65" s="13" customFormat="1">
      <c r="B469" s="154"/>
      <c r="D469" s="147" t="s">
        <v>313</v>
      </c>
      <c r="E469" s="155" t="s">
        <v>21</v>
      </c>
      <c r="F469" s="156" t="s">
        <v>315</v>
      </c>
      <c r="H469" s="157">
        <v>0.60399999999999998</v>
      </c>
      <c r="I469" s="158"/>
      <c r="L469" s="154"/>
      <c r="M469" s="159"/>
      <c r="T469" s="160"/>
      <c r="AT469" s="155" t="s">
        <v>313</v>
      </c>
      <c r="AU469" s="155" t="s">
        <v>81</v>
      </c>
      <c r="AV469" s="13" t="s">
        <v>89</v>
      </c>
      <c r="AW469" s="13" t="s">
        <v>34</v>
      </c>
      <c r="AX469" s="13" t="s">
        <v>72</v>
      </c>
      <c r="AY469" s="155" t="s">
        <v>306</v>
      </c>
    </row>
    <row r="470" spans="2:65" s="12" customFormat="1">
      <c r="B470" s="146"/>
      <c r="D470" s="147" t="s">
        <v>313</v>
      </c>
      <c r="E470" s="148" t="s">
        <v>21</v>
      </c>
      <c r="F470" s="149" t="s">
        <v>731</v>
      </c>
      <c r="H470" s="150">
        <v>0.06</v>
      </c>
      <c r="I470" s="151"/>
      <c r="L470" s="146"/>
      <c r="M470" s="152"/>
      <c r="T470" s="153"/>
      <c r="AT470" s="148" t="s">
        <v>313</v>
      </c>
      <c r="AU470" s="148" t="s">
        <v>81</v>
      </c>
      <c r="AV470" s="12" t="s">
        <v>81</v>
      </c>
      <c r="AW470" s="12" t="s">
        <v>34</v>
      </c>
      <c r="AX470" s="12" t="s">
        <v>72</v>
      </c>
      <c r="AY470" s="148" t="s">
        <v>306</v>
      </c>
    </row>
    <row r="471" spans="2:65" s="15" customFormat="1">
      <c r="B471" s="171"/>
      <c r="D471" s="147" t="s">
        <v>313</v>
      </c>
      <c r="E471" s="172" t="s">
        <v>21</v>
      </c>
      <c r="F471" s="173" t="s">
        <v>331</v>
      </c>
      <c r="H471" s="174">
        <v>0.66400000000000003</v>
      </c>
      <c r="I471" s="175"/>
      <c r="L471" s="171"/>
      <c r="M471" s="176"/>
      <c r="T471" s="177"/>
      <c r="AT471" s="172" t="s">
        <v>313</v>
      </c>
      <c r="AU471" s="172" t="s">
        <v>81</v>
      </c>
      <c r="AV471" s="15" t="s">
        <v>108</v>
      </c>
      <c r="AW471" s="15" t="s">
        <v>34</v>
      </c>
      <c r="AX471" s="15" t="s">
        <v>79</v>
      </c>
      <c r="AY471" s="172" t="s">
        <v>306</v>
      </c>
    </row>
    <row r="472" spans="2:65" s="1" customFormat="1" ht="16.5" customHeight="1">
      <c r="B472" s="33"/>
      <c r="C472" s="133" t="s">
        <v>732</v>
      </c>
      <c r="D472" s="133" t="s">
        <v>308</v>
      </c>
      <c r="E472" s="134" t="s">
        <v>733</v>
      </c>
      <c r="F472" s="135" t="s">
        <v>734</v>
      </c>
      <c r="G472" s="136" t="s">
        <v>318</v>
      </c>
      <c r="H472" s="137">
        <v>7.3369999999999997</v>
      </c>
      <c r="I472" s="138"/>
      <c r="J472" s="139">
        <f>ROUND(I472*H472,2)</f>
        <v>0</v>
      </c>
      <c r="K472" s="135" t="s">
        <v>319</v>
      </c>
      <c r="L472" s="33"/>
      <c r="M472" s="140" t="s">
        <v>21</v>
      </c>
      <c r="N472" s="141" t="s">
        <v>43</v>
      </c>
      <c r="P472" s="142">
        <f>O472*H472</f>
        <v>0</v>
      </c>
      <c r="Q472" s="142">
        <v>2.5019800000000001</v>
      </c>
      <c r="R472" s="142">
        <f>Q472*H472</f>
        <v>18.357027259999999</v>
      </c>
      <c r="S472" s="142">
        <v>0</v>
      </c>
      <c r="T472" s="143">
        <f>S472*H472</f>
        <v>0</v>
      </c>
      <c r="AR472" s="144" t="s">
        <v>108</v>
      </c>
      <c r="AT472" s="144" t="s">
        <v>308</v>
      </c>
      <c r="AU472" s="144" t="s">
        <v>81</v>
      </c>
      <c r="AY472" s="18" t="s">
        <v>306</v>
      </c>
      <c r="BE472" s="145">
        <f>IF(N472="základní",J472,0)</f>
        <v>0</v>
      </c>
      <c r="BF472" s="145">
        <f>IF(N472="snížená",J472,0)</f>
        <v>0</v>
      </c>
      <c r="BG472" s="145">
        <f>IF(N472="zákl. přenesená",J472,0)</f>
        <v>0</v>
      </c>
      <c r="BH472" s="145">
        <f>IF(N472="sníž. přenesená",J472,0)</f>
        <v>0</v>
      </c>
      <c r="BI472" s="145">
        <f>IF(N472="nulová",J472,0)</f>
        <v>0</v>
      </c>
      <c r="BJ472" s="18" t="s">
        <v>79</v>
      </c>
      <c r="BK472" s="145">
        <f>ROUND(I472*H472,2)</f>
        <v>0</v>
      </c>
      <c r="BL472" s="18" t="s">
        <v>108</v>
      </c>
      <c r="BM472" s="144" t="s">
        <v>735</v>
      </c>
    </row>
    <row r="473" spans="2:65" s="1" customFormat="1">
      <c r="B473" s="33"/>
      <c r="D473" s="161" t="s">
        <v>321</v>
      </c>
      <c r="F473" s="162" t="s">
        <v>736</v>
      </c>
      <c r="I473" s="163"/>
      <c r="L473" s="33"/>
      <c r="M473" s="164"/>
      <c r="T473" s="52"/>
      <c r="AT473" s="18" t="s">
        <v>321</v>
      </c>
      <c r="AU473" s="18" t="s">
        <v>81</v>
      </c>
    </row>
    <row r="474" spans="2:65" s="14" customFormat="1">
      <c r="B474" s="165"/>
      <c r="D474" s="147" t="s">
        <v>313</v>
      </c>
      <c r="E474" s="166" t="s">
        <v>21</v>
      </c>
      <c r="F474" s="167" t="s">
        <v>737</v>
      </c>
      <c r="H474" s="166" t="s">
        <v>21</v>
      </c>
      <c r="I474" s="168"/>
      <c r="L474" s="165"/>
      <c r="M474" s="169"/>
      <c r="T474" s="170"/>
      <c r="AT474" s="166" t="s">
        <v>313</v>
      </c>
      <c r="AU474" s="166" t="s">
        <v>81</v>
      </c>
      <c r="AV474" s="14" t="s">
        <v>79</v>
      </c>
      <c r="AW474" s="14" t="s">
        <v>34</v>
      </c>
      <c r="AX474" s="14" t="s">
        <v>72</v>
      </c>
      <c r="AY474" s="166" t="s">
        <v>306</v>
      </c>
    </row>
    <row r="475" spans="2:65" s="14" customFormat="1">
      <c r="B475" s="165"/>
      <c r="D475" s="147" t="s">
        <v>313</v>
      </c>
      <c r="E475" s="166" t="s">
        <v>21</v>
      </c>
      <c r="F475" s="167" t="s">
        <v>568</v>
      </c>
      <c r="H475" s="166" t="s">
        <v>21</v>
      </c>
      <c r="I475" s="168"/>
      <c r="L475" s="165"/>
      <c r="M475" s="169"/>
      <c r="T475" s="170"/>
      <c r="AT475" s="166" t="s">
        <v>313</v>
      </c>
      <c r="AU475" s="166" t="s">
        <v>81</v>
      </c>
      <c r="AV475" s="14" t="s">
        <v>79</v>
      </c>
      <c r="AW475" s="14" t="s">
        <v>34</v>
      </c>
      <c r="AX475" s="14" t="s">
        <v>72</v>
      </c>
      <c r="AY475" s="166" t="s">
        <v>306</v>
      </c>
    </row>
    <row r="476" spans="2:65" s="12" customFormat="1">
      <c r="B476" s="146"/>
      <c r="D476" s="147" t="s">
        <v>313</v>
      </c>
      <c r="E476" s="148" t="s">
        <v>21</v>
      </c>
      <c r="F476" s="149" t="s">
        <v>738</v>
      </c>
      <c r="H476" s="150">
        <v>1.2569999999999999</v>
      </c>
      <c r="I476" s="151"/>
      <c r="L476" s="146"/>
      <c r="M476" s="152"/>
      <c r="T476" s="153"/>
      <c r="AT476" s="148" t="s">
        <v>313</v>
      </c>
      <c r="AU476" s="148" t="s">
        <v>81</v>
      </c>
      <c r="AV476" s="12" t="s">
        <v>81</v>
      </c>
      <c r="AW476" s="12" t="s">
        <v>34</v>
      </c>
      <c r="AX476" s="12" t="s">
        <v>72</v>
      </c>
      <c r="AY476" s="148" t="s">
        <v>306</v>
      </c>
    </row>
    <row r="477" spans="2:65" s="12" customFormat="1">
      <c r="B477" s="146"/>
      <c r="D477" s="147" t="s">
        <v>313</v>
      </c>
      <c r="E477" s="148" t="s">
        <v>21</v>
      </c>
      <c r="F477" s="149" t="s">
        <v>739</v>
      </c>
      <c r="H477" s="150">
        <v>0.57699999999999996</v>
      </c>
      <c r="I477" s="151"/>
      <c r="L477" s="146"/>
      <c r="M477" s="152"/>
      <c r="T477" s="153"/>
      <c r="AT477" s="148" t="s">
        <v>313</v>
      </c>
      <c r="AU477" s="148" t="s">
        <v>81</v>
      </c>
      <c r="AV477" s="12" t="s">
        <v>81</v>
      </c>
      <c r="AW477" s="12" t="s">
        <v>34</v>
      </c>
      <c r="AX477" s="12" t="s">
        <v>72</v>
      </c>
      <c r="AY477" s="148" t="s">
        <v>306</v>
      </c>
    </row>
    <row r="478" spans="2:65" s="13" customFormat="1">
      <c r="B478" s="154"/>
      <c r="D478" s="147" t="s">
        <v>313</v>
      </c>
      <c r="E478" s="155" t="s">
        <v>21</v>
      </c>
      <c r="F478" s="156" t="s">
        <v>315</v>
      </c>
      <c r="H478" s="157">
        <v>1.8340000000000001</v>
      </c>
      <c r="I478" s="158"/>
      <c r="L478" s="154"/>
      <c r="M478" s="159"/>
      <c r="T478" s="160"/>
      <c r="AT478" s="155" t="s">
        <v>313</v>
      </c>
      <c r="AU478" s="155" t="s">
        <v>81</v>
      </c>
      <c r="AV478" s="13" t="s">
        <v>89</v>
      </c>
      <c r="AW478" s="13" t="s">
        <v>34</v>
      </c>
      <c r="AX478" s="13" t="s">
        <v>72</v>
      </c>
      <c r="AY478" s="155" t="s">
        <v>306</v>
      </c>
    </row>
    <row r="479" spans="2:65" s="14" customFormat="1">
      <c r="B479" s="165"/>
      <c r="D479" s="147" t="s">
        <v>313</v>
      </c>
      <c r="E479" s="166" t="s">
        <v>21</v>
      </c>
      <c r="F479" s="167" t="s">
        <v>740</v>
      </c>
      <c r="H479" s="166" t="s">
        <v>21</v>
      </c>
      <c r="I479" s="168"/>
      <c r="L479" s="165"/>
      <c r="M479" s="169"/>
      <c r="T479" s="170"/>
      <c r="AT479" s="166" t="s">
        <v>313</v>
      </c>
      <c r="AU479" s="166" t="s">
        <v>81</v>
      </c>
      <c r="AV479" s="14" t="s">
        <v>79</v>
      </c>
      <c r="AW479" s="14" t="s">
        <v>34</v>
      </c>
      <c r="AX479" s="14" t="s">
        <v>72</v>
      </c>
      <c r="AY479" s="166" t="s">
        <v>306</v>
      </c>
    </row>
    <row r="480" spans="2:65" s="12" customFormat="1">
      <c r="B480" s="146"/>
      <c r="D480" s="147" t="s">
        <v>313</v>
      </c>
      <c r="E480" s="148" t="s">
        <v>21</v>
      </c>
      <c r="F480" s="149" t="s">
        <v>741</v>
      </c>
      <c r="H480" s="150">
        <v>1.1299999999999999</v>
      </c>
      <c r="I480" s="151"/>
      <c r="L480" s="146"/>
      <c r="M480" s="152"/>
      <c r="T480" s="153"/>
      <c r="AT480" s="148" t="s">
        <v>313</v>
      </c>
      <c r="AU480" s="148" t="s">
        <v>81</v>
      </c>
      <c r="AV480" s="12" t="s">
        <v>81</v>
      </c>
      <c r="AW480" s="12" t="s">
        <v>34</v>
      </c>
      <c r="AX480" s="12" t="s">
        <v>72</v>
      </c>
      <c r="AY480" s="148" t="s">
        <v>306</v>
      </c>
    </row>
    <row r="481" spans="2:65" s="12" customFormat="1">
      <c r="B481" s="146"/>
      <c r="D481" s="147" t="s">
        <v>313</v>
      </c>
      <c r="E481" s="148" t="s">
        <v>21</v>
      </c>
      <c r="F481" s="149" t="s">
        <v>742</v>
      </c>
      <c r="H481" s="150">
        <v>4.3730000000000002</v>
      </c>
      <c r="I481" s="151"/>
      <c r="L481" s="146"/>
      <c r="M481" s="152"/>
      <c r="T481" s="153"/>
      <c r="AT481" s="148" t="s">
        <v>313</v>
      </c>
      <c r="AU481" s="148" t="s">
        <v>81</v>
      </c>
      <c r="AV481" s="12" t="s">
        <v>81</v>
      </c>
      <c r="AW481" s="12" t="s">
        <v>34</v>
      </c>
      <c r="AX481" s="12" t="s">
        <v>72</v>
      </c>
      <c r="AY481" s="148" t="s">
        <v>306</v>
      </c>
    </row>
    <row r="482" spans="2:65" s="13" customFormat="1">
      <c r="B482" s="154"/>
      <c r="D482" s="147" t="s">
        <v>313</v>
      </c>
      <c r="E482" s="155" t="s">
        <v>21</v>
      </c>
      <c r="F482" s="156" t="s">
        <v>315</v>
      </c>
      <c r="H482" s="157">
        <v>5.5030000000000001</v>
      </c>
      <c r="I482" s="158"/>
      <c r="L482" s="154"/>
      <c r="M482" s="159"/>
      <c r="T482" s="160"/>
      <c r="AT482" s="155" t="s">
        <v>313</v>
      </c>
      <c r="AU482" s="155" t="s">
        <v>81</v>
      </c>
      <c r="AV482" s="13" t="s">
        <v>89</v>
      </c>
      <c r="AW482" s="13" t="s">
        <v>34</v>
      </c>
      <c r="AX482" s="13" t="s">
        <v>72</v>
      </c>
      <c r="AY482" s="155" t="s">
        <v>306</v>
      </c>
    </row>
    <row r="483" spans="2:65" s="15" customFormat="1">
      <c r="B483" s="171"/>
      <c r="D483" s="147" t="s">
        <v>313</v>
      </c>
      <c r="E483" s="172" t="s">
        <v>21</v>
      </c>
      <c r="F483" s="173" t="s">
        <v>331</v>
      </c>
      <c r="H483" s="174">
        <v>7.3369999999999997</v>
      </c>
      <c r="I483" s="175"/>
      <c r="L483" s="171"/>
      <c r="M483" s="176"/>
      <c r="T483" s="177"/>
      <c r="AT483" s="172" t="s">
        <v>313</v>
      </c>
      <c r="AU483" s="172" t="s">
        <v>81</v>
      </c>
      <c r="AV483" s="15" t="s">
        <v>108</v>
      </c>
      <c r="AW483" s="15" t="s">
        <v>34</v>
      </c>
      <c r="AX483" s="15" t="s">
        <v>79</v>
      </c>
      <c r="AY483" s="172" t="s">
        <v>306</v>
      </c>
    </row>
    <row r="484" spans="2:65" s="1" customFormat="1" ht="16.5" customHeight="1">
      <c r="B484" s="33"/>
      <c r="C484" s="133" t="s">
        <v>743</v>
      </c>
      <c r="D484" s="133" t="s">
        <v>308</v>
      </c>
      <c r="E484" s="134" t="s">
        <v>744</v>
      </c>
      <c r="F484" s="135" t="s">
        <v>745</v>
      </c>
      <c r="G484" s="136" t="s">
        <v>236</v>
      </c>
      <c r="H484" s="137">
        <v>65.926000000000002</v>
      </c>
      <c r="I484" s="138"/>
      <c r="J484" s="139">
        <f>ROUND(I484*H484,2)</f>
        <v>0</v>
      </c>
      <c r="K484" s="135" t="s">
        <v>319</v>
      </c>
      <c r="L484" s="33"/>
      <c r="M484" s="140" t="s">
        <v>21</v>
      </c>
      <c r="N484" s="141" t="s">
        <v>43</v>
      </c>
      <c r="P484" s="142">
        <f>O484*H484</f>
        <v>0</v>
      </c>
      <c r="Q484" s="142">
        <v>5.7600000000000004E-3</v>
      </c>
      <c r="R484" s="142">
        <f>Q484*H484</f>
        <v>0.37973376000000003</v>
      </c>
      <c r="S484" s="142">
        <v>0</v>
      </c>
      <c r="T484" s="143">
        <f>S484*H484</f>
        <v>0</v>
      </c>
      <c r="AR484" s="144" t="s">
        <v>108</v>
      </c>
      <c r="AT484" s="144" t="s">
        <v>308</v>
      </c>
      <c r="AU484" s="144" t="s">
        <v>81</v>
      </c>
      <c r="AY484" s="18" t="s">
        <v>306</v>
      </c>
      <c r="BE484" s="145">
        <f>IF(N484="základní",J484,0)</f>
        <v>0</v>
      </c>
      <c r="BF484" s="145">
        <f>IF(N484="snížená",J484,0)</f>
        <v>0</v>
      </c>
      <c r="BG484" s="145">
        <f>IF(N484="zákl. přenesená",J484,0)</f>
        <v>0</v>
      </c>
      <c r="BH484" s="145">
        <f>IF(N484="sníž. přenesená",J484,0)</f>
        <v>0</v>
      </c>
      <c r="BI484" s="145">
        <f>IF(N484="nulová",J484,0)</f>
        <v>0</v>
      </c>
      <c r="BJ484" s="18" t="s">
        <v>79</v>
      </c>
      <c r="BK484" s="145">
        <f>ROUND(I484*H484,2)</f>
        <v>0</v>
      </c>
      <c r="BL484" s="18" t="s">
        <v>108</v>
      </c>
      <c r="BM484" s="144" t="s">
        <v>746</v>
      </c>
    </row>
    <row r="485" spans="2:65" s="1" customFormat="1">
      <c r="B485" s="33"/>
      <c r="D485" s="161" t="s">
        <v>321</v>
      </c>
      <c r="F485" s="162" t="s">
        <v>747</v>
      </c>
      <c r="I485" s="163"/>
      <c r="L485" s="33"/>
      <c r="M485" s="164"/>
      <c r="T485" s="52"/>
      <c r="AT485" s="18" t="s">
        <v>321</v>
      </c>
      <c r="AU485" s="18" t="s">
        <v>81</v>
      </c>
    </row>
    <row r="486" spans="2:65" s="14" customFormat="1">
      <c r="B486" s="165"/>
      <c r="D486" s="147" t="s">
        <v>313</v>
      </c>
      <c r="E486" s="166" t="s">
        <v>21</v>
      </c>
      <c r="F486" s="167" t="s">
        <v>737</v>
      </c>
      <c r="H486" s="166" t="s">
        <v>21</v>
      </c>
      <c r="I486" s="168"/>
      <c r="L486" s="165"/>
      <c r="M486" s="169"/>
      <c r="T486" s="170"/>
      <c r="AT486" s="166" t="s">
        <v>313</v>
      </c>
      <c r="AU486" s="166" t="s">
        <v>81</v>
      </c>
      <c r="AV486" s="14" t="s">
        <v>79</v>
      </c>
      <c r="AW486" s="14" t="s">
        <v>34</v>
      </c>
      <c r="AX486" s="14" t="s">
        <v>72</v>
      </c>
      <c r="AY486" s="166" t="s">
        <v>306</v>
      </c>
    </row>
    <row r="487" spans="2:65" s="14" customFormat="1">
      <c r="B487" s="165"/>
      <c r="D487" s="147" t="s">
        <v>313</v>
      </c>
      <c r="E487" s="166" t="s">
        <v>21</v>
      </c>
      <c r="F487" s="167" t="s">
        <v>568</v>
      </c>
      <c r="H487" s="166" t="s">
        <v>21</v>
      </c>
      <c r="I487" s="168"/>
      <c r="L487" s="165"/>
      <c r="M487" s="169"/>
      <c r="T487" s="170"/>
      <c r="AT487" s="166" t="s">
        <v>313</v>
      </c>
      <c r="AU487" s="166" t="s">
        <v>81</v>
      </c>
      <c r="AV487" s="14" t="s">
        <v>79</v>
      </c>
      <c r="AW487" s="14" t="s">
        <v>34</v>
      </c>
      <c r="AX487" s="14" t="s">
        <v>72</v>
      </c>
      <c r="AY487" s="166" t="s">
        <v>306</v>
      </c>
    </row>
    <row r="488" spans="2:65" s="12" customFormat="1">
      <c r="B488" s="146"/>
      <c r="D488" s="147" t="s">
        <v>313</v>
      </c>
      <c r="E488" s="148" t="s">
        <v>21</v>
      </c>
      <c r="F488" s="149" t="s">
        <v>748</v>
      </c>
      <c r="H488" s="150">
        <v>10.053000000000001</v>
      </c>
      <c r="I488" s="151"/>
      <c r="L488" s="146"/>
      <c r="M488" s="152"/>
      <c r="T488" s="153"/>
      <c r="AT488" s="148" t="s">
        <v>313</v>
      </c>
      <c r="AU488" s="148" t="s">
        <v>81</v>
      </c>
      <c r="AV488" s="12" t="s">
        <v>81</v>
      </c>
      <c r="AW488" s="12" t="s">
        <v>34</v>
      </c>
      <c r="AX488" s="12" t="s">
        <v>72</v>
      </c>
      <c r="AY488" s="148" t="s">
        <v>306</v>
      </c>
    </row>
    <row r="489" spans="2:65" s="12" customFormat="1">
      <c r="B489" s="146"/>
      <c r="D489" s="147" t="s">
        <v>313</v>
      </c>
      <c r="E489" s="148" t="s">
        <v>21</v>
      </c>
      <c r="F489" s="149" t="s">
        <v>749</v>
      </c>
      <c r="H489" s="150">
        <v>4.6139999999999999</v>
      </c>
      <c r="I489" s="151"/>
      <c r="L489" s="146"/>
      <c r="M489" s="152"/>
      <c r="T489" s="153"/>
      <c r="AT489" s="148" t="s">
        <v>313</v>
      </c>
      <c r="AU489" s="148" t="s">
        <v>81</v>
      </c>
      <c r="AV489" s="12" t="s">
        <v>81</v>
      </c>
      <c r="AW489" s="12" t="s">
        <v>34</v>
      </c>
      <c r="AX489" s="12" t="s">
        <v>72</v>
      </c>
      <c r="AY489" s="148" t="s">
        <v>306</v>
      </c>
    </row>
    <row r="490" spans="2:65" s="13" customFormat="1">
      <c r="B490" s="154"/>
      <c r="D490" s="147" t="s">
        <v>313</v>
      </c>
      <c r="E490" s="155" t="s">
        <v>21</v>
      </c>
      <c r="F490" s="156" t="s">
        <v>315</v>
      </c>
      <c r="H490" s="157">
        <v>14.667</v>
      </c>
      <c r="I490" s="158"/>
      <c r="L490" s="154"/>
      <c r="M490" s="159"/>
      <c r="T490" s="160"/>
      <c r="AT490" s="155" t="s">
        <v>313</v>
      </c>
      <c r="AU490" s="155" t="s">
        <v>81</v>
      </c>
      <c r="AV490" s="13" t="s">
        <v>89</v>
      </c>
      <c r="AW490" s="13" t="s">
        <v>34</v>
      </c>
      <c r="AX490" s="13" t="s">
        <v>72</v>
      </c>
      <c r="AY490" s="155" t="s">
        <v>306</v>
      </c>
    </row>
    <row r="491" spans="2:65" s="14" customFormat="1">
      <c r="B491" s="165"/>
      <c r="D491" s="147" t="s">
        <v>313</v>
      </c>
      <c r="E491" s="166" t="s">
        <v>21</v>
      </c>
      <c r="F491" s="167" t="s">
        <v>740</v>
      </c>
      <c r="H491" s="166" t="s">
        <v>21</v>
      </c>
      <c r="I491" s="168"/>
      <c r="L491" s="165"/>
      <c r="M491" s="169"/>
      <c r="T491" s="170"/>
      <c r="AT491" s="166" t="s">
        <v>313</v>
      </c>
      <c r="AU491" s="166" t="s">
        <v>81</v>
      </c>
      <c r="AV491" s="14" t="s">
        <v>79</v>
      </c>
      <c r="AW491" s="14" t="s">
        <v>34</v>
      </c>
      <c r="AX491" s="14" t="s">
        <v>72</v>
      </c>
      <c r="AY491" s="166" t="s">
        <v>306</v>
      </c>
    </row>
    <row r="492" spans="2:65" s="12" customFormat="1">
      <c r="B492" s="146"/>
      <c r="D492" s="147" t="s">
        <v>313</v>
      </c>
      <c r="E492" s="148" t="s">
        <v>21</v>
      </c>
      <c r="F492" s="149" t="s">
        <v>750</v>
      </c>
      <c r="H492" s="150">
        <v>7.53</v>
      </c>
      <c r="I492" s="151"/>
      <c r="L492" s="146"/>
      <c r="M492" s="152"/>
      <c r="T492" s="153"/>
      <c r="AT492" s="148" t="s">
        <v>313</v>
      </c>
      <c r="AU492" s="148" t="s">
        <v>81</v>
      </c>
      <c r="AV492" s="12" t="s">
        <v>81</v>
      </c>
      <c r="AW492" s="12" t="s">
        <v>34</v>
      </c>
      <c r="AX492" s="12" t="s">
        <v>72</v>
      </c>
      <c r="AY492" s="148" t="s">
        <v>306</v>
      </c>
    </row>
    <row r="493" spans="2:65" s="12" customFormat="1">
      <c r="B493" s="146"/>
      <c r="D493" s="147" t="s">
        <v>313</v>
      </c>
      <c r="E493" s="148" t="s">
        <v>21</v>
      </c>
      <c r="F493" s="149" t="s">
        <v>751</v>
      </c>
      <c r="H493" s="150">
        <v>43.728999999999999</v>
      </c>
      <c r="I493" s="151"/>
      <c r="L493" s="146"/>
      <c r="M493" s="152"/>
      <c r="T493" s="153"/>
      <c r="AT493" s="148" t="s">
        <v>313</v>
      </c>
      <c r="AU493" s="148" t="s">
        <v>81</v>
      </c>
      <c r="AV493" s="12" t="s">
        <v>81</v>
      </c>
      <c r="AW493" s="12" t="s">
        <v>34</v>
      </c>
      <c r="AX493" s="12" t="s">
        <v>72</v>
      </c>
      <c r="AY493" s="148" t="s">
        <v>306</v>
      </c>
    </row>
    <row r="494" spans="2:65" s="13" customFormat="1">
      <c r="B494" s="154"/>
      <c r="D494" s="147" t="s">
        <v>313</v>
      </c>
      <c r="E494" s="155" t="s">
        <v>21</v>
      </c>
      <c r="F494" s="156" t="s">
        <v>315</v>
      </c>
      <c r="H494" s="157">
        <v>51.259</v>
      </c>
      <c r="I494" s="158"/>
      <c r="L494" s="154"/>
      <c r="M494" s="159"/>
      <c r="T494" s="160"/>
      <c r="AT494" s="155" t="s">
        <v>313</v>
      </c>
      <c r="AU494" s="155" t="s">
        <v>81</v>
      </c>
      <c r="AV494" s="13" t="s">
        <v>89</v>
      </c>
      <c r="AW494" s="13" t="s">
        <v>34</v>
      </c>
      <c r="AX494" s="13" t="s">
        <v>72</v>
      </c>
      <c r="AY494" s="155" t="s">
        <v>306</v>
      </c>
    </row>
    <row r="495" spans="2:65" s="15" customFormat="1">
      <c r="B495" s="171"/>
      <c r="D495" s="147" t="s">
        <v>313</v>
      </c>
      <c r="E495" s="172" t="s">
        <v>21</v>
      </c>
      <c r="F495" s="173" t="s">
        <v>331</v>
      </c>
      <c r="H495" s="174">
        <v>65.926000000000002</v>
      </c>
      <c r="I495" s="175"/>
      <c r="L495" s="171"/>
      <c r="M495" s="176"/>
      <c r="T495" s="177"/>
      <c r="AT495" s="172" t="s">
        <v>313</v>
      </c>
      <c r="AU495" s="172" t="s">
        <v>81</v>
      </c>
      <c r="AV495" s="15" t="s">
        <v>108</v>
      </c>
      <c r="AW495" s="15" t="s">
        <v>34</v>
      </c>
      <c r="AX495" s="15" t="s">
        <v>79</v>
      </c>
      <c r="AY495" s="172" t="s">
        <v>306</v>
      </c>
    </row>
    <row r="496" spans="2:65" s="1" customFormat="1" ht="16.5" customHeight="1">
      <c r="B496" s="33"/>
      <c r="C496" s="133" t="s">
        <v>752</v>
      </c>
      <c r="D496" s="133" t="s">
        <v>308</v>
      </c>
      <c r="E496" s="134" t="s">
        <v>753</v>
      </c>
      <c r="F496" s="135" t="s">
        <v>754</v>
      </c>
      <c r="G496" s="136" t="s">
        <v>236</v>
      </c>
      <c r="H496" s="137">
        <v>65.926000000000002</v>
      </c>
      <c r="I496" s="138"/>
      <c r="J496" s="139">
        <f>ROUND(I496*H496,2)</f>
        <v>0</v>
      </c>
      <c r="K496" s="135" t="s">
        <v>319</v>
      </c>
      <c r="L496" s="33"/>
      <c r="M496" s="140" t="s">
        <v>21</v>
      </c>
      <c r="N496" s="141" t="s">
        <v>43</v>
      </c>
      <c r="P496" s="142">
        <f>O496*H496</f>
        <v>0</v>
      </c>
      <c r="Q496" s="142">
        <v>0</v>
      </c>
      <c r="R496" s="142">
        <f>Q496*H496</f>
        <v>0</v>
      </c>
      <c r="S496" s="142">
        <v>0</v>
      </c>
      <c r="T496" s="143">
        <f>S496*H496</f>
        <v>0</v>
      </c>
      <c r="AR496" s="144" t="s">
        <v>108</v>
      </c>
      <c r="AT496" s="144" t="s">
        <v>308</v>
      </c>
      <c r="AU496" s="144" t="s">
        <v>81</v>
      </c>
      <c r="AY496" s="18" t="s">
        <v>306</v>
      </c>
      <c r="BE496" s="145">
        <f>IF(N496="základní",J496,0)</f>
        <v>0</v>
      </c>
      <c r="BF496" s="145">
        <f>IF(N496="snížená",J496,0)</f>
        <v>0</v>
      </c>
      <c r="BG496" s="145">
        <f>IF(N496="zákl. přenesená",J496,0)</f>
        <v>0</v>
      </c>
      <c r="BH496" s="145">
        <f>IF(N496="sníž. přenesená",J496,0)</f>
        <v>0</v>
      </c>
      <c r="BI496" s="145">
        <f>IF(N496="nulová",J496,0)</f>
        <v>0</v>
      </c>
      <c r="BJ496" s="18" t="s">
        <v>79</v>
      </c>
      <c r="BK496" s="145">
        <f>ROUND(I496*H496,2)</f>
        <v>0</v>
      </c>
      <c r="BL496" s="18" t="s">
        <v>108</v>
      </c>
      <c r="BM496" s="144" t="s">
        <v>755</v>
      </c>
    </row>
    <row r="497" spans="2:65" s="1" customFormat="1">
      <c r="B497" s="33"/>
      <c r="D497" s="161" t="s">
        <v>321</v>
      </c>
      <c r="F497" s="162" t="s">
        <v>756</v>
      </c>
      <c r="I497" s="163"/>
      <c r="L497" s="33"/>
      <c r="M497" s="164"/>
      <c r="T497" s="52"/>
      <c r="AT497" s="18" t="s">
        <v>321</v>
      </c>
      <c r="AU497" s="18" t="s">
        <v>81</v>
      </c>
    </row>
    <row r="498" spans="2:65" s="12" customFormat="1">
      <c r="B498" s="146"/>
      <c r="D498" s="147" t="s">
        <v>313</v>
      </c>
      <c r="E498" s="148" t="s">
        <v>21</v>
      </c>
      <c r="F498" s="149" t="s">
        <v>757</v>
      </c>
      <c r="H498" s="150">
        <v>65.926000000000002</v>
      </c>
      <c r="I498" s="151"/>
      <c r="L498" s="146"/>
      <c r="M498" s="152"/>
      <c r="T498" s="153"/>
      <c r="AT498" s="148" t="s">
        <v>313</v>
      </c>
      <c r="AU498" s="148" t="s">
        <v>81</v>
      </c>
      <c r="AV498" s="12" t="s">
        <v>81</v>
      </c>
      <c r="AW498" s="12" t="s">
        <v>34</v>
      </c>
      <c r="AX498" s="12" t="s">
        <v>72</v>
      </c>
      <c r="AY498" s="148" t="s">
        <v>306</v>
      </c>
    </row>
    <row r="499" spans="2:65" s="13" customFormat="1">
      <c r="B499" s="154"/>
      <c r="D499" s="147" t="s">
        <v>313</v>
      </c>
      <c r="E499" s="155" t="s">
        <v>21</v>
      </c>
      <c r="F499" s="156" t="s">
        <v>315</v>
      </c>
      <c r="H499" s="157">
        <v>65.926000000000002</v>
      </c>
      <c r="I499" s="158"/>
      <c r="L499" s="154"/>
      <c r="M499" s="159"/>
      <c r="T499" s="160"/>
      <c r="AT499" s="155" t="s">
        <v>313</v>
      </c>
      <c r="AU499" s="155" t="s">
        <v>81</v>
      </c>
      <c r="AV499" s="13" t="s">
        <v>89</v>
      </c>
      <c r="AW499" s="13" t="s">
        <v>34</v>
      </c>
      <c r="AX499" s="13" t="s">
        <v>79</v>
      </c>
      <c r="AY499" s="155" t="s">
        <v>306</v>
      </c>
    </row>
    <row r="500" spans="2:65" s="1" customFormat="1" ht="16.5" customHeight="1">
      <c r="B500" s="33"/>
      <c r="C500" s="133" t="s">
        <v>758</v>
      </c>
      <c r="D500" s="133" t="s">
        <v>308</v>
      </c>
      <c r="E500" s="134" t="s">
        <v>759</v>
      </c>
      <c r="F500" s="135" t="s">
        <v>760</v>
      </c>
      <c r="G500" s="136" t="s">
        <v>375</v>
      </c>
      <c r="H500" s="137">
        <v>0.51400000000000001</v>
      </c>
      <c r="I500" s="138"/>
      <c r="J500" s="139">
        <f>ROUND(I500*H500,2)</f>
        <v>0</v>
      </c>
      <c r="K500" s="135" t="s">
        <v>319</v>
      </c>
      <c r="L500" s="33"/>
      <c r="M500" s="140" t="s">
        <v>21</v>
      </c>
      <c r="N500" s="141" t="s">
        <v>43</v>
      </c>
      <c r="P500" s="142">
        <f>O500*H500</f>
        <v>0</v>
      </c>
      <c r="Q500" s="142">
        <v>1.05291</v>
      </c>
      <c r="R500" s="142">
        <f>Q500*H500</f>
        <v>0.54119574000000004</v>
      </c>
      <c r="S500" s="142">
        <v>0</v>
      </c>
      <c r="T500" s="143">
        <f>S500*H500</f>
        <v>0</v>
      </c>
      <c r="AR500" s="144" t="s">
        <v>108</v>
      </c>
      <c r="AT500" s="144" t="s">
        <v>308</v>
      </c>
      <c r="AU500" s="144" t="s">
        <v>81</v>
      </c>
      <c r="AY500" s="18" t="s">
        <v>306</v>
      </c>
      <c r="BE500" s="145">
        <f>IF(N500="základní",J500,0)</f>
        <v>0</v>
      </c>
      <c r="BF500" s="145">
        <f>IF(N500="snížená",J500,0)</f>
        <v>0</v>
      </c>
      <c r="BG500" s="145">
        <f>IF(N500="zákl. přenesená",J500,0)</f>
        <v>0</v>
      </c>
      <c r="BH500" s="145">
        <f>IF(N500="sníž. přenesená",J500,0)</f>
        <v>0</v>
      </c>
      <c r="BI500" s="145">
        <f>IF(N500="nulová",J500,0)</f>
        <v>0</v>
      </c>
      <c r="BJ500" s="18" t="s">
        <v>79</v>
      </c>
      <c r="BK500" s="145">
        <f>ROUND(I500*H500,2)</f>
        <v>0</v>
      </c>
      <c r="BL500" s="18" t="s">
        <v>108</v>
      </c>
      <c r="BM500" s="144" t="s">
        <v>761</v>
      </c>
    </row>
    <row r="501" spans="2:65" s="1" customFormat="1">
      <c r="B501" s="33"/>
      <c r="D501" s="161" t="s">
        <v>321</v>
      </c>
      <c r="F501" s="162" t="s">
        <v>762</v>
      </c>
      <c r="I501" s="163"/>
      <c r="L501" s="33"/>
      <c r="M501" s="164"/>
      <c r="T501" s="52"/>
      <c r="AT501" s="18" t="s">
        <v>321</v>
      </c>
      <c r="AU501" s="18" t="s">
        <v>81</v>
      </c>
    </row>
    <row r="502" spans="2:65" s="1" customFormat="1" ht="19.5">
      <c r="B502" s="33"/>
      <c r="D502" s="147" t="s">
        <v>356</v>
      </c>
      <c r="F502" s="178" t="s">
        <v>494</v>
      </c>
      <c r="I502" s="163"/>
      <c r="L502" s="33"/>
      <c r="M502" s="164"/>
      <c r="T502" s="52"/>
      <c r="AT502" s="18" t="s">
        <v>356</v>
      </c>
      <c r="AU502" s="18" t="s">
        <v>81</v>
      </c>
    </row>
    <row r="503" spans="2:65" s="12" customFormat="1">
      <c r="B503" s="146"/>
      <c r="D503" s="147" t="s">
        <v>313</v>
      </c>
      <c r="E503" s="148" t="s">
        <v>21</v>
      </c>
      <c r="F503" s="149" t="s">
        <v>763</v>
      </c>
      <c r="H503" s="150">
        <v>0.51400000000000001</v>
      </c>
      <c r="I503" s="151"/>
      <c r="L503" s="146"/>
      <c r="M503" s="152"/>
      <c r="T503" s="153"/>
      <c r="AT503" s="148" t="s">
        <v>313</v>
      </c>
      <c r="AU503" s="148" t="s">
        <v>81</v>
      </c>
      <c r="AV503" s="12" t="s">
        <v>81</v>
      </c>
      <c r="AW503" s="12" t="s">
        <v>34</v>
      </c>
      <c r="AX503" s="12" t="s">
        <v>72</v>
      </c>
      <c r="AY503" s="148" t="s">
        <v>306</v>
      </c>
    </row>
    <row r="504" spans="2:65" s="13" customFormat="1">
      <c r="B504" s="154"/>
      <c r="D504" s="147" t="s">
        <v>313</v>
      </c>
      <c r="E504" s="155" t="s">
        <v>21</v>
      </c>
      <c r="F504" s="156" t="s">
        <v>315</v>
      </c>
      <c r="H504" s="157">
        <v>0.51400000000000001</v>
      </c>
      <c r="I504" s="158"/>
      <c r="L504" s="154"/>
      <c r="M504" s="159"/>
      <c r="T504" s="160"/>
      <c r="AT504" s="155" t="s">
        <v>313</v>
      </c>
      <c r="AU504" s="155" t="s">
        <v>81</v>
      </c>
      <c r="AV504" s="13" t="s">
        <v>89</v>
      </c>
      <c r="AW504" s="13" t="s">
        <v>34</v>
      </c>
      <c r="AX504" s="13" t="s">
        <v>79</v>
      </c>
      <c r="AY504" s="155" t="s">
        <v>306</v>
      </c>
    </row>
    <row r="505" spans="2:65" s="1" customFormat="1" ht="24.2" customHeight="1">
      <c r="B505" s="33"/>
      <c r="C505" s="133" t="s">
        <v>764</v>
      </c>
      <c r="D505" s="133" t="s">
        <v>308</v>
      </c>
      <c r="E505" s="134" t="s">
        <v>765</v>
      </c>
      <c r="F505" s="135" t="s">
        <v>766</v>
      </c>
      <c r="G505" s="136" t="s">
        <v>318</v>
      </c>
      <c r="H505" s="137">
        <v>5.31</v>
      </c>
      <c r="I505" s="138"/>
      <c r="J505" s="139">
        <f>ROUND(I505*H505,2)</f>
        <v>0</v>
      </c>
      <c r="K505" s="135" t="s">
        <v>319</v>
      </c>
      <c r="L505" s="33"/>
      <c r="M505" s="140" t="s">
        <v>21</v>
      </c>
      <c r="N505" s="141" t="s">
        <v>43</v>
      </c>
      <c r="P505" s="142">
        <f>O505*H505</f>
        <v>0</v>
      </c>
      <c r="Q505" s="142">
        <v>2.5019499999999999</v>
      </c>
      <c r="R505" s="142">
        <f>Q505*H505</f>
        <v>13.285354499999999</v>
      </c>
      <c r="S505" s="142">
        <v>0</v>
      </c>
      <c r="T505" s="143">
        <f>S505*H505</f>
        <v>0</v>
      </c>
      <c r="AR505" s="144" t="s">
        <v>108</v>
      </c>
      <c r="AT505" s="144" t="s">
        <v>308</v>
      </c>
      <c r="AU505" s="144" t="s">
        <v>81</v>
      </c>
      <c r="AY505" s="18" t="s">
        <v>306</v>
      </c>
      <c r="BE505" s="145">
        <f>IF(N505="základní",J505,0)</f>
        <v>0</v>
      </c>
      <c r="BF505" s="145">
        <f>IF(N505="snížená",J505,0)</f>
        <v>0</v>
      </c>
      <c r="BG505" s="145">
        <f>IF(N505="zákl. přenesená",J505,0)</f>
        <v>0</v>
      </c>
      <c r="BH505" s="145">
        <f>IF(N505="sníž. přenesená",J505,0)</f>
        <v>0</v>
      </c>
      <c r="BI505" s="145">
        <f>IF(N505="nulová",J505,0)</f>
        <v>0</v>
      </c>
      <c r="BJ505" s="18" t="s">
        <v>79</v>
      </c>
      <c r="BK505" s="145">
        <f>ROUND(I505*H505,2)</f>
        <v>0</v>
      </c>
      <c r="BL505" s="18" t="s">
        <v>108</v>
      </c>
      <c r="BM505" s="144" t="s">
        <v>767</v>
      </c>
    </row>
    <row r="506" spans="2:65" s="1" customFormat="1">
      <c r="B506" s="33"/>
      <c r="D506" s="161" t="s">
        <v>321</v>
      </c>
      <c r="F506" s="162" t="s">
        <v>768</v>
      </c>
      <c r="I506" s="163"/>
      <c r="L506" s="33"/>
      <c r="M506" s="164"/>
      <c r="T506" s="52"/>
      <c r="AT506" s="18" t="s">
        <v>321</v>
      </c>
      <c r="AU506" s="18" t="s">
        <v>81</v>
      </c>
    </row>
    <row r="507" spans="2:65" s="12" customFormat="1">
      <c r="B507" s="146"/>
      <c r="D507" s="147" t="s">
        <v>313</v>
      </c>
      <c r="E507" s="148" t="s">
        <v>21</v>
      </c>
      <c r="F507" s="149" t="s">
        <v>769</v>
      </c>
      <c r="H507" s="150">
        <v>5.31</v>
      </c>
      <c r="I507" s="151"/>
      <c r="L507" s="146"/>
      <c r="M507" s="152"/>
      <c r="T507" s="153"/>
      <c r="AT507" s="148" t="s">
        <v>313</v>
      </c>
      <c r="AU507" s="148" t="s">
        <v>81</v>
      </c>
      <c r="AV507" s="12" t="s">
        <v>81</v>
      </c>
      <c r="AW507" s="12" t="s">
        <v>34</v>
      </c>
      <c r="AX507" s="12" t="s">
        <v>72</v>
      </c>
      <c r="AY507" s="148" t="s">
        <v>306</v>
      </c>
    </row>
    <row r="508" spans="2:65" s="13" customFormat="1">
      <c r="B508" s="154"/>
      <c r="D508" s="147" t="s">
        <v>313</v>
      </c>
      <c r="E508" s="155" t="s">
        <v>21</v>
      </c>
      <c r="F508" s="156" t="s">
        <v>315</v>
      </c>
      <c r="H508" s="157">
        <v>5.31</v>
      </c>
      <c r="I508" s="158"/>
      <c r="L508" s="154"/>
      <c r="M508" s="159"/>
      <c r="T508" s="160"/>
      <c r="AT508" s="155" t="s">
        <v>313</v>
      </c>
      <c r="AU508" s="155" t="s">
        <v>81</v>
      </c>
      <c r="AV508" s="13" t="s">
        <v>89</v>
      </c>
      <c r="AW508" s="13" t="s">
        <v>34</v>
      </c>
      <c r="AX508" s="13" t="s">
        <v>79</v>
      </c>
      <c r="AY508" s="155" t="s">
        <v>306</v>
      </c>
    </row>
    <row r="509" spans="2:65" s="1" customFormat="1" ht="24.2" customHeight="1">
      <c r="B509" s="33"/>
      <c r="C509" s="133" t="s">
        <v>770</v>
      </c>
      <c r="D509" s="133" t="s">
        <v>308</v>
      </c>
      <c r="E509" s="134" t="s">
        <v>771</v>
      </c>
      <c r="F509" s="135" t="s">
        <v>772</v>
      </c>
      <c r="G509" s="136" t="s">
        <v>375</v>
      </c>
      <c r="H509" s="137">
        <v>0</v>
      </c>
      <c r="I509" s="296"/>
      <c r="J509" s="139">
        <f>ROUND(I509*H509,2)</f>
        <v>0</v>
      </c>
      <c r="K509" s="135" t="s">
        <v>319</v>
      </c>
      <c r="L509" s="33"/>
      <c r="M509" s="140" t="s">
        <v>21</v>
      </c>
      <c r="N509" s="141" t="s">
        <v>43</v>
      </c>
      <c r="P509" s="142">
        <f>O509*H509</f>
        <v>0</v>
      </c>
      <c r="Q509" s="142">
        <v>1.0492699999999999</v>
      </c>
      <c r="R509" s="142">
        <f>Q509*H509</f>
        <v>0</v>
      </c>
      <c r="S509" s="142">
        <v>0</v>
      </c>
      <c r="T509" s="143">
        <f>S509*H509</f>
        <v>0</v>
      </c>
      <c r="AR509" s="144" t="s">
        <v>108</v>
      </c>
      <c r="AT509" s="144" t="s">
        <v>308</v>
      </c>
      <c r="AU509" s="144" t="s">
        <v>81</v>
      </c>
      <c r="AY509" s="18" t="s">
        <v>306</v>
      </c>
      <c r="BE509" s="145">
        <f>IF(N509="základní",J509,0)</f>
        <v>0</v>
      </c>
      <c r="BF509" s="145">
        <f>IF(N509="snížená",J509,0)</f>
        <v>0</v>
      </c>
      <c r="BG509" s="145">
        <f>IF(N509="zákl. přenesená",J509,0)</f>
        <v>0</v>
      </c>
      <c r="BH509" s="145">
        <f>IF(N509="sníž. přenesená",J509,0)</f>
        <v>0</v>
      </c>
      <c r="BI509" s="145">
        <f>IF(N509="nulová",J509,0)</f>
        <v>0</v>
      </c>
      <c r="BJ509" s="18" t="s">
        <v>79</v>
      </c>
      <c r="BK509" s="145">
        <f>ROUND(I509*H509,2)</f>
        <v>0</v>
      </c>
      <c r="BL509" s="18" t="s">
        <v>108</v>
      </c>
      <c r="BM509" s="144" t="s">
        <v>773</v>
      </c>
    </row>
    <row r="510" spans="2:65" s="1" customFormat="1">
      <c r="B510" s="33"/>
      <c r="D510" s="161" t="s">
        <v>321</v>
      </c>
      <c r="F510" s="162" t="s">
        <v>774</v>
      </c>
      <c r="I510" s="163"/>
      <c r="L510" s="33"/>
      <c r="M510" s="164"/>
      <c r="T510" s="52"/>
      <c r="AT510" s="18" t="s">
        <v>321</v>
      </c>
      <c r="AU510" s="18" t="s">
        <v>81</v>
      </c>
    </row>
    <row r="511" spans="2:65" s="12" customFormat="1">
      <c r="B511" s="146"/>
      <c r="D511" s="147" t="s">
        <v>313</v>
      </c>
      <c r="E511" s="148" t="s">
        <v>21</v>
      </c>
      <c r="F511" s="149" t="s">
        <v>775</v>
      </c>
      <c r="H511" s="150">
        <v>0</v>
      </c>
      <c r="I511" s="151"/>
      <c r="L511" s="146"/>
      <c r="M511" s="152"/>
      <c r="T511" s="153"/>
      <c r="AT511" s="148" t="s">
        <v>313</v>
      </c>
      <c r="AU511" s="148" t="s">
        <v>81</v>
      </c>
      <c r="AV511" s="12" t="s">
        <v>81</v>
      </c>
      <c r="AW511" s="12" t="s">
        <v>34</v>
      </c>
      <c r="AX511" s="12" t="s">
        <v>72</v>
      </c>
      <c r="AY511" s="148" t="s">
        <v>306</v>
      </c>
    </row>
    <row r="512" spans="2:65" s="13" customFormat="1">
      <c r="B512" s="154"/>
      <c r="D512" s="147" t="s">
        <v>313</v>
      </c>
      <c r="E512" s="155" t="s">
        <v>21</v>
      </c>
      <c r="F512" s="156" t="s">
        <v>315</v>
      </c>
      <c r="H512" s="157">
        <v>0</v>
      </c>
      <c r="I512" s="158"/>
      <c r="L512" s="154"/>
      <c r="M512" s="159"/>
      <c r="T512" s="160"/>
      <c r="AT512" s="155" t="s">
        <v>313</v>
      </c>
      <c r="AU512" s="155" t="s">
        <v>81</v>
      </c>
      <c r="AV512" s="13" t="s">
        <v>89</v>
      </c>
      <c r="AW512" s="13" t="s">
        <v>34</v>
      </c>
      <c r="AX512" s="13" t="s">
        <v>79</v>
      </c>
      <c r="AY512" s="155" t="s">
        <v>306</v>
      </c>
    </row>
    <row r="513" spans="2:65" s="1" customFormat="1" ht="24.2" customHeight="1">
      <c r="B513" s="33"/>
      <c r="C513" s="133" t="s">
        <v>776</v>
      </c>
      <c r="D513" s="133" t="s">
        <v>308</v>
      </c>
      <c r="E513" s="134" t="s">
        <v>777</v>
      </c>
      <c r="F513" s="135" t="s">
        <v>778</v>
      </c>
      <c r="G513" s="136" t="s">
        <v>236</v>
      </c>
      <c r="H513" s="137">
        <v>59</v>
      </c>
      <c r="I513" s="138"/>
      <c r="J513" s="139">
        <f>ROUND(I513*H513,2)</f>
        <v>0</v>
      </c>
      <c r="K513" s="135" t="s">
        <v>319</v>
      </c>
      <c r="L513" s="33"/>
      <c r="M513" s="140" t="s">
        <v>21</v>
      </c>
      <c r="N513" s="141" t="s">
        <v>43</v>
      </c>
      <c r="P513" s="142">
        <f>O513*H513</f>
        <v>0</v>
      </c>
      <c r="Q513" s="142">
        <v>1.282E-2</v>
      </c>
      <c r="R513" s="142">
        <f>Q513*H513</f>
        <v>0.75637999999999994</v>
      </c>
      <c r="S513" s="142">
        <v>0</v>
      </c>
      <c r="T513" s="143">
        <f>S513*H513</f>
        <v>0</v>
      </c>
      <c r="AR513" s="144" t="s">
        <v>108</v>
      </c>
      <c r="AT513" s="144" t="s">
        <v>308</v>
      </c>
      <c r="AU513" s="144" t="s">
        <v>81</v>
      </c>
      <c r="AY513" s="18" t="s">
        <v>306</v>
      </c>
      <c r="BE513" s="145">
        <f>IF(N513="základní",J513,0)</f>
        <v>0</v>
      </c>
      <c r="BF513" s="145">
        <f>IF(N513="snížená",J513,0)</f>
        <v>0</v>
      </c>
      <c r="BG513" s="145">
        <f>IF(N513="zákl. přenesená",J513,0)</f>
        <v>0</v>
      </c>
      <c r="BH513" s="145">
        <f>IF(N513="sníž. přenesená",J513,0)</f>
        <v>0</v>
      </c>
      <c r="BI513" s="145">
        <f>IF(N513="nulová",J513,0)</f>
        <v>0</v>
      </c>
      <c r="BJ513" s="18" t="s">
        <v>79</v>
      </c>
      <c r="BK513" s="145">
        <f>ROUND(I513*H513,2)</f>
        <v>0</v>
      </c>
      <c r="BL513" s="18" t="s">
        <v>108</v>
      </c>
      <c r="BM513" s="144" t="s">
        <v>779</v>
      </c>
    </row>
    <row r="514" spans="2:65" s="1" customFormat="1">
      <c r="B514" s="33"/>
      <c r="D514" s="161" t="s">
        <v>321</v>
      </c>
      <c r="F514" s="162" t="s">
        <v>780</v>
      </c>
      <c r="I514" s="163"/>
      <c r="L514" s="33"/>
      <c r="M514" s="164"/>
      <c r="T514" s="52"/>
      <c r="AT514" s="18" t="s">
        <v>321</v>
      </c>
      <c r="AU514" s="18" t="s">
        <v>81</v>
      </c>
    </row>
    <row r="515" spans="2:65" s="14" customFormat="1">
      <c r="B515" s="165"/>
      <c r="D515" s="147" t="s">
        <v>313</v>
      </c>
      <c r="E515" s="166" t="s">
        <v>21</v>
      </c>
      <c r="F515" s="167" t="s">
        <v>781</v>
      </c>
      <c r="H515" s="166" t="s">
        <v>21</v>
      </c>
      <c r="I515" s="168"/>
      <c r="L515" s="165"/>
      <c r="M515" s="169"/>
      <c r="T515" s="170"/>
      <c r="AT515" s="166" t="s">
        <v>313</v>
      </c>
      <c r="AU515" s="166" t="s">
        <v>81</v>
      </c>
      <c r="AV515" s="14" t="s">
        <v>79</v>
      </c>
      <c r="AW515" s="14" t="s">
        <v>34</v>
      </c>
      <c r="AX515" s="14" t="s">
        <v>72</v>
      </c>
      <c r="AY515" s="166" t="s">
        <v>306</v>
      </c>
    </row>
    <row r="516" spans="2:65" s="12" customFormat="1">
      <c r="B516" s="146"/>
      <c r="D516" s="147" t="s">
        <v>313</v>
      </c>
      <c r="E516" s="148" t="s">
        <v>21</v>
      </c>
      <c r="F516" s="149" t="s">
        <v>782</v>
      </c>
      <c r="H516" s="150">
        <v>53.1</v>
      </c>
      <c r="I516" s="151"/>
      <c r="L516" s="146"/>
      <c r="M516" s="152"/>
      <c r="T516" s="153"/>
      <c r="AT516" s="148" t="s">
        <v>313</v>
      </c>
      <c r="AU516" s="148" t="s">
        <v>81</v>
      </c>
      <c r="AV516" s="12" t="s">
        <v>81</v>
      </c>
      <c r="AW516" s="12" t="s">
        <v>34</v>
      </c>
      <c r="AX516" s="12" t="s">
        <v>72</v>
      </c>
      <c r="AY516" s="148" t="s">
        <v>306</v>
      </c>
    </row>
    <row r="517" spans="2:65" s="12" customFormat="1">
      <c r="B517" s="146"/>
      <c r="D517" s="147" t="s">
        <v>313</v>
      </c>
      <c r="E517" s="148" t="s">
        <v>21</v>
      </c>
      <c r="F517" s="149" t="s">
        <v>783</v>
      </c>
      <c r="H517" s="150">
        <v>5.9</v>
      </c>
      <c r="I517" s="151"/>
      <c r="L517" s="146"/>
      <c r="M517" s="152"/>
      <c r="T517" s="153"/>
      <c r="AT517" s="148" t="s">
        <v>313</v>
      </c>
      <c r="AU517" s="148" t="s">
        <v>81</v>
      </c>
      <c r="AV517" s="12" t="s">
        <v>81</v>
      </c>
      <c r="AW517" s="12" t="s">
        <v>34</v>
      </c>
      <c r="AX517" s="12" t="s">
        <v>72</v>
      </c>
      <c r="AY517" s="148" t="s">
        <v>306</v>
      </c>
    </row>
    <row r="518" spans="2:65" s="13" customFormat="1">
      <c r="B518" s="154"/>
      <c r="D518" s="147" t="s">
        <v>313</v>
      </c>
      <c r="E518" s="155" t="s">
        <v>21</v>
      </c>
      <c r="F518" s="156" t="s">
        <v>315</v>
      </c>
      <c r="H518" s="157">
        <v>59</v>
      </c>
      <c r="I518" s="158"/>
      <c r="L518" s="154"/>
      <c r="M518" s="159"/>
      <c r="T518" s="160"/>
      <c r="AT518" s="155" t="s">
        <v>313</v>
      </c>
      <c r="AU518" s="155" t="s">
        <v>81</v>
      </c>
      <c r="AV518" s="13" t="s">
        <v>89</v>
      </c>
      <c r="AW518" s="13" t="s">
        <v>34</v>
      </c>
      <c r="AX518" s="13" t="s">
        <v>79</v>
      </c>
      <c r="AY518" s="155" t="s">
        <v>306</v>
      </c>
    </row>
    <row r="519" spans="2:65" s="1" customFormat="1" ht="24.2" customHeight="1">
      <c r="B519" s="33"/>
      <c r="C519" s="133" t="s">
        <v>784</v>
      </c>
      <c r="D519" s="133" t="s">
        <v>308</v>
      </c>
      <c r="E519" s="134" t="s">
        <v>785</v>
      </c>
      <c r="F519" s="135" t="s">
        <v>786</v>
      </c>
      <c r="G519" s="136" t="s">
        <v>236</v>
      </c>
      <c r="H519" s="137">
        <v>59</v>
      </c>
      <c r="I519" s="138"/>
      <c r="J519" s="139">
        <f>ROUND(I519*H519,2)</f>
        <v>0</v>
      </c>
      <c r="K519" s="135" t="s">
        <v>319</v>
      </c>
      <c r="L519" s="33"/>
      <c r="M519" s="140" t="s">
        <v>21</v>
      </c>
      <c r="N519" s="141" t="s">
        <v>43</v>
      </c>
      <c r="P519" s="142">
        <f>O519*H519</f>
        <v>0</v>
      </c>
      <c r="Q519" s="142">
        <v>0</v>
      </c>
      <c r="R519" s="142">
        <f>Q519*H519</f>
        <v>0</v>
      </c>
      <c r="S519" s="142">
        <v>0</v>
      </c>
      <c r="T519" s="143">
        <f>S519*H519</f>
        <v>0</v>
      </c>
      <c r="AR519" s="144" t="s">
        <v>108</v>
      </c>
      <c r="AT519" s="144" t="s">
        <v>308</v>
      </c>
      <c r="AU519" s="144" t="s">
        <v>81</v>
      </c>
      <c r="AY519" s="18" t="s">
        <v>306</v>
      </c>
      <c r="BE519" s="145">
        <f>IF(N519="základní",J519,0)</f>
        <v>0</v>
      </c>
      <c r="BF519" s="145">
        <f>IF(N519="snížená",J519,0)</f>
        <v>0</v>
      </c>
      <c r="BG519" s="145">
        <f>IF(N519="zákl. přenesená",J519,0)</f>
        <v>0</v>
      </c>
      <c r="BH519" s="145">
        <f>IF(N519="sníž. přenesená",J519,0)</f>
        <v>0</v>
      </c>
      <c r="BI519" s="145">
        <f>IF(N519="nulová",J519,0)</f>
        <v>0</v>
      </c>
      <c r="BJ519" s="18" t="s">
        <v>79</v>
      </c>
      <c r="BK519" s="145">
        <f>ROUND(I519*H519,2)</f>
        <v>0</v>
      </c>
      <c r="BL519" s="18" t="s">
        <v>108</v>
      </c>
      <c r="BM519" s="144" t="s">
        <v>787</v>
      </c>
    </row>
    <row r="520" spans="2:65" s="1" customFormat="1">
      <c r="B520" s="33"/>
      <c r="D520" s="161" t="s">
        <v>321</v>
      </c>
      <c r="F520" s="162" t="s">
        <v>788</v>
      </c>
      <c r="I520" s="163"/>
      <c r="L520" s="33"/>
      <c r="M520" s="164"/>
      <c r="T520" s="52"/>
      <c r="AT520" s="18" t="s">
        <v>321</v>
      </c>
      <c r="AU520" s="18" t="s">
        <v>81</v>
      </c>
    </row>
    <row r="521" spans="2:65" s="12" customFormat="1">
      <c r="B521" s="146"/>
      <c r="D521" s="147" t="s">
        <v>313</v>
      </c>
      <c r="E521" s="148" t="s">
        <v>21</v>
      </c>
      <c r="F521" s="149" t="s">
        <v>789</v>
      </c>
      <c r="H521" s="150">
        <v>59</v>
      </c>
      <c r="I521" s="151"/>
      <c r="L521" s="146"/>
      <c r="M521" s="152"/>
      <c r="T521" s="153"/>
      <c r="AT521" s="148" t="s">
        <v>313</v>
      </c>
      <c r="AU521" s="148" t="s">
        <v>81</v>
      </c>
      <c r="AV521" s="12" t="s">
        <v>81</v>
      </c>
      <c r="AW521" s="12" t="s">
        <v>34</v>
      </c>
      <c r="AX521" s="12" t="s">
        <v>72</v>
      </c>
      <c r="AY521" s="148" t="s">
        <v>306</v>
      </c>
    </row>
    <row r="522" spans="2:65" s="13" customFormat="1">
      <c r="B522" s="154"/>
      <c r="D522" s="147" t="s">
        <v>313</v>
      </c>
      <c r="E522" s="155" t="s">
        <v>21</v>
      </c>
      <c r="F522" s="156" t="s">
        <v>315</v>
      </c>
      <c r="H522" s="157">
        <v>59</v>
      </c>
      <c r="I522" s="158"/>
      <c r="L522" s="154"/>
      <c r="M522" s="159"/>
      <c r="T522" s="160"/>
      <c r="AT522" s="155" t="s">
        <v>313</v>
      </c>
      <c r="AU522" s="155" t="s">
        <v>81</v>
      </c>
      <c r="AV522" s="13" t="s">
        <v>89</v>
      </c>
      <c r="AW522" s="13" t="s">
        <v>34</v>
      </c>
      <c r="AX522" s="13" t="s">
        <v>79</v>
      </c>
      <c r="AY522" s="155" t="s">
        <v>306</v>
      </c>
    </row>
    <row r="523" spans="2:65" s="1" customFormat="1" ht="24.2" customHeight="1">
      <c r="B523" s="33"/>
      <c r="C523" s="133" t="s">
        <v>790</v>
      </c>
      <c r="D523" s="133" t="s">
        <v>308</v>
      </c>
      <c r="E523" s="134" t="s">
        <v>791</v>
      </c>
      <c r="F523" s="135" t="s">
        <v>792</v>
      </c>
      <c r="G523" s="136" t="s">
        <v>240</v>
      </c>
      <c r="H523" s="137">
        <v>9.3000000000000007</v>
      </c>
      <c r="I523" s="138"/>
      <c r="J523" s="139">
        <f>ROUND(I523*H523,2)</f>
        <v>0</v>
      </c>
      <c r="K523" s="135" t="s">
        <v>319</v>
      </c>
      <c r="L523" s="33"/>
      <c r="M523" s="140" t="s">
        <v>21</v>
      </c>
      <c r="N523" s="141" t="s">
        <v>43</v>
      </c>
      <c r="P523" s="142">
        <f>O523*H523</f>
        <v>0</v>
      </c>
      <c r="Q523" s="142">
        <v>0.11046</v>
      </c>
      <c r="R523" s="142">
        <f>Q523*H523</f>
        <v>1.0272780000000001</v>
      </c>
      <c r="S523" s="142">
        <v>0</v>
      </c>
      <c r="T523" s="143">
        <f>S523*H523</f>
        <v>0</v>
      </c>
      <c r="AR523" s="144" t="s">
        <v>108</v>
      </c>
      <c r="AT523" s="144" t="s">
        <v>308</v>
      </c>
      <c r="AU523" s="144" t="s">
        <v>81</v>
      </c>
      <c r="AY523" s="18" t="s">
        <v>306</v>
      </c>
      <c r="BE523" s="145">
        <f>IF(N523="základní",J523,0)</f>
        <v>0</v>
      </c>
      <c r="BF523" s="145">
        <f>IF(N523="snížená",J523,0)</f>
        <v>0</v>
      </c>
      <c r="BG523" s="145">
        <f>IF(N523="zákl. přenesená",J523,0)</f>
        <v>0</v>
      </c>
      <c r="BH523" s="145">
        <f>IF(N523="sníž. přenesená",J523,0)</f>
        <v>0</v>
      </c>
      <c r="BI523" s="145">
        <f>IF(N523="nulová",J523,0)</f>
        <v>0</v>
      </c>
      <c r="BJ523" s="18" t="s">
        <v>79</v>
      </c>
      <c r="BK523" s="145">
        <f>ROUND(I523*H523,2)</f>
        <v>0</v>
      </c>
      <c r="BL523" s="18" t="s">
        <v>108</v>
      </c>
      <c r="BM523" s="144" t="s">
        <v>793</v>
      </c>
    </row>
    <row r="524" spans="2:65" s="1" customFormat="1">
      <c r="B524" s="33"/>
      <c r="D524" s="161" t="s">
        <v>321</v>
      </c>
      <c r="F524" s="162" t="s">
        <v>794</v>
      </c>
      <c r="I524" s="163"/>
      <c r="L524" s="33"/>
      <c r="M524" s="164"/>
      <c r="T524" s="52"/>
      <c r="AT524" s="18" t="s">
        <v>321</v>
      </c>
      <c r="AU524" s="18" t="s">
        <v>81</v>
      </c>
    </row>
    <row r="525" spans="2:65" s="12" customFormat="1">
      <c r="B525" s="146"/>
      <c r="D525" s="147" t="s">
        <v>313</v>
      </c>
      <c r="E525" s="148" t="s">
        <v>21</v>
      </c>
      <c r="F525" s="149" t="s">
        <v>795</v>
      </c>
      <c r="H525" s="150">
        <v>9.3000000000000007</v>
      </c>
      <c r="I525" s="151"/>
      <c r="L525" s="146"/>
      <c r="M525" s="152"/>
      <c r="T525" s="153"/>
      <c r="AT525" s="148" t="s">
        <v>313</v>
      </c>
      <c r="AU525" s="148" t="s">
        <v>81</v>
      </c>
      <c r="AV525" s="12" t="s">
        <v>81</v>
      </c>
      <c r="AW525" s="12" t="s">
        <v>34</v>
      </c>
      <c r="AX525" s="12" t="s">
        <v>72</v>
      </c>
      <c r="AY525" s="148" t="s">
        <v>306</v>
      </c>
    </row>
    <row r="526" spans="2:65" s="13" customFormat="1">
      <c r="B526" s="154"/>
      <c r="D526" s="147" t="s">
        <v>313</v>
      </c>
      <c r="E526" s="155" t="s">
        <v>21</v>
      </c>
      <c r="F526" s="156" t="s">
        <v>315</v>
      </c>
      <c r="H526" s="157">
        <v>9.3000000000000007</v>
      </c>
      <c r="I526" s="158"/>
      <c r="L526" s="154"/>
      <c r="M526" s="159"/>
      <c r="T526" s="160"/>
      <c r="AT526" s="155" t="s">
        <v>313</v>
      </c>
      <c r="AU526" s="155" t="s">
        <v>81</v>
      </c>
      <c r="AV526" s="13" t="s">
        <v>89</v>
      </c>
      <c r="AW526" s="13" t="s">
        <v>34</v>
      </c>
      <c r="AX526" s="13" t="s">
        <v>79</v>
      </c>
      <c r="AY526" s="155" t="s">
        <v>306</v>
      </c>
    </row>
    <row r="527" spans="2:65" s="1" customFormat="1" ht="21.75" customHeight="1">
      <c r="B527" s="33"/>
      <c r="C527" s="133" t="s">
        <v>796</v>
      </c>
      <c r="D527" s="133" t="s">
        <v>308</v>
      </c>
      <c r="E527" s="134" t="s">
        <v>797</v>
      </c>
      <c r="F527" s="135" t="s">
        <v>798</v>
      </c>
      <c r="G527" s="136" t="s">
        <v>236</v>
      </c>
      <c r="H527" s="137">
        <v>1.86</v>
      </c>
      <c r="I527" s="138"/>
      <c r="J527" s="139">
        <f>ROUND(I527*H527,2)</f>
        <v>0</v>
      </c>
      <c r="K527" s="135" t="s">
        <v>319</v>
      </c>
      <c r="L527" s="33"/>
      <c r="M527" s="140" t="s">
        <v>21</v>
      </c>
      <c r="N527" s="141" t="s">
        <v>43</v>
      </c>
      <c r="P527" s="142">
        <f>O527*H527</f>
        <v>0</v>
      </c>
      <c r="Q527" s="142">
        <v>6.5799999999999999E-3</v>
      </c>
      <c r="R527" s="142">
        <f>Q527*H527</f>
        <v>1.2238800000000001E-2</v>
      </c>
      <c r="S527" s="142">
        <v>0</v>
      </c>
      <c r="T527" s="143">
        <f>S527*H527</f>
        <v>0</v>
      </c>
      <c r="AR527" s="144" t="s">
        <v>108</v>
      </c>
      <c r="AT527" s="144" t="s">
        <v>308</v>
      </c>
      <c r="AU527" s="144" t="s">
        <v>81</v>
      </c>
      <c r="AY527" s="18" t="s">
        <v>306</v>
      </c>
      <c r="BE527" s="145">
        <f>IF(N527="základní",J527,0)</f>
        <v>0</v>
      </c>
      <c r="BF527" s="145">
        <f>IF(N527="snížená",J527,0)</f>
        <v>0</v>
      </c>
      <c r="BG527" s="145">
        <f>IF(N527="zákl. přenesená",J527,0)</f>
        <v>0</v>
      </c>
      <c r="BH527" s="145">
        <f>IF(N527="sníž. přenesená",J527,0)</f>
        <v>0</v>
      </c>
      <c r="BI527" s="145">
        <f>IF(N527="nulová",J527,0)</f>
        <v>0</v>
      </c>
      <c r="BJ527" s="18" t="s">
        <v>79</v>
      </c>
      <c r="BK527" s="145">
        <f>ROUND(I527*H527,2)</f>
        <v>0</v>
      </c>
      <c r="BL527" s="18" t="s">
        <v>108</v>
      </c>
      <c r="BM527" s="144" t="s">
        <v>799</v>
      </c>
    </row>
    <row r="528" spans="2:65" s="1" customFormat="1">
      <c r="B528" s="33"/>
      <c r="D528" s="161" t="s">
        <v>321</v>
      </c>
      <c r="F528" s="162" t="s">
        <v>800</v>
      </c>
      <c r="I528" s="163"/>
      <c r="L528" s="33"/>
      <c r="M528" s="164"/>
      <c r="T528" s="52"/>
      <c r="AT528" s="18" t="s">
        <v>321</v>
      </c>
      <c r="AU528" s="18" t="s">
        <v>81</v>
      </c>
    </row>
    <row r="529" spans="2:65" s="12" customFormat="1">
      <c r="B529" s="146"/>
      <c r="D529" s="147" t="s">
        <v>313</v>
      </c>
      <c r="E529" s="148" t="s">
        <v>21</v>
      </c>
      <c r="F529" s="149" t="s">
        <v>801</v>
      </c>
      <c r="H529" s="150">
        <v>1.86</v>
      </c>
      <c r="I529" s="151"/>
      <c r="L529" s="146"/>
      <c r="M529" s="152"/>
      <c r="T529" s="153"/>
      <c r="AT529" s="148" t="s">
        <v>313</v>
      </c>
      <c r="AU529" s="148" t="s">
        <v>81</v>
      </c>
      <c r="AV529" s="12" t="s">
        <v>81</v>
      </c>
      <c r="AW529" s="12" t="s">
        <v>34</v>
      </c>
      <c r="AX529" s="12" t="s">
        <v>72</v>
      </c>
      <c r="AY529" s="148" t="s">
        <v>306</v>
      </c>
    </row>
    <row r="530" spans="2:65" s="13" customFormat="1">
      <c r="B530" s="154"/>
      <c r="D530" s="147" t="s">
        <v>313</v>
      </c>
      <c r="E530" s="155" t="s">
        <v>21</v>
      </c>
      <c r="F530" s="156" t="s">
        <v>315</v>
      </c>
      <c r="H530" s="157">
        <v>1.86</v>
      </c>
      <c r="I530" s="158"/>
      <c r="L530" s="154"/>
      <c r="M530" s="159"/>
      <c r="T530" s="160"/>
      <c r="AT530" s="155" t="s">
        <v>313</v>
      </c>
      <c r="AU530" s="155" t="s">
        <v>81</v>
      </c>
      <c r="AV530" s="13" t="s">
        <v>89</v>
      </c>
      <c r="AW530" s="13" t="s">
        <v>34</v>
      </c>
      <c r="AX530" s="13" t="s">
        <v>79</v>
      </c>
      <c r="AY530" s="155" t="s">
        <v>306</v>
      </c>
    </row>
    <row r="531" spans="2:65" s="1" customFormat="1" ht="21.75" customHeight="1">
      <c r="B531" s="33"/>
      <c r="C531" s="133" t="s">
        <v>802</v>
      </c>
      <c r="D531" s="133" t="s">
        <v>308</v>
      </c>
      <c r="E531" s="134" t="s">
        <v>803</v>
      </c>
      <c r="F531" s="135" t="s">
        <v>804</v>
      </c>
      <c r="G531" s="136" t="s">
        <v>236</v>
      </c>
      <c r="H531" s="137">
        <v>1.86</v>
      </c>
      <c r="I531" s="138"/>
      <c r="J531" s="139">
        <f>ROUND(I531*H531,2)</f>
        <v>0</v>
      </c>
      <c r="K531" s="135" t="s">
        <v>319</v>
      </c>
      <c r="L531" s="33"/>
      <c r="M531" s="140" t="s">
        <v>21</v>
      </c>
      <c r="N531" s="141" t="s">
        <v>43</v>
      </c>
      <c r="P531" s="142">
        <f>O531*H531</f>
        <v>0</v>
      </c>
      <c r="Q531" s="142">
        <v>0</v>
      </c>
      <c r="R531" s="142">
        <f>Q531*H531</f>
        <v>0</v>
      </c>
      <c r="S531" s="142">
        <v>0</v>
      </c>
      <c r="T531" s="143">
        <f>S531*H531</f>
        <v>0</v>
      </c>
      <c r="AR531" s="144" t="s">
        <v>108</v>
      </c>
      <c r="AT531" s="144" t="s">
        <v>308</v>
      </c>
      <c r="AU531" s="144" t="s">
        <v>81</v>
      </c>
      <c r="AY531" s="18" t="s">
        <v>306</v>
      </c>
      <c r="BE531" s="145">
        <f>IF(N531="základní",J531,0)</f>
        <v>0</v>
      </c>
      <c r="BF531" s="145">
        <f>IF(N531="snížená",J531,0)</f>
        <v>0</v>
      </c>
      <c r="BG531" s="145">
        <f>IF(N531="zákl. přenesená",J531,0)</f>
        <v>0</v>
      </c>
      <c r="BH531" s="145">
        <f>IF(N531="sníž. přenesená",J531,0)</f>
        <v>0</v>
      </c>
      <c r="BI531" s="145">
        <f>IF(N531="nulová",J531,0)</f>
        <v>0</v>
      </c>
      <c r="BJ531" s="18" t="s">
        <v>79</v>
      </c>
      <c r="BK531" s="145">
        <f>ROUND(I531*H531,2)</f>
        <v>0</v>
      </c>
      <c r="BL531" s="18" t="s">
        <v>108</v>
      </c>
      <c r="BM531" s="144" t="s">
        <v>805</v>
      </c>
    </row>
    <row r="532" spans="2:65" s="1" customFormat="1">
      <c r="B532" s="33"/>
      <c r="D532" s="161" t="s">
        <v>321</v>
      </c>
      <c r="F532" s="162" t="s">
        <v>806</v>
      </c>
      <c r="I532" s="163"/>
      <c r="L532" s="33"/>
      <c r="M532" s="164"/>
      <c r="T532" s="52"/>
      <c r="AT532" s="18" t="s">
        <v>321</v>
      </c>
      <c r="AU532" s="18" t="s">
        <v>81</v>
      </c>
    </row>
    <row r="533" spans="2:65" s="12" customFormat="1">
      <c r="B533" s="146"/>
      <c r="D533" s="147" t="s">
        <v>313</v>
      </c>
      <c r="E533" s="148" t="s">
        <v>21</v>
      </c>
      <c r="F533" s="149" t="s">
        <v>807</v>
      </c>
      <c r="H533" s="150">
        <v>1.86</v>
      </c>
      <c r="I533" s="151"/>
      <c r="L533" s="146"/>
      <c r="M533" s="152"/>
      <c r="T533" s="153"/>
      <c r="AT533" s="148" t="s">
        <v>313</v>
      </c>
      <c r="AU533" s="148" t="s">
        <v>81</v>
      </c>
      <c r="AV533" s="12" t="s">
        <v>81</v>
      </c>
      <c r="AW533" s="12" t="s">
        <v>34</v>
      </c>
      <c r="AX533" s="12" t="s">
        <v>72</v>
      </c>
      <c r="AY533" s="148" t="s">
        <v>306</v>
      </c>
    </row>
    <row r="534" spans="2:65" s="13" customFormat="1">
      <c r="B534" s="154"/>
      <c r="D534" s="147" t="s">
        <v>313</v>
      </c>
      <c r="E534" s="155" t="s">
        <v>21</v>
      </c>
      <c r="F534" s="156" t="s">
        <v>315</v>
      </c>
      <c r="H534" s="157">
        <v>1.86</v>
      </c>
      <c r="I534" s="158"/>
      <c r="L534" s="154"/>
      <c r="M534" s="159"/>
      <c r="T534" s="160"/>
      <c r="AT534" s="155" t="s">
        <v>313</v>
      </c>
      <c r="AU534" s="155" t="s">
        <v>81</v>
      </c>
      <c r="AV534" s="13" t="s">
        <v>89</v>
      </c>
      <c r="AW534" s="13" t="s">
        <v>34</v>
      </c>
      <c r="AX534" s="13" t="s">
        <v>79</v>
      </c>
      <c r="AY534" s="155" t="s">
        <v>306</v>
      </c>
    </row>
    <row r="535" spans="2:65" s="11" customFormat="1" ht="22.9" customHeight="1">
      <c r="B535" s="121"/>
      <c r="D535" s="122" t="s">
        <v>71</v>
      </c>
      <c r="E535" s="131" t="s">
        <v>351</v>
      </c>
      <c r="F535" s="131" t="s">
        <v>808</v>
      </c>
      <c r="I535" s="124"/>
      <c r="J535" s="132">
        <f>BK535</f>
        <v>0</v>
      </c>
      <c r="L535" s="121"/>
      <c r="M535" s="126"/>
      <c r="P535" s="127">
        <f>SUM(P536:P889)</f>
        <v>0</v>
      </c>
      <c r="R535" s="127">
        <f>SUM(R536:R889)</f>
        <v>61.178972079999994</v>
      </c>
      <c r="T535" s="128">
        <f>SUM(T536:T889)</f>
        <v>0.32999999999999996</v>
      </c>
      <c r="AR535" s="122" t="s">
        <v>79</v>
      </c>
      <c r="AT535" s="129" t="s">
        <v>71</v>
      </c>
      <c r="AU535" s="129" t="s">
        <v>79</v>
      </c>
      <c r="AY535" s="122" t="s">
        <v>306</v>
      </c>
      <c r="BK535" s="130">
        <f>SUM(BK536:BK889)</f>
        <v>0</v>
      </c>
    </row>
    <row r="536" spans="2:65" s="1" customFormat="1" ht="24.2" customHeight="1">
      <c r="B536" s="33"/>
      <c r="C536" s="133" t="s">
        <v>809</v>
      </c>
      <c r="D536" s="133" t="s">
        <v>308</v>
      </c>
      <c r="E536" s="134" t="s">
        <v>810</v>
      </c>
      <c r="F536" s="135" t="s">
        <v>811</v>
      </c>
      <c r="G536" s="136" t="s">
        <v>236</v>
      </c>
      <c r="H536" s="137">
        <v>130</v>
      </c>
      <c r="I536" s="138"/>
      <c r="J536" s="139">
        <f>ROUND(I536*H536,2)</f>
        <v>0</v>
      </c>
      <c r="K536" s="135" t="s">
        <v>319</v>
      </c>
      <c r="L536" s="33"/>
      <c r="M536" s="140" t="s">
        <v>21</v>
      </c>
      <c r="N536" s="141" t="s">
        <v>43</v>
      </c>
      <c r="P536" s="142">
        <f>O536*H536</f>
        <v>0</v>
      </c>
      <c r="Q536" s="142">
        <v>0</v>
      </c>
      <c r="R536" s="142">
        <f>Q536*H536</f>
        <v>0</v>
      </c>
      <c r="S536" s="142">
        <v>0</v>
      </c>
      <c r="T536" s="143">
        <f>S536*H536</f>
        <v>0</v>
      </c>
      <c r="AR536" s="144" t="s">
        <v>108</v>
      </c>
      <c r="AT536" s="144" t="s">
        <v>308</v>
      </c>
      <c r="AU536" s="144" t="s">
        <v>81</v>
      </c>
      <c r="AY536" s="18" t="s">
        <v>306</v>
      </c>
      <c r="BE536" s="145">
        <f>IF(N536="základní",J536,0)</f>
        <v>0</v>
      </c>
      <c r="BF536" s="145">
        <f>IF(N536="snížená",J536,0)</f>
        <v>0</v>
      </c>
      <c r="BG536" s="145">
        <f>IF(N536="zákl. přenesená",J536,0)</f>
        <v>0</v>
      </c>
      <c r="BH536" s="145">
        <f>IF(N536="sníž. přenesená",J536,0)</f>
        <v>0</v>
      </c>
      <c r="BI536" s="145">
        <f>IF(N536="nulová",J536,0)</f>
        <v>0</v>
      </c>
      <c r="BJ536" s="18" t="s">
        <v>79</v>
      </c>
      <c r="BK536" s="145">
        <f>ROUND(I536*H536,2)</f>
        <v>0</v>
      </c>
      <c r="BL536" s="18" t="s">
        <v>108</v>
      </c>
      <c r="BM536" s="144" t="s">
        <v>812</v>
      </c>
    </row>
    <row r="537" spans="2:65" s="1" customFormat="1">
      <c r="B537" s="33"/>
      <c r="D537" s="161" t="s">
        <v>321</v>
      </c>
      <c r="F537" s="162" t="s">
        <v>813</v>
      </c>
      <c r="I537" s="163"/>
      <c r="L537" s="33"/>
      <c r="M537" s="164"/>
      <c r="T537" s="52"/>
      <c r="AT537" s="18" t="s">
        <v>321</v>
      </c>
      <c r="AU537" s="18" t="s">
        <v>81</v>
      </c>
    </row>
    <row r="538" spans="2:65" s="14" customFormat="1">
      <c r="B538" s="165"/>
      <c r="D538" s="147" t="s">
        <v>313</v>
      </c>
      <c r="E538" s="166" t="s">
        <v>21</v>
      </c>
      <c r="F538" s="167" t="s">
        <v>814</v>
      </c>
      <c r="H538" s="166" t="s">
        <v>21</v>
      </c>
      <c r="I538" s="168"/>
      <c r="L538" s="165"/>
      <c r="M538" s="169"/>
      <c r="T538" s="170"/>
      <c r="AT538" s="166" t="s">
        <v>313</v>
      </c>
      <c r="AU538" s="166" t="s">
        <v>81</v>
      </c>
      <c r="AV538" s="14" t="s">
        <v>79</v>
      </c>
      <c r="AW538" s="14" t="s">
        <v>34</v>
      </c>
      <c r="AX538" s="14" t="s">
        <v>72</v>
      </c>
      <c r="AY538" s="166" t="s">
        <v>306</v>
      </c>
    </row>
    <row r="539" spans="2:65" s="12" customFormat="1">
      <c r="B539" s="146"/>
      <c r="D539" s="147" t="s">
        <v>313</v>
      </c>
      <c r="E539" s="148" t="s">
        <v>21</v>
      </c>
      <c r="F539" s="149" t="s">
        <v>815</v>
      </c>
      <c r="H539" s="150">
        <v>130</v>
      </c>
      <c r="I539" s="151"/>
      <c r="L539" s="146"/>
      <c r="M539" s="152"/>
      <c r="T539" s="153"/>
      <c r="AT539" s="148" t="s">
        <v>313</v>
      </c>
      <c r="AU539" s="148" t="s">
        <v>81</v>
      </c>
      <c r="AV539" s="12" t="s">
        <v>81</v>
      </c>
      <c r="AW539" s="12" t="s">
        <v>34</v>
      </c>
      <c r="AX539" s="12" t="s">
        <v>72</v>
      </c>
      <c r="AY539" s="148" t="s">
        <v>306</v>
      </c>
    </row>
    <row r="540" spans="2:65" s="13" customFormat="1">
      <c r="B540" s="154"/>
      <c r="D540" s="147" t="s">
        <v>313</v>
      </c>
      <c r="E540" s="155" t="s">
        <v>21</v>
      </c>
      <c r="F540" s="156" t="s">
        <v>315</v>
      </c>
      <c r="H540" s="157">
        <v>130</v>
      </c>
      <c r="I540" s="158"/>
      <c r="L540" s="154"/>
      <c r="M540" s="159"/>
      <c r="T540" s="160"/>
      <c r="AT540" s="155" t="s">
        <v>313</v>
      </c>
      <c r="AU540" s="155" t="s">
        <v>81</v>
      </c>
      <c r="AV540" s="13" t="s">
        <v>89</v>
      </c>
      <c r="AW540" s="13" t="s">
        <v>34</v>
      </c>
      <c r="AX540" s="13" t="s">
        <v>79</v>
      </c>
      <c r="AY540" s="155" t="s">
        <v>306</v>
      </c>
    </row>
    <row r="541" spans="2:65" s="1" customFormat="1" ht="37.9" customHeight="1">
      <c r="B541" s="33"/>
      <c r="C541" s="133" t="s">
        <v>816</v>
      </c>
      <c r="D541" s="133" t="s">
        <v>308</v>
      </c>
      <c r="E541" s="134" t="s">
        <v>817</v>
      </c>
      <c r="F541" s="135" t="s">
        <v>818</v>
      </c>
      <c r="G541" s="136" t="s">
        <v>236</v>
      </c>
      <c r="H541" s="137">
        <v>130</v>
      </c>
      <c r="I541" s="138"/>
      <c r="J541" s="139">
        <f>ROUND(I541*H541,2)</f>
        <v>0</v>
      </c>
      <c r="K541" s="135" t="s">
        <v>319</v>
      </c>
      <c r="L541" s="33"/>
      <c r="M541" s="140" t="s">
        <v>21</v>
      </c>
      <c r="N541" s="141" t="s">
        <v>43</v>
      </c>
      <c r="P541" s="142">
        <f>O541*H541</f>
        <v>0</v>
      </c>
      <c r="Q541" s="142">
        <v>2.0999999999999999E-3</v>
      </c>
      <c r="R541" s="142">
        <f>Q541*H541</f>
        <v>0.27299999999999996</v>
      </c>
      <c r="S541" s="142">
        <v>0</v>
      </c>
      <c r="T541" s="143">
        <f>S541*H541</f>
        <v>0</v>
      </c>
      <c r="AR541" s="144" t="s">
        <v>108</v>
      </c>
      <c r="AT541" s="144" t="s">
        <v>308</v>
      </c>
      <c r="AU541" s="144" t="s">
        <v>81</v>
      </c>
      <c r="AY541" s="18" t="s">
        <v>306</v>
      </c>
      <c r="BE541" s="145">
        <f>IF(N541="základní",J541,0)</f>
        <v>0</v>
      </c>
      <c r="BF541" s="145">
        <f>IF(N541="snížená",J541,0)</f>
        <v>0</v>
      </c>
      <c r="BG541" s="145">
        <f>IF(N541="zákl. přenesená",J541,0)</f>
        <v>0</v>
      </c>
      <c r="BH541" s="145">
        <f>IF(N541="sníž. přenesená",J541,0)</f>
        <v>0</v>
      </c>
      <c r="BI541" s="145">
        <f>IF(N541="nulová",J541,0)</f>
        <v>0</v>
      </c>
      <c r="BJ541" s="18" t="s">
        <v>79</v>
      </c>
      <c r="BK541" s="145">
        <f>ROUND(I541*H541,2)</f>
        <v>0</v>
      </c>
      <c r="BL541" s="18" t="s">
        <v>108</v>
      </c>
      <c r="BM541" s="144" t="s">
        <v>819</v>
      </c>
    </row>
    <row r="542" spans="2:65" s="1" customFormat="1">
      <c r="B542" s="33"/>
      <c r="D542" s="161" t="s">
        <v>321</v>
      </c>
      <c r="F542" s="162" t="s">
        <v>820</v>
      </c>
      <c r="I542" s="163"/>
      <c r="L542" s="33"/>
      <c r="M542" s="164"/>
      <c r="T542" s="52"/>
      <c r="AT542" s="18" t="s">
        <v>321</v>
      </c>
      <c r="AU542" s="18" t="s">
        <v>81</v>
      </c>
    </row>
    <row r="543" spans="2:65" s="12" customFormat="1">
      <c r="B543" s="146"/>
      <c r="D543" s="147" t="s">
        <v>313</v>
      </c>
      <c r="E543" s="148" t="s">
        <v>21</v>
      </c>
      <c r="F543" s="149" t="s">
        <v>821</v>
      </c>
      <c r="H543" s="150">
        <v>130</v>
      </c>
      <c r="I543" s="151"/>
      <c r="L543" s="146"/>
      <c r="M543" s="152"/>
      <c r="T543" s="153"/>
      <c r="AT543" s="148" t="s">
        <v>313</v>
      </c>
      <c r="AU543" s="148" t="s">
        <v>81</v>
      </c>
      <c r="AV543" s="12" t="s">
        <v>81</v>
      </c>
      <c r="AW543" s="12" t="s">
        <v>34</v>
      </c>
      <c r="AX543" s="12" t="s">
        <v>72</v>
      </c>
      <c r="AY543" s="148" t="s">
        <v>306</v>
      </c>
    </row>
    <row r="544" spans="2:65" s="13" customFormat="1">
      <c r="B544" s="154"/>
      <c r="D544" s="147" t="s">
        <v>313</v>
      </c>
      <c r="E544" s="155" t="s">
        <v>21</v>
      </c>
      <c r="F544" s="156" t="s">
        <v>315</v>
      </c>
      <c r="H544" s="157">
        <v>130</v>
      </c>
      <c r="I544" s="158"/>
      <c r="L544" s="154"/>
      <c r="M544" s="159"/>
      <c r="T544" s="160"/>
      <c r="AT544" s="155" t="s">
        <v>313</v>
      </c>
      <c r="AU544" s="155" t="s">
        <v>81</v>
      </c>
      <c r="AV544" s="13" t="s">
        <v>89</v>
      </c>
      <c r="AW544" s="13" t="s">
        <v>34</v>
      </c>
      <c r="AX544" s="13" t="s">
        <v>79</v>
      </c>
      <c r="AY544" s="155" t="s">
        <v>306</v>
      </c>
    </row>
    <row r="545" spans="2:65" s="1" customFormat="1" ht="21.75" customHeight="1">
      <c r="B545" s="33"/>
      <c r="C545" s="133" t="s">
        <v>822</v>
      </c>
      <c r="D545" s="133" t="s">
        <v>308</v>
      </c>
      <c r="E545" s="134" t="s">
        <v>823</v>
      </c>
      <c r="F545" s="135" t="s">
        <v>824</v>
      </c>
      <c r="G545" s="136" t="s">
        <v>236</v>
      </c>
      <c r="H545" s="137">
        <v>19.341000000000001</v>
      </c>
      <c r="I545" s="138"/>
      <c r="J545" s="139">
        <f>ROUND(I545*H545,2)</f>
        <v>0</v>
      </c>
      <c r="K545" s="135" t="s">
        <v>319</v>
      </c>
      <c r="L545" s="33"/>
      <c r="M545" s="140" t="s">
        <v>21</v>
      </c>
      <c r="N545" s="141" t="s">
        <v>43</v>
      </c>
      <c r="P545" s="142">
        <f>O545*H545</f>
        <v>0</v>
      </c>
      <c r="Q545" s="142">
        <v>7.3499999999999998E-3</v>
      </c>
      <c r="R545" s="142">
        <f>Q545*H545</f>
        <v>0.14215635000000001</v>
      </c>
      <c r="S545" s="142">
        <v>0</v>
      </c>
      <c r="T545" s="143">
        <f>S545*H545</f>
        <v>0</v>
      </c>
      <c r="AR545" s="144" t="s">
        <v>108</v>
      </c>
      <c r="AT545" s="144" t="s">
        <v>308</v>
      </c>
      <c r="AU545" s="144" t="s">
        <v>81</v>
      </c>
      <c r="AY545" s="18" t="s">
        <v>306</v>
      </c>
      <c r="BE545" s="145">
        <f>IF(N545="základní",J545,0)</f>
        <v>0</v>
      </c>
      <c r="BF545" s="145">
        <f>IF(N545="snížená",J545,0)</f>
        <v>0</v>
      </c>
      <c r="BG545" s="145">
        <f>IF(N545="zákl. přenesená",J545,0)</f>
        <v>0</v>
      </c>
      <c r="BH545" s="145">
        <f>IF(N545="sníž. přenesená",J545,0)</f>
        <v>0</v>
      </c>
      <c r="BI545" s="145">
        <f>IF(N545="nulová",J545,0)</f>
        <v>0</v>
      </c>
      <c r="BJ545" s="18" t="s">
        <v>79</v>
      </c>
      <c r="BK545" s="145">
        <f>ROUND(I545*H545,2)</f>
        <v>0</v>
      </c>
      <c r="BL545" s="18" t="s">
        <v>108</v>
      </c>
      <c r="BM545" s="144" t="s">
        <v>825</v>
      </c>
    </row>
    <row r="546" spans="2:65" s="1" customFormat="1">
      <c r="B546" s="33"/>
      <c r="D546" s="161" t="s">
        <v>321</v>
      </c>
      <c r="F546" s="162" t="s">
        <v>826</v>
      </c>
      <c r="I546" s="163"/>
      <c r="L546" s="33"/>
      <c r="M546" s="164"/>
      <c r="T546" s="52"/>
      <c r="AT546" s="18" t="s">
        <v>321</v>
      </c>
      <c r="AU546" s="18" t="s">
        <v>81</v>
      </c>
    </row>
    <row r="547" spans="2:65" s="12" customFormat="1">
      <c r="B547" s="146"/>
      <c r="D547" s="147" t="s">
        <v>313</v>
      </c>
      <c r="E547" s="148" t="s">
        <v>21</v>
      </c>
      <c r="F547" s="149" t="s">
        <v>827</v>
      </c>
      <c r="H547" s="150">
        <v>19.341000000000001</v>
      </c>
      <c r="I547" s="151"/>
      <c r="L547" s="146"/>
      <c r="M547" s="152"/>
      <c r="T547" s="153"/>
      <c r="AT547" s="148" t="s">
        <v>313</v>
      </c>
      <c r="AU547" s="148" t="s">
        <v>81</v>
      </c>
      <c r="AV547" s="12" t="s">
        <v>81</v>
      </c>
      <c r="AW547" s="12" t="s">
        <v>34</v>
      </c>
      <c r="AX547" s="12" t="s">
        <v>72</v>
      </c>
      <c r="AY547" s="148" t="s">
        <v>306</v>
      </c>
    </row>
    <row r="548" spans="2:65" s="13" customFormat="1">
      <c r="B548" s="154"/>
      <c r="D548" s="147" t="s">
        <v>313</v>
      </c>
      <c r="E548" s="155" t="s">
        <v>21</v>
      </c>
      <c r="F548" s="156" t="s">
        <v>315</v>
      </c>
      <c r="H548" s="157">
        <v>19.341000000000001</v>
      </c>
      <c r="I548" s="158"/>
      <c r="L548" s="154"/>
      <c r="M548" s="159"/>
      <c r="T548" s="160"/>
      <c r="AT548" s="155" t="s">
        <v>313</v>
      </c>
      <c r="AU548" s="155" t="s">
        <v>81</v>
      </c>
      <c r="AV548" s="13" t="s">
        <v>89</v>
      </c>
      <c r="AW548" s="13" t="s">
        <v>34</v>
      </c>
      <c r="AX548" s="13" t="s">
        <v>79</v>
      </c>
      <c r="AY548" s="155" t="s">
        <v>306</v>
      </c>
    </row>
    <row r="549" spans="2:65" s="1" customFormat="1" ht="24.2" customHeight="1">
      <c r="B549" s="33"/>
      <c r="C549" s="133" t="s">
        <v>828</v>
      </c>
      <c r="D549" s="133" t="s">
        <v>308</v>
      </c>
      <c r="E549" s="134" t="s">
        <v>829</v>
      </c>
      <c r="F549" s="135" t="s">
        <v>830</v>
      </c>
      <c r="G549" s="136" t="s">
        <v>236</v>
      </c>
      <c r="H549" s="137">
        <v>6.9</v>
      </c>
      <c r="I549" s="138"/>
      <c r="J549" s="139">
        <f>ROUND(I549*H549,2)</f>
        <v>0</v>
      </c>
      <c r="K549" s="135" t="s">
        <v>319</v>
      </c>
      <c r="L549" s="33"/>
      <c r="M549" s="140" t="s">
        <v>21</v>
      </c>
      <c r="N549" s="141" t="s">
        <v>43</v>
      </c>
      <c r="P549" s="142">
        <f>O549*H549</f>
        <v>0</v>
      </c>
      <c r="Q549" s="142">
        <v>7.3499999999999998E-3</v>
      </c>
      <c r="R549" s="142">
        <f>Q549*H549</f>
        <v>5.0715000000000003E-2</v>
      </c>
      <c r="S549" s="142">
        <v>0</v>
      </c>
      <c r="T549" s="143">
        <f>S549*H549</f>
        <v>0</v>
      </c>
      <c r="AR549" s="144" t="s">
        <v>108</v>
      </c>
      <c r="AT549" s="144" t="s">
        <v>308</v>
      </c>
      <c r="AU549" s="144" t="s">
        <v>81</v>
      </c>
      <c r="AY549" s="18" t="s">
        <v>306</v>
      </c>
      <c r="BE549" s="145">
        <f>IF(N549="základní",J549,0)</f>
        <v>0</v>
      </c>
      <c r="BF549" s="145">
        <f>IF(N549="snížená",J549,0)</f>
        <v>0</v>
      </c>
      <c r="BG549" s="145">
        <f>IF(N549="zákl. přenesená",J549,0)</f>
        <v>0</v>
      </c>
      <c r="BH549" s="145">
        <f>IF(N549="sníž. přenesená",J549,0)</f>
        <v>0</v>
      </c>
      <c r="BI549" s="145">
        <f>IF(N549="nulová",J549,0)</f>
        <v>0</v>
      </c>
      <c r="BJ549" s="18" t="s">
        <v>79</v>
      </c>
      <c r="BK549" s="145">
        <f>ROUND(I549*H549,2)</f>
        <v>0</v>
      </c>
      <c r="BL549" s="18" t="s">
        <v>108</v>
      </c>
      <c r="BM549" s="144" t="s">
        <v>831</v>
      </c>
    </row>
    <row r="550" spans="2:65" s="1" customFormat="1">
      <c r="B550" s="33"/>
      <c r="D550" s="161" t="s">
        <v>321</v>
      </c>
      <c r="F550" s="162" t="s">
        <v>832</v>
      </c>
      <c r="I550" s="163"/>
      <c r="L550" s="33"/>
      <c r="M550" s="164"/>
      <c r="T550" s="52"/>
      <c r="AT550" s="18" t="s">
        <v>321</v>
      </c>
      <c r="AU550" s="18" t="s">
        <v>81</v>
      </c>
    </row>
    <row r="551" spans="2:65" s="12" customFormat="1">
      <c r="B551" s="146"/>
      <c r="D551" s="147" t="s">
        <v>313</v>
      </c>
      <c r="E551" s="148" t="s">
        <v>21</v>
      </c>
      <c r="F551" s="149" t="s">
        <v>833</v>
      </c>
      <c r="H551" s="150">
        <v>6.9</v>
      </c>
      <c r="I551" s="151"/>
      <c r="L551" s="146"/>
      <c r="M551" s="152"/>
      <c r="T551" s="153"/>
      <c r="AT551" s="148" t="s">
        <v>313</v>
      </c>
      <c r="AU551" s="148" t="s">
        <v>81</v>
      </c>
      <c r="AV551" s="12" t="s">
        <v>81</v>
      </c>
      <c r="AW551" s="12" t="s">
        <v>34</v>
      </c>
      <c r="AX551" s="12" t="s">
        <v>72</v>
      </c>
      <c r="AY551" s="148" t="s">
        <v>306</v>
      </c>
    </row>
    <row r="552" spans="2:65" s="13" customFormat="1">
      <c r="B552" s="154"/>
      <c r="D552" s="147" t="s">
        <v>313</v>
      </c>
      <c r="E552" s="155" t="s">
        <v>21</v>
      </c>
      <c r="F552" s="156" t="s">
        <v>315</v>
      </c>
      <c r="H552" s="157">
        <v>6.9</v>
      </c>
      <c r="I552" s="158"/>
      <c r="L552" s="154"/>
      <c r="M552" s="159"/>
      <c r="T552" s="160"/>
      <c r="AT552" s="155" t="s">
        <v>313</v>
      </c>
      <c r="AU552" s="155" t="s">
        <v>81</v>
      </c>
      <c r="AV552" s="13" t="s">
        <v>89</v>
      </c>
      <c r="AW552" s="13" t="s">
        <v>34</v>
      </c>
      <c r="AX552" s="13" t="s">
        <v>79</v>
      </c>
      <c r="AY552" s="155" t="s">
        <v>306</v>
      </c>
    </row>
    <row r="553" spans="2:65" s="1" customFormat="1" ht="16.5" customHeight="1">
      <c r="B553" s="33"/>
      <c r="C553" s="133" t="s">
        <v>834</v>
      </c>
      <c r="D553" s="133" t="s">
        <v>308</v>
      </c>
      <c r="E553" s="134" t="s">
        <v>835</v>
      </c>
      <c r="F553" s="135" t="s">
        <v>836</v>
      </c>
      <c r="G553" s="136" t="s">
        <v>236</v>
      </c>
      <c r="H553" s="137">
        <v>19.341000000000001</v>
      </c>
      <c r="I553" s="138"/>
      <c r="J553" s="139">
        <f>ROUND(I553*H553,2)</f>
        <v>0</v>
      </c>
      <c r="K553" s="135" t="s">
        <v>319</v>
      </c>
      <c r="L553" s="33"/>
      <c r="M553" s="140" t="s">
        <v>21</v>
      </c>
      <c r="N553" s="141" t="s">
        <v>43</v>
      </c>
      <c r="P553" s="142">
        <f>O553*H553</f>
        <v>0</v>
      </c>
      <c r="Q553" s="142">
        <v>2.5999999999999998E-4</v>
      </c>
      <c r="R553" s="142">
        <f>Q553*H553</f>
        <v>5.0286599999999999E-3</v>
      </c>
      <c r="S553" s="142">
        <v>0</v>
      </c>
      <c r="T553" s="143">
        <f>S553*H553</f>
        <v>0</v>
      </c>
      <c r="AR553" s="144" t="s">
        <v>108</v>
      </c>
      <c r="AT553" s="144" t="s">
        <v>308</v>
      </c>
      <c r="AU553" s="144" t="s">
        <v>81</v>
      </c>
      <c r="AY553" s="18" t="s">
        <v>306</v>
      </c>
      <c r="BE553" s="145">
        <f>IF(N553="základní",J553,0)</f>
        <v>0</v>
      </c>
      <c r="BF553" s="145">
        <f>IF(N553="snížená",J553,0)</f>
        <v>0</v>
      </c>
      <c r="BG553" s="145">
        <f>IF(N553="zákl. přenesená",J553,0)</f>
        <v>0</v>
      </c>
      <c r="BH553" s="145">
        <f>IF(N553="sníž. přenesená",J553,0)</f>
        <v>0</v>
      </c>
      <c r="BI553" s="145">
        <f>IF(N553="nulová",J553,0)</f>
        <v>0</v>
      </c>
      <c r="BJ553" s="18" t="s">
        <v>79</v>
      </c>
      <c r="BK553" s="145">
        <f>ROUND(I553*H553,2)</f>
        <v>0</v>
      </c>
      <c r="BL553" s="18" t="s">
        <v>108</v>
      </c>
      <c r="BM553" s="144" t="s">
        <v>837</v>
      </c>
    </row>
    <row r="554" spans="2:65" s="1" customFormat="1">
      <c r="B554" s="33"/>
      <c r="D554" s="161" t="s">
        <v>321</v>
      </c>
      <c r="F554" s="162" t="s">
        <v>838</v>
      </c>
      <c r="I554" s="163"/>
      <c r="L554" s="33"/>
      <c r="M554" s="164"/>
      <c r="T554" s="52"/>
      <c r="AT554" s="18" t="s">
        <v>321</v>
      </c>
      <c r="AU554" s="18" t="s">
        <v>81</v>
      </c>
    </row>
    <row r="555" spans="2:65" s="12" customFormat="1">
      <c r="B555" s="146"/>
      <c r="D555" s="147" t="s">
        <v>313</v>
      </c>
      <c r="E555" s="148" t="s">
        <v>21</v>
      </c>
      <c r="F555" s="149" t="s">
        <v>827</v>
      </c>
      <c r="H555" s="150">
        <v>19.341000000000001</v>
      </c>
      <c r="I555" s="151"/>
      <c r="L555" s="146"/>
      <c r="M555" s="152"/>
      <c r="T555" s="153"/>
      <c r="AT555" s="148" t="s">
        <v>313</v>
      </c>
      <c r="AU555" s="148" t="s">
        <v>81</v>
      </c>
      <c r="AV555" s="12" t="s">
        <v>81</v>
      </c>
      <c r="AW555" s="12" t="s">
        <v>34</v>
      </c>
      <c r="AX555" s="12" t="s">
        <v>72</v>
      </c>
      <c r="AY555" s="148" t="s">
        <v>306</v>
      </c>
    </row>
    <row r="556" spans="2:65" s="13" customFormat="1">
      <c r="B556" s="154"/>
      <c r="D556" s="147" t="s">
        <v>313</v>
      </c>
      <c r="E556" s="155" t="s">
        <v>21</v>
      </c>
      <c r="F556" s="156" t="s">
        <v>315</v>
      </c>
      <c r="H556" s="157">
        <v>19.341000000000001</v>
      </c>
      <c r="I556" s="158"/>
      <c r="L556" s="154"/>
      <c r="M556" s="159"/>
      <c r="T556" s="160"/>
      <c r="AT556" s="155" t="s">
        <v>313</v>
      </c>
      <c r="AU556" s="155" t="s">
        <v>81</v>
      </c>
      <c r="AV556" s="13" t="s">
        <v>89</v>
      </c>
      <c r="AW556" s="13" t="s">
        <v>34</v>
      </c>
      <c r="AX556" s="13" t="s">
        <v>79</v>
      </c>
      <c r="AY556" s="155" t="s">
        <v>306</v>
      </c>
    </row>
    <row r="557" spans="2:65" s="1" customFormat="1" ht="24.2" customHeight="1">
      <c r="B557" s="33"/>
      <c r="C557" s="133" t="s">
        <v>839</v>
      </c>
      <c r="D557" s="133" t="s">
        <v>308</v>
      </c>
      <c r="E557" s="134" t="s">
        <v>840</v>
      </c>
      <c r="F557" s="135" t="s">
        <v>841</v>
      </c>
      <c r="G557" s="136" t="s">
        <v>236</v>
      </c>
      <c r="H557" s="137">
        <v>6.9</v>
      </c>
      <c r="I557" s="138"/>
      <c r="J557" s="139">
        <f>ROUND(I557*H557,2)</f>
        <v>0</v>
      </c>
      <c r="K557" s="135" t="s">
        <v>319</v>
      </c>
      <c r="L557" s="33"/>
      <c r="M557" s="140" t="s">
        <v>21</v>
      </c>
      <c r="N557" s="141" t="s">
        <v>43</v>
      </c>
      <c r="P557" s="142">
        <f>O557*H557</f>
        <v>0</v>
      </c>
      <c r="Q557" s="142">
        <v>2.5999999999999998E-4</v>
      </c>
      <c r="R557" s="142">
        <f>Q557*H557</f>
        <v>1.794E-3</v>
      </c>
      <c r="S557" s="142">
        <v>0</v>
      </c>
      <c r="T557" s="143">
        <f>S557*H557</f>
        <v>0</v>
      </c>
      <c r="AR557" s="144" t="s">
        <v>108</v>
      </c>
      <c r="AT557" s="144" t="s">
        <v>308</v>
      </c>
      <c r="AU557" s="144" t="s">
        <v>81</v>
      </c>
      <c r="AY557" s="18" t="s">
        <v>306</v>
      </c>
      <c r="BE557" s="145">
        <f>IF(N557="základní",J557,0)</f>
        <v>0</v>
      </c>
      <c r="BF557" s="145">
        <f>IF(N557="snížená",J557,0)</f>
        <v>0</v>
      </c>
      <c r="BG557" s="145">
        <f>IF(N557="zákl. přenesená",J557,0)</f>
        <v>0</v>
      </c>
      <c r="BH557" s="145">
        <f>IF(N557="sníž. přenesená",J557,0)</f>
        <v>0</v>
      </c>
      <c r="BI557" s="145">
        <f>IF(N557="nulová",J557,0)</f>
        <v>0</v>
      </c>
      <c r="BJ557" s="18" t="s">
        <v>79</v>
      </c>
      <c r="BK557" s="145">
        <f>ROUND(I557*H557,2)</f>
        <v>0</v>
      </c>
      <c r="BL557" s="18" t="s">
        <v>108</v>
      </c>
      <c r="BM557" s="144" t="s">
        <v>842</v>
      </c>
    </row>
    <row r="558" spans="2:65" s="1" customFormat="1">
      <c r="B558" s="33"/>
      <c r="D558" s="161" t="s">
        <v>321</v>
      </c>
      <c r="F558" s="162" t="s">
        <v>843</v>
      </c>
      <c r="I558" s="163"/>
      <c r="L558" s="33"/>
      <c r="M558" s="164"/>
      <c r="T558" s="52"/>
      <c r="AT558" s="18" t="s">
        <v>321</v>
      </c>
      <c r="AU558" s="18" t="s">
        <v>81</v>
      </c>
    </row>
    <row r="559" spans="2:65" s="12" customFormat="1">
      <c r="B559" s="146"/>
      <c r="D559" s="147" t="s">
        <v>313</v>
      </c>
      <c r="E559" s="148" t="s">
        <v>21</v>
      </c>
      <c r="F559" s="149" t="s">
        <v>833</v>
      </c>
      <c r="H559" s="150">
        <v>6.9</v>
      </c>
      <c r="I559" s="151"/>
      <c r="L559" s="146"/>
      <c r="M559" s="152"/>
      <c r="T559" s="153"/>
      <c r="AT559" s="148" t="s">
        <v>313</v>
      </c>
      <c r="AU559" s="148" t="s">
        <v>81</v>
      </c>
      <c r="AV559" s="12" t="s">
        <v>81</v>
      </c>
      <c r="AW559" s="12" t="s">
        <v>34</v>
      </c>
      <c r="AX559" s="12" t="s">
        <v>72</v>
      </c>
      <c r="AY559" s="148" t="s">
        <v>306</v>
      </c>
    </row>
    <row r="560" spans="2:65" s="13" customFormat="1">
      <c r="B560" s="154"/>
      <c r="D560" s="147" t="s">
        <v>313</v>
      </c>
      <c r="E560" s="155" t="s">
        <v>21</v>
      </c>
      <c r="F560" s="156" t="s">
        <v>315</v>
      </c>
      <c r="H560" s="157">
        <v>6.9</v>
      </c>
      <c r="I560" s="158"/>
      <c r="L560" s="154"/>
      <c r="M560" s="159"/>
      <c r="T560" s="160"/>
      <c r="AT560" s="155" t="s">
        <v>313</v>
      </c>
      <c r="AU560" s="155" t="s">
        <v>81</v>
      </c>
      <c r="AV560" s="13" t="s">
        <v>89</v>
      </c>
      <c r="AW560" s="13" t="s">
        <v>34</v>
      </c>
      <c r="AX560" s="13" t="s">
        <v>79</v>
      </c>
      <c r="AY560" s="155" t="s">
        <v>306</v>
      </c>
    </row>
    <row r="561" spans="2:65" s="1" customFormat="1" ht="24.2" customHeight="1">
      <c r="B561" s="33"/>
      <c r="C561" s="133" t="s">
        <v>844</v>
      </c>
      <c r="D561" s="133" t="s">
        <v>308</v>
      </c>
      <c r="E561" s="134" t="s">
        <v>845</v>
      </c>
      <c r="F561" s="135" t="s">
        <v>846</v>
      </c>
      <c r="G561" s="136" t="s">
        <v>236</v>
      </c>
      <c r="H561" s="137">
        <v>2.1259999999999999</v>
      </c>
      <c r="I561" s="138"/>
      <c r="J561" s="139">
        <f>ROUND(I561*H561,2)</f>
        <v>0</v>
      </c>
      <c r="K561" s="135" t="s">
        <v>319</v>
      </c>
      <c r="L561" s="33"/>
      <c r="M561" s="140" t="s">
        <v>21</v>
      </c>
      <c r="N561" s="141" t="s">
        <v>43</v>
      </c>
      <c r="P561" s="142">
        <f>O561*H561</f>
        <v>0</v>
      </c>
      <c r="Q561" s="142">
        <v>4.3800000000000002E-3</v>
      </c>
      <c r="R561" s="142">
        <f>Q561*H561</f>
        <v>9.3118799999999998E-3</v>
      </c>
      <c r="S561" s="142">
        <v>0</v>
      </c>
      <c r="T561" s="143">
        <f>S561*H561</f>
        <v>0</v>
      </c>
      <c r="AR561" s="144" t="s">
        <v>108</v>
      </c>
      <c r="AT561" s="144" t="s">
        <v>308</v>
      </c>
      <c r="AU561" s="144" t="s">
        <v>81</v>
      </c>
      <c r="AY561" s="18" t="s">
        <v>306</v>
      </c>
      <c r="BE561" s="145">
        <f>IF(N561="základní",J561,0)</f>
        <v>0</v>
      </c>
      <c r="BF561" s="145">
        <f>IF(N561="snížená",J561,0)</f>
        <v>0</v>
      </c>
      <c r="BG561" s="145">
        <f>IF(N561="zákl. přenesená",J561,0)</f>
        <v>0</v>
      </c>
      <c r="BH561" s="145">
        <f>IF(N561="sníž. přenesená",J561,0)</f>
        <v>0</v>
      </c>
      <c r="BI561" s="145">
        <f>IF(N561="nulová",J561,0)</f>
        <v>0</v>
      </c>
      <c r="BJ561" s="18" t="s">
        <v>79</v>
      </c>
      <c r="BK561" s="145">
        <f>ROUND(I561*H561,2)</f>
        <v>0</v>
      </c>
      <c r="BL561" s="18" t="s">
        <v>108</v>
      </c>
      <c r="BM561" s="144" t="s">
        <v>847</v>
      </c>
    </row>
    <row r="562" spans="2:65" s="1" customFormat="1">
      <c r="B562" s="33"/>
      <c r="D562" s="161" t="s">
        <v>321</v>
      </c>
      <c r="F562" s="162" t="s">
        <v>848</v>
      </c>
      <c r="I562" s="163"/>
      <c r="L562" s="33"/>
      <c r="M562" s="164"/>
      <c r="T562" s="52"/>
      <c r="AT562" s="18" t="s">
        <v>321</v>
      </c>
      <c r="AU562" s="18" t="s">
        <v>81</v>
      </c>
    </row>
    <row r="563" spans="2:65" s="12" customFormat="1">
      <c r="B563" s="146"/>
      <c r="D563" s="147" t="s">
        <v>313</v>
      </c>
      <c r="E563" s="148" t="s">
        <v>21</v>
      </c>
      <c r="F563" s="149" t="s">
        <v>849</v>
      </c>
      <c r="H563" s="150">
        <v>1.2869999999999999</v>
      </c>
      <c r="I563" s="151"/>
      <c r="L563" s="146"/>
      <c r="M563" s="152"/>
      <c r="T563" s="153"/>
      <c r="AT563" s="148" t="s">
        <v>313</v>
      </c>
      <c r="AU563" s="148" t="s">
        <v>81</v>
      </c>
      <c r="AV563" s="12" t="s">
        <v>81</v>
      </c>
      <c r="AW563" s="12" t="s">
        <v>34</v>
      </c>
      <c r="AX563" s="12" t="s">
        <v>72</v>
      </c>
      <c r="AY563" s="148" t="s">
        <v>306</v>
      </c>
    </row>
    <row r="564" spans="2:65" s="12" customFormat="1">
      <c r="B564" s="146"/>
      <c r="D564" s="147" t="s">
        <v>313</v>
      </c>
      <c r="E564" s="148" t="s">
        <v>21</v>
      </c>
      <c r="F564" s="149" t="s">
        <v>850</v>
      </c>
      <c r="H564" s="150">
        <v>0.41399999999999998</v>
      </c>
      <c r="I564" s="151"/>
      <c r="L564" s="146"/>
      <c r="M564" s="152"/>
      <c r="T564" s="153"/>
      <c r="AT564" s="148" t="s">
        <v>313</v>
      </c>
      <c r="AU564" s="148" t="s">
        <v>81</v>
      </c>
      <c r="AV564" s="12" t="s">
        <v>81</v>
      </c>
      <c r="AW564" s="12" t="s">
        <v>34</v>
      </c>
      <c r="AX564" s="12" t="s">
        <v>72</v>
      </c>
      <c r="AY564" s="148" t="s">
        <v>306</v>
      </c>
    </row>
    <row r="565" spans="2:65" s="13" customFormat="1">
      <c r="B565" s="154"/>
      <c r="D565" s="147" t="s">
        <v>313</v>
      </c>
      <c r="E565" s="155" t="s">
        <v>21</v>
      </c>
      <c r="F565" s="156" t="s">
        <v>315</v>
      </c>
      <c r="H565" s="157">
        <v>1.7010000000000001</v>
      </c>
      <c r="I565" s="158"/>
      <c r="L565" s="154"/>
      <c r="M565" s="159"/>
      <c r="T565" s="160"/>
      <c r="AT565" s="155" t="s">
        <v>313</v>
      </c>
      <c r="AU565" s="155" t="s">
        <v>81</v>
      </c>
      <c r="AV565" s="13" t="s">
        <v>89</v>
      </c>
      <c r="AW565" s="13" t="s">
        <v>34</v>
      </c>
      <c r="AX565" s="13" t="s">
        <v>72</v>
      </c>
      <c r="AY565" s="155" t="s">
        <v>306</v>
      </c>
    </row>
    <row r="566" spans="2:65" s="12" customFormat="1">
      <c r="B566" s="146"/>
      <c r="D566" s="147" t="s">
        <v>313</v>
      </c>
      <c r="E566" s="148" t="s">
        <v>21</v>
      </c>
      <c r="F566" s="149" t="s">
        <v>851</v>
      </c>
      <c r="H566" s="150">
        <v>0.42499999999999999</v>
      </c>
      <c r="I566" s="151"/>
      <c r="L566" s="146"/>
      <c r="M566" s="152"/>
      <c r="T566" s="153"/>
      <c r="AT566" s="148" t="s">
        <v>313</v>
      </c>
      <c r="AU566" s="148" t="s">
        <v>81</v>
      </c>
      <c r="AV566" s="12" t="s">
        <v>81</v>
      </c>
      <c r="AW566" s="12" t="s">
        <v>34</v>
      </c>
      <c r="AX566" s="12" t="s">
        <v>72</v>
      </c>
      <c r="AY566" s="148" t="s">
        <v>306</v>
      </c>
    </row>
    <row r="567" spans="2:65" s="15" customFormat="1">
      <c r="B567" s="171"/>
      <c r="D567" s="147" t="s">
        <v>313</v>
      </c>
      <c r="E567" s="172" t="s">
        <v>21</v>
      </c>
      <c r="F567" s="173" t="s">
        <v>331</v>
      </c>
      <c r="H567" s="174">
        <v>2.1259999999999999</v>
      </c>
      <c r="I567" s="175"/>
      <c r="L567" s="171"/>
      <c r="M567" s="176"/>
      <c r="T567" s="177"/>
      <c r="AT567" s="172" t="s">
        <v>313</v>
      </c>
      <c r="AU567" s="172" t="s">
        <v>81</v>
      </c>
      <c r="AV567" s="15" t="s">
        <v>108</v>
      </c>
      <c r="AW567" s="15" t="s">
        <v>34</v>
      </c>
      <c r="AX567" s="15" t="s">
        <v>79</v>
      </c>
      <c r="AY567" s="172" t="s">
        <v>306</v>
      </c>
    </row>
    <row r="568" spans="2:65" s="1" customFormat="1" ht="24.2" customHeight="1">
      <c r="B568" s="33"/>
      <c r="C568" s="133" t="s">
        <v>852</v>
      </c>
      <c r="D568" s="133" t="s">
        <v>308</v>
      </c>
      <c r="E568" s="134" t="s">
        <v>853</v>
      </c>
      <c r="F568" s="135" t="s">
        <v>854</v>
      </c>
      <c r="G568" s="136" t="s">
        <v>236</v>
      </c>
      <c r="H568" s="137">
        <v>19.341000000000001</v>
      </c>
      <c r="I568" s="138"/>
      <c r="J568" s="139">
        <f>ROUND(I568*H568,2)</f>
        <v>0</v>
      </c>
      <c r="K568" s="135" t="s">
        <v>319</v>
      </c>
      <c r="L568" s="33"/>
      <c r="M568" s="140" t="s">
        <v>21</v>
      </c>
      <c r="N568" s="141" t="s">
        <v>43</v>
      </c>
      <c r="P568" s="142">
        <f>O568*H568</f>
        <v>0</v>
      </c>
      <c r="Q568" s="142">
        <v>1.8380000000000001E-2</v>
      </c>
      <c r="R568" s="142">
        <f>Q568*H568</f>
        <v>0.35548758000000003</v>
      </c>
      <c r="S568" s="142">
        <v>0</v>
      </c>
      <c r="T568" s="143">
        <f>S568*H568</f>
        <v>0</v>
      </c>
      <c r="AR568" s="144" t="s">
        <v>108</v>
      </c>
      <c r="AT568" s="144" t="s">
        <v>308</v>
      </c>
      <c r="AU568" s="144" t="s">
        <v>81</v>
      </c>
      <c r="AY568" s="18" t="s">
        <v>306</v>
      </c>
      <c r="BE568" s="145">
        <f>IF(N568="základní",J568,0)</f>
        <v>0</v>
      </c>
      <c r="BF568" s="145">
        <f>IF(N568="snížená",J568,0)</f>
        <v>0</v>
      </c>
      <c r="BG568" s="145">
        <f>IF(N568="zákl. přenesená",J568,0)</f>
        <v>0</v>
      </c>
      <c r="BH568" s="145">
        <f>IF(N568="sníž. přenesená",J568,0)</f>
        <v>0</v>
      </c>
      <c r="BI568" s="145">
        <f>IF(N568="nulová",J568,0)</f>
        <v>0</v>
      </c>
      <c r="BJ568" s="18" t="s">
        <v>79</v>
      </c>
      <c r="BK568" s="145">
        <f>ROUND(I568*H568,2)</f>
        <v>0</v>
      </c>
      <c r="BL568" s="18" t="s">
        <v>108</v>
      </c>
      <c r="BM568" s="144" t="s">
        <v>855</v>
      </c>
    </row>
    <row r="569" spans="2:65" s="1" customFormat="1">
      <c r="B569" s="33"/>
      <c r="D569" s="161" t="s">
        <v>321</v>
      </c>
      <c r="F569" s="162" t="s">
        <v>856</v>
      </c>
      <c r="I569" s="163"/>
      <c r="L569" s="33"/>
      <c r="M569" s="164"/>
      <c r="T569" s="52"/>
      <c r="AT569" s="18" t="s">
        <v>321</v>
      </c>
      <c r="AU569" s="18" t="s">
        <v>81</v>
      </c>
    </row>
    <row r="570" spans="2:65" s="12" customFormat="1">
      <c r="B570" s="146"/>
      <c r="D570" s="147" t="s">
        <v>313</v>
      </c>
      <c r="E570" s="148" t="s">
        <v>21</v>
      </c>
      <c r="F570" s="149" t="s">
        <v>857</v>
      </c>
      <c r="H570" s="150">
        <v>16.28</v>
      </c>
      <c r="I570" s="151"/>
      <c r="L570" s="146"/>
      <c r="M570" s="152"/>
      <c r="T570" s="153"/>
      <c r="AT570" s="148" t="s">
        <v>313</v>
      </c>
      <c r="AU570" s="148" t="s">
        <v>81</v>
      </c>
      <c r="AV570" s="12" t="s">
        <v>81</v>
      </c>
      <c r="AW570" s="12" t="s">
        <v>34</v>
      </c>
      <c r="AX570" s="12" t="s">
        <v>72</v>
      </c>
      <c r="AY570" s="148" t="s">
        <v>306</v>
      </c>
    </row>
    <row r="571" spans="2:65" s="12" customFormat="1">
      <c r="B571" s="146"/>
      <c r="D571" s="147" t="s">
        <v>313</v>
      </c>
      <c r="E571" s="148" t="s">
        <v>21</v>
      </c>
      <c r="F571" s="149" t="s">
        <v>849</v>
      </c>
      <c r="H571" s="150">
        <v>1.2869999999999999</v>
      </c>
      <c r="I571" s="151"/>
      <c r="L571" s="146"/>
      <c r="M571" s="152"/>
      <c r="T571" s="153"/>
      <c r="AT571" s="148" t="s">
        <v>313</v>
      </c>
      <c r="AU571" s="148" t="s">
        <v>81</v>
      </c>
      <c r="AV571" s="12" t="s">
        <v>81</v>
      </c>
      <c r="AW571" s="12" t="s">
        <v>34</v>
      </c>
      <c r="AX571" s="12" t="s">
        <v>72</v>
      </c>
      <c r="AY571" s="148" t="s">
        <v>306</v>
      </c>
    </row>
    <row r="572" spans="2:65" s="12" customFormat="1">
      <c r="B572" s="146"/>
      <c r="D572" s="147" t="s">
        <v>313</v>
      </c>
      <c r="E572" s="148" t="s">
        <v>21</v>
      </c>
      <c r="F572" s="149" t="s">
        <v>850</v>
      </c>
      <c r="H572" s="150">
        <v>0.41399999999999998</v>
      </c>
      <c r="I572" s="151"/>
      <c r="L572" s="146"/>
      <c r="M572" s="152"/>
      <c r="T572" s="153"/>
      <c r="AT572" s="148" t="s">
        <v>313</v>
      </c>
      <c r="AU572" s="148" t="s">
        <v>81</v>
      </c>
      <c r="AV572" s="12" t="s">
        <v>81</v>
      </c>
      <c r="AW572" s="12" t="s">
        <v>34</v>
      </c>
      <c r="AX572" s="12" t="s">
        <v>72</v>
      </c>
      <c r="AY572" s="148" t="s">
        <v>306</v>
      </c>
    </row>
    <row r="573" spans="2:65" s="12" customFormat="1">
      <c r="B573" s="146"/>
      <c r="D573" s="147" t="s">
        <v>313</v>
      </c>
      <c r="E573" s="148" t="s">
        <v>21</v>
      </c>
      <c r="F573" s="149" t="s">
        <v>858</v>
      </c>
      <c r="H573" s="150">
        <v>1.36</v>
      </c>
      <c r="I573" s="151"/>
      <c r="L573" s="146"/>
      <c r="M573" s="152"/>
      <c r="T573" s="153"/>
      <c r="AT573" s="148" t="s">
        <v>313</v>
      </c>
      <c r="AU573" s="148" t="s">
        <v>81</v>
      </c>
      <c r="AV573" s="12" t="s">
        <v>81</v>
      </c>
      <c r="AW573" s="12" t="s">
        <v>34</v>
      </c>
      <c r="AX573" s="12" t="s">
        <v>72</v>
      </c>
      <c r="AY573" s="148" t="s">
        <v>306</v>
      </c>
    </row>
    <row r="574" spans="2:65" s="13" customFormat="1">
      <c r="B574" s="154"/>
      <c r="D574" s="147" t="s">
        <v>313</v>
      </c>
      <c r="E574" s="155" t="s">
        <v>21</v>
      </c>
      <c r="F574" s="156" t="s">
        <v>315</v>
      </c>
      <c r="H574" s="157">
        <v>19.341000000000001</v>
      </c>
      <c r="I574" s="158"/>
      <c r="L574" s="154"/>
      <c r="M574" s="159"/>
      <c r="T574" s="160"/>
      <c r="AT574" s="155" t="s">
        <v>313</v>
      </c>
      <c r="AU574" s="155" t="s">
        <v>81</v>
      </c>
      <c r="AV574" s="13" t="s">
        <v>89</v>
      </c>
      <c r="AW574" s="13" t="s">
        <v>34</v>
      </c>
      <c r="AX574" s="13" t="s">
        <v>79</v>
      </c>
      <c r="AY574" s="155" t="s">
        <v>306</v>
      </c>
    </row>
    <row r="575" spans="2:65" s="1" customFormat="1" ht="33" customHeight="1">
      <c r="B575" s="33"/>
      <c r="C575" s="133" t="s">
        <v>859</v>
      </c>
      <c r="D575" s="133" t="s">
        <v>308</v>
      </c>
      <c r="E575" s="134" t="s">
        <v>860</v>
      </c>
      <c r="F575" s="135" t="s">
        <v>861</v>
      </c>
      <c r="G575" s="136" t="s">
        <v>236</v>
      </c>
      <c r="H575" s="137">
        <v>6.9</v>
      </c>
      <c r="I575" s="138"/>
      <c r="J575" s="139">
        <f>ROUND(I575*H575,2)</f>
        <v>0</v>
      </c>
      <c r="K575" s="135" t="s">
        <v>319</v>
      </c>
      <c r="L575" s="33"/>
      <c r="M575" s="140" t="s">
        <v>21</v>
      </c>
      <c r="N575" s="141" t="s">
        <v>43</v>
      </c>
      <c r="P575" s="142">
        <f>O575*H575</f>
        <v>0</v>
      </c>
      <c r="Q575" s="142">
        <v>1.8380000000000001E-2</v>
      </c>
      <c r="R575" s="142">
        <f>Q575*H575</f>
        <v>0.12682200000000002</v>
      </c>
      <c r="S575" s="142">
        <v>0</v>
      </c>
      <c r="T575" s="143">
        <f>S575*H575</f>
        <v>0</v>
      </c>
      <c r="AR575" s="144" t="s">
        <v>108</v>
      </c>
      <c r="AT575" s="144" t="s">
        <v>308</v>
      </c>
      <c r="AU575" s="144" t="s">
        <v>81</v>
      </c>
      <c r="AY575" s="18" t="s">
        <v>306</v>
      </c>
      <c r="BE575" s="145">
        <f>IF(N575="základní",J575,0)</f>
        <v>0</v>
      </c>
      <c r="BF575" s="145">
        <f>IF(N575="snížená",J575,0)</f>
        <v>0</v>
      </c>
      <c r="BG575" s="145">
        <f>IF(N575="zákl. přenesená",J575,0)</f>
        <v>0</v>
      </c>
      <c r="BH575" s="145">
        <f>IF(N575="sníž. přenesená",J575,0)</f>
        <v>0</v>
      </c>
      <c r="BI575" s="145">
        <f>IF(N575="nulová",J575,0)</f>
        <v>0</v>
      </c>
      <c r="BJ575" s="18" t="s">
        <v>79</v>
      </c>
      <c r="BK575" s="145">
        <f>ROUND(I575*H575,2)</f>
        <v>0</v>
      </c>
      <c r="BL575" s="18" t="s">
        <v>108</v>
      </c>
      <c r="BM575" s="144" t="s">
        <v>862</v>
      </c>
    </row>
    <row r="576" spans="2:65" s="1" customFormat="1">
      <c r="B576" s="33"/>
      <c r="D576" s="161" t="s">
        <v>321</v>
      </c>
      <c r="F576" s="162" t="s">
        <v>863</v>
      </c>
      <c r="I576" s="163"/>
      <c r="L576" s="33"/>
      <c r="M576" s="164"/>
      <c r="T576" s="52"/>
      <c r="AT576" s="18" t="s">
        <v>321</v>
      </c>
      <c r="AU576" s="18" t="s">
        <v>81</v>
      </c>
    </row>
    <row r="577" spans="2:65" s="12" customFormat="1">
      <c r="B577" s="146"/>
      <c r="D577" s="147" t="s">
        <v>313</v>
      </c>
      <c r="E577" s="148" t="s">
        <v>21</v>
      </c>
      <c r="F577" s="149" t="s">
        <v>864</v>
      </c>
      <c r="H577" s="150">
        <v>6.9</v>
      </c>
      <c r="I577" s="151"/>
      <c r="L577" s="146"/>
      <c r="M577" s="152"/>
      <c r="T577" s="153"/>
      <c r="AT577" s="148" t="s">
        <v>313</v>
      </c>
      <c r="AU577" s="148" t="s">
        <v>81</v>
      </c>
      <c r="AV577" s="12" t="s">
        <v>81</v>
      </c>
      <c r="AW577" s="12" t="s">
        <v>34</v>
      </c>
      <c r="AX577" s="12" t="s">
        <v>72</v>
      </c>
      <c r="AY577" s="148" t="s">
        <v>306</v>
      </c>
    </row>
    <row r="578" spans="2:65" s="13" customFormat="1">
      <c r="B578" s="154"/>
      <c r="D578" s="147" t="s">
        <v>313</v>
      </c>
      <c r="E578" s="155" t="s">
        <v>21</v>
      </c>
      <c r="F578" s="156" t="s">
        <v>315</v>
      </c>
      <c r="H578" s="157">
        <v>6.9</v>
      </c>
      <c r="I578" s="158"/>
      <c r="L578" s="154"/>
      <c r="M578" s="159"/>
      <c r="T578" s="160"/>
      <c r="AT578" s="155" t="s">
        <v>313</v>
      </c>
      <c r="AU578" s="155" t="s">
        <v>81</v>
      </c>
      <c r="AV578" s="13" t="s">
        <v>89</v>
      </c>
      <c r="AW578" s="13" t="s">
        <v>34</v>
      </c>
      <c r="AX578" s="13" t="s">
        <v>79</v>
      </c>
      <c r="AY578" s="155" t="s">
        <v>306</v>
      </c>
    </row>
    <row r="579" spans="2:65" s="1" customFormat="1" ht="24.2" customHeight="1">
      <c r="B579" s="33"/>
      <c r="C579" s="133" t="s">
        <v>865</v>
      </c>
      <c r="D579" s="133" t="s">
        <v>308</v>
      </c>
      <c r="E579" s="134" t="s">
        <v>866</v>
      </c>
      <c r="F579" s="135" t="s">
        <v>867</v>
      </c>
      <c r="G579" s="136" t="s">
        <v>236</v>
      </c>
      <c r="H579" s="137">
        <v>28.484999999999999</v>
      </c>
      <c r="I579" s="138"/>
      <c r="J579" s="139">
        <f>ROUND(I579*H579,2)</f>
        <v>0</v>
      </c>
      <c r="K579" s="135" t="s">
        <v>319</v>
      </c>
      <c r="L579" s="33"/>
      <c r="M579" s="140" t="s">
        <v>21</v>
      </c>
      <c r="N579" s="141" t="s">
        <v>43</v>
      </c>
      <c r="P579" s="142">
        <f>O579*H579</f>
        <v>0</v>
      </c>
      <c r="Q579" s="142">
        <v>0</v>
      </c>
      <c r="R579" s="142">
        <f>Q579*H579</f>
        <v>0</v>
      </c>
      <c r="S579" s="142">
        <v>0</v>
      </c>
      <c r="T579" s="143">
        <f>S579*H579</f>
        <v>0</v>
      </c>
      <c r="AR579" s="144" t="s">
        <v>108</v>
      </c>
      <c r="AT579" s="144" t="s">
        <v>308</v>
      </c>
      <c r="AU579" s="144" t="s">
        <v>81</v>
      </c>
      <c r="AY579" s="18" t="s">
        <v>306</v>
      </c>
      <c r="BE579" s="145">
        <f>IF(N579="základní",J579,0)</f>
        <v>0</v>
      </c>
      <c r="BF579" s="145">
        <f>IF(N579="snížená",J579,0)</f>
        <v>0</v>
      </c>
      <c r="BG579" s="145">
        <f>IF(N579="zákl. přenesená",J579,0)</f>
        <v>0</v>
      </c>
      <c r="BH579" s="145">
        <f>IF(N579="sníž. přenesená",J579,0)</f>
        <v>0</v>
      </c>
      <c r="BI579" s="145">
        <f>IF(N579="nulová",J579,0)</f>
        <v>0</v>
      </c>
      <c r="BJ579" s="18" t="s">
        <v>79</v>
      </c>
      <c r="BK579" s="145">
        <f>ROUND(I579*H579,2)</f>
        <v>0</v>
      </c>
      <c r="BL579" s="18" t="s">
        <v>108</v>
      </c>
      <c r="BM579" s="144" t="s">
        <v>868</v>
      </c>
    </row>
    <row r="580" spans="2:65" s="1" customFormat="1">
      <c r="B580" s="33"/>
      <c r="D580" s="161" t="s">
        <v>321</v>
      </c>
      <c r="F580" s="162" t="s">
        <v>869</v>
      </c>
      <c r="I580" s="163"/>
      <c r="L580" s="33"/>
      <c r="M580" s="164"/>
      <c r="T580" s="52"/>
      <c r="AT580" s="18" t="s">
        <v>321</v>
      </c>
      <c r="AU580" s="18" t="s">
        <v>81</v>
      </c>
    </row>
    <row r="581" spans="2:65" s="14" customFormat="1">
      <c r="B581" s="165"/>
      <c r="D581" s="147" t="s">
        <v>313</v>
      </c>
      <c r="E581" s="166" t="s">
        <v>21</v>
      </c>
      <c r="F581" s="167" t="s">
        <v>814</v>
      </c>
      <c r="H581" s="166" t="s">
        <v>21</v>
      </c>
      <c r="I581" s="168"/>
      <c r="L581" s="165"/>
      <c r="M581" s="169"/>
      <c r="T581" s="170"/>
      <c r="AT581" s="166" t="s">
        <v>313</v>
      </c>
      <c r="AU581" s="166" t="s">
        <v>81</v>
      </c>
      <c r="AV581" s="14" t="s">
        <v>79</v>
      </c>
      <c r="AW581" s="14" t="s">
        <v>34</v>
      </c>
      <c r="AX581" s="14" t="s">
        <v>72</v>
      </c>
      <c r="AY581" s="166" t="s">
        <v>306</v>
      </c>
    </row>
    <row r="582" spans="2:65" s="12" customFormat="1">
      <c r="B582" s="146"/>
      <c r="D582" s="147" t="s">
        <v>313</v>
      </c>
      <c r="E582" s="148" t="s">
        <v>21</v>
      </c>
      <c r="F582" s="149" t="s">
        <v>870</v>
      </c>
      <c r="H582" s="150">
        <v>28.484999999999999</v>
      </c>
      <c r="I582" s="151"/>
      <c r="L582" s="146"/>
      <c r="M582" s="152"/>
      <c r="T582" s="153"/>
      <c r="AT582" s="148" t="s">
        <v>313</v>
      </c>
      <c r="AU582" s="148" t="s">
        <v>81</v>
      </c>
      <c r="AV582" s="12" t="s">
        <v>81</v>
      </c>
      <c r="AW582" s="12" t="s">
        <v>34</v>
      </c>
      <c r="AX582" s="12" t="s">
        <v>72</v>
      </c>
      <c r="AY582" s="148" t="s">
        <v>306</v>
      </c>
    </row>
    <row r="583" spans="2:65" s="13" customFormat="1">
      <c r="B583" s="154"/>
      <c r="D583" s="147" t="s">
        <v>313</v>
      </c>
      <c r="E583" s="155" t="s">
        <v>21</v>
      </c>
      <c r="F583" s="156" t="s">
        <v>315</v>
      </c>
      <c r="H583" s="157">
        <v>28.484999999999999</v>
      </c>
      <c r="I583" s="158"/>
      <c r="L583" s="154"/>
      <c r="M583" s="159"/>
      <c r="T583" s="160"/>
      <c r="AT583" s="155" t="s">
        <v>313</v>
      </c>
      <c r="AU583" s="155" t="s">
        <v>81</v>
      </c>
      <c r="AV583" s="13" t="s">
        <v>89</v>
      </c>
      <c r="AW583" s="13" t="s">
        <v>34</v>
      </c>
      <c r="AX583" s="13" t="s">
        <v>79</v>
      </c>
      <c r="AY583" s="155" t="s">
        <v>306</v>
      </c>
    </row>
    <row r="584" spans="2:65" s="1" customFormat="1" ht="37.9" customHeight="1">
      <c r="B584" s="33"/>
      <c r="C584" s="133" t="s">
        <v>871</v>
      </c>
      <c r="D584" s="133" t="s">
        <v>308</v>
      </c>
      <c r="E584" s="134" t="s">
        <v>872</v>
      </c>
      <c r="F584" s="135" t="s">
        <v>873</v>
      </c>
      <c r="G584" s="136" t="s">
        <v>236</v>
      </c>
      <c r="H584" s="137">
        <v>28.484999999999999</v>
      </c>
      <c r="I584" s="138"/>
      <c r="J584" s="139">
        <f>ROUND(I584*H584,2)</f>
        <v>0</v>
      </c>
      <c r="K584" s="135" t="s">
        <v>319</v>
      </c>
      <c r="L584" s="33"/>
      <c r="M584" s="140" t="s">
        <v>21</v>
      </c>
      <c r="N584" s="141" t="s">
        <v>43</v>
      </c>
      <c r="P584" s="142">
        <f>O584*H584</f>
        <v>0</v>
      </c>
      <c r="Q584" s="142">
        <v>2.0999999999999999E-3</v>
      </c>
      <c r="R584" s="142">
        <f>Q584*H584</f>
        <v>5.9818499999999997E-2</v>
      </c>
      <c r="S584" s="142">
        <v>0</v>
      </c>
      <c r="T584" s="143">
        <f>S584*H584</f>
        <v>0</v>
      </c>
      <c r="AR584" s="144" t="s">
        <v>108</v>
      </c>
      <c r="AT584" s="144" t="s">
        <v>308</v>
      </c>
      <c r="AU584" s="144" t="s">
        <v>81</v>
      </c>
      <c r="AY584" s="18" t="s">
        <v>306</v>
      </c>
      <c r="BE584" s="145">
        <f>IF(N584="základní",J584,0)</f>
        <v>0</v>
      </c>
      <c r="BF584" s="145">
        <f>IF(N584="snížená",J584,0)</f>
        <v>0</v>
      </c>
      <c r="BG584" s="145">
        <f>IF(N584="zákl. přenesená",J584,0)</f>
        <v>0</v>
      </c>
      <c r="BH584" s="145">
        <f>IF(N584="sníž. přenesená",J584,0)</f>
        <v>0</v>
      </c>
      <c r="BI584" s="145">
        <f>IF(N584="nulová",J584,0)</f>
        <v>0</v>
      </c>
      <c r="BJ584" s="18" t="s">
        <v>79</v>
      </c>
      <c r="BK584" s="145">
        <f>ROUND(I584*H584,2)</f>
        <v>0</v>
      </c>
      <c r="BL584" s="18" t="s">
        <v>108</v>
      </c>
      <c r="BM584" s="144" t="s">
        <v>874</v>
      </c>
    </row>
    <row r="585" spans="2:65" s="1" customFormat="1">
      <c r="B585" s="33"/>
      <c r="D585" s="161" t="s">
        <v>321</v>
      </c>
      <c r="F585" s="162" t="s">
        <v>875</v>
      </c>
      <c r="I585" s="163"/>
      <c r="L585" s="33"/>
      <c r="M585" s="164"/>
      <c r="T585" s="52"/>
      <c r="AT585" s="18" t="s">
        <v>321</v>
      </c>
      <c r="AU585" s="18" t="s">
        <v>81</v>
      </c>
    </row>
    <row r="586" spans="2:65" s="12" customFormat="1">
      <c r="B586" s="146"/>
      <c r="D586" s="147" t="s">
        <v>313</v>
      </c>
      <c r="E586" s="148" t="s">
        <v>21</v>
      </c>
      <c r="F586" s="149" t="s">
        <v>876</v>
      </c>
      <c r="H586" s="150">
        <v>28.484999999999999</v>
      </c>
      <c r="I586" s="151"/>
      <c r="L586" s="146"/>
      <c r="M586" s="152"/>
      <c r="T586" s="153"/>
      <c r="AT586" s="148" t="s">
        <v>313</v>
      </c>
      <c r="AU586" s="148" t="s">
        <v>81</v>
      </c>
      <c r="AV586" s="12" t="s">
        <v>81</v>
      </c>
      <c r="AW586" s="12" t="s">
        <v>34</v>
      </c>
      <c r="AX586" s="12" t="s">
        <v>72</v>
      </c>
      <c r="AY586" s="148" t="s">
        <v>306</v>
      </c>
    </row>
    <row r="587" spans="2:65" s="13" customFormat="1">
      <c r="B587" s="154"/>
      <c r="D587" s="147" t="s">
        <v>313</v>
      </c>
      <c r="E587" s="155" t="s">
        <v>21</v>
      </c>
      <c r="F587" s="156" t="s">
        <v>315</v>
      </c>
      <c r="H587" s="157">
        <v>28.484999999999999</v>
      </c>
      <c r="I587" s="158"/>
      <c r="L587" s="154"/>
      <c r="M587" s="159"/>
      <c r="T587" s="160"/>
      <c r="AT587" s="155" t="s">
        <v>313</v>
      </c>
      <c r="AU587" s="155" t="s">
        <v>81</v>
      </c>
      <c r="AV587" s="13" t="s">
        <v>89</v>
      </c>
      <c r="AW587" s="13" t="s">
        <v>34</v>
      </c>
      <c r="AX587" s="13" t="s">
        <v>79</v>
      </c>
      <c r="AY587" s="155" t="s">
        <v>306</v>
      </c>
    </row>
    <row r="588" spans="2:65" s="1" customFormat="1" ht="21.75" customHeight="1">
      <c r="B588" s="33"/>
      <c r="C588" s="133" t="s">
        <v>877</v>
      </c>
      <c r="D588" s="133" t="s">
        <v>308</v>
      </c>
      <c r="E588" s="134" t="s">
        <v>878</v>
      </c>
      <c r="F588" s="135" t="s">
        <v>879</v>
      </c>
      <c r="G588" s="136" t="s">
        <v>236</v>
      </c>
      <c r="H588" s="137">
        <v>191.505</v>
      </c>
      <c r="I588" s="138"/>
      <c r="J588" s="139">
        <f>ROUND(I588*H588,2)</f>
        <v>0</v>
      </c>
      <c r="K588" s="135" t="s">
        <v>319</v>
      </c>
      <c r="L588" s="33"/>
      <c r="M588" s="140" t="s">
        <v>21</v>
      </c>
      <c r="N588" s="141" t="s">
        <v>43</v>
      </c>
      <c r="P588" s="142">
        <f>O588*H588</f>
        <v>0</v>
      </c>
      <c r="Q588" s="142">
        <v>7.3499999999999998E-3</v>
      </c>
      <c r="R588" s="142">
        <f>Q588*H588</f>
        <v>1.4075617499999999</v>
      </c>
      <c r="S588" s="142">
        <v>0</v>
      </c>
      <c r="T588" s="143">
        <f>S588*H588</f>
        <v>0</v>
      </c>
      <c r="AR588" s="144" t="s">
        <v>108</v>
      </c>
      <c r="AT588" s="144" t="s">
        <v>308</v>
      </c>
      <c r="AU588" s="144" t="s">
        <v>81</v>
      </c>
      <c r="AY588" s="18" t="s">
        <v>306</v>
      </c>
      <c r="BE588" s="145">
        <f>IF(N588="základní",J588,0)</f>
        <v>0</v>
      </c>
      <c r="BF588" s="145">
        <f>IF(N588="snížená",J588,0)</f>
        <v>0</v>
      </c>
      <c r="BG588" s="145">
        <f>IF(N588="zákl. přenesená",J588,0)</f>
        <v>0</v>
      </c>
      <c r="BH588" s="145">
        <f>IF(N588="sníž. přenesená",J588,0)</f>
        <v>0</v>
      </c>
      <c r="BI588" s="145">
        <f>IF(N588="nulová",J588,0)</f>
        <v>0</v>
      </c>
      <c r="BJ588" s="18" t="s">
        <v>79</v>
      </c>
      <c r="BK588" s="145">
        <f>ROUND(I588*H588,2)</f>
        <v>0</v>
      </c>
      <c r="BL588" s="18" t="s">
        <v>108</v>
      </c>
      <c r="BM588" s="144" t="s">
        <v>880</v>
      </c>
    </row>
    <row r="589" spans="2:65" s="1" customFormat="1">
      <c r="B589" s="33"/>
      <c r="D589" s="161" t="s">
        <v>321</v>
      </c>
      <c r="F589" s="162" t="s">
        <v>881</v>
      </c>
      <c r="I589" s="163"/>
      <c r="L589" s="33"/>
      <c r="M589" s="164"/>
      <c r="T589" s="52"/>
      <c r="AT589" s="18" t="s">
        <v>321</v>
      </c>
      <c r="AU589" s="18" t="s">
        <v>81</v>
      </c>
    </row>
    <row r="590" spans="2:65" s="12" customFormat="1">
      <c r="B590" s="146"/>
      <c r="D590" s="147" t="s">
        <v>313</v>
      </c>
      <c r="E590" s="148" t="s">
        <v>21</v>
      </c>
      <c r="F590" s="149" t="s">
        <v>882</v>
      </c>
      <c r="H590" s="150">
        <v>191.505</v>
      </c>
      <c r="I590" s="151"/>
      <c r="L590" s="146"/>
      <c r="M590" s="152"/>
      <c r="T590" s="153"/>
      <c r="AT590" s="148" t="s">
        <v>313</v>
      </c>
      <c r="AU590" s="148" t="s">
        <v>81</v>
      </c>
      <c r="AV590" s="12" t="s">
        <v>81</v>
      </c>
      <c r="AW590" s="12" t="s">
        <v>34</v>
      </c>
      <c r="AX590" s="12" t="s">
        <v>72</v>
      </c>
      <c r="AY590" s="148" t="s">
        <v>306</v>
      </c>
    </row>
    <row r="591" spans="2:65" s="13" customFormat="1">
      <c r="B591" s="154"/>
      <c r="D591" s="147" t="s">
        <v>313</v>
      </c>
      <c r="E591" s="155" t="s">
        <v>21</v>
      </c>
      <c r="F591" s="156" t="s">
        <v>315</v>
      </c>
      <c r="H591" s="157">
        <v>191.505</v>
      </c>
      <c r="I591" s="158"/>
      <c r="L591" s="154"/>
      <c r="M591" s="159"/>
      <c r="T591" s="160"/>
      <c r="AT591" s="155" t="s">
        <v>313</v>
      </c>
      <c r="AU591" s="155" t="s">
        <v>81</v>
      </c>
      <c r="AV591" s="13" t="s">
        <v>89</v>
      </c>
      <c r="AW591" s="13" t="s">
        <v>34</v>
      </c>
      <c r="AX591" s="13" t="s">
        <v>79</v>
      </c>
      <c r="AY591" s="155" t="s">
        <v>306</v>
      </c>
    </row>
    <row r="592" spans="2:65" s="1" customFormat="1" ht="16.5" customHeight="1">
      <c r="B592" s="33"/>
      <c r="C592" s="133" t="s">
        <v>883</v>
      </c>
      <c r="D592" s="133" t="s">
        <v>308</v>
      </c>
      <c r="E592" s="134" t="s">
        <v>884</v>
      </c>
      <c r="F592" s="135" t="s">
        <v>885</v>
      </c>
      <c r="G592" s="136" t="s">
        <v>236</v>
      </c>
      <c r="H592" s="137">
        <v>191.505</v>
      </c>
      <c r="I592" s="138"/>
      <c r="J592" s="139">
        <f>ROUND(I592*H592,2)</f>
        <v>0</v>
      </c>
      <c r="K592" s="135" t="s">
        <v>319</v>
      </c>
      <c r="L592" s="33"/>
      <c r="M592" s="140" t="s">
        <v>21</v>
      </c>
      <c r="N592" s="141" t="s">
        <v>43</v>
      </c>
      <c r="P592" s="142">
        <f>O592*H592</f>
        <v>0</v>
      </c>
      <c r="Q592" s="142">
        <v>2.5999999999999998E-4</v>
      </c>
      <c r="R592" s="142">
        <f>Q592*H592</f>
        <v>4.9791299999999997E-2</v>
      </c>
      <c r="S592" s="142">
        <v>0</v>
      </c>
      <c r="T592" s="143">
        <f>S592*H592</f>
        <v>0</v>
      </c>
      <c r="AR592" s="144" t="s">
        <v>108</v>
      </c>
      <c r="AT592" s="144" t="s">
        <v>308</v>
      </c>
      <c r="AU592" s="144" t="s">
        <v>81</v>
      </c>
      <c r="AY592" s="18" t="s">
        <v>306</v>
      </c>
      <c r="BE592" s="145">
        <f>IF(N592="základní",J592,0)</f>
        <v>0</v>
      </c>
      <c r="BF592" s="145">
        <f>IF(N592="snížená",J592,0)</f>
        <v>0</v>
      </c>
      <c r="BG592" s="145">
        <f>IF(N592="zákl. přenesená",J592,0)</f>
        <v>0</v>
      </c>
      <c r="BH592" s="145">
        <f>IF(N592="sníž. přenesená",J592,0)</f>
        <v>0</v>
      </c>
      <c r="BI592" s="145">
        <f>IF(N592="nulová",J592,0)</f>
        <v>0</v>
      </c>
      <c r="BJ592" s="18" t="s">
        <v>79</v>
      </c>
      <c r="BK592" s="145">
        <f>ROUND(I592*H592,2)</f>
        <v>0</v>
      </c>
      <c r="BL592" s="18" t="s">
        <v>108</v>
      </c>
      <c r="BM592" s="144" t="s">
        <v>886</v>
      </c>
    </row>
    <row r="593" spans="2:65" s="1" customFormat="1">
      <c r="B593" s="33"/>
      <c r="D593" s="161" t="s">
        <v>321</v>
      </c>
      <c r="F593" s="162" t="s">
        <v>887</v>
      </c>
      <c r="I593" s="163"/>
      <c r="L593" s="33"/>
      <c r="M593" s="164"/>
      <c r="T593" s="52"/>
      <c r="AT593" s="18" t="s">
        <v>321</v>
      </c>
      <c r="AU593" s="18" t="s">
        <v>81</v>
      </c>
    </row>
    <row r="594" spans="2:65" s="12" customFormat="1">
      <c r="B594" s="146"/>
      <c r="D594" s="147" t="s">
        <v>313</v>
      </c>
      <c r="E594" s="148" t="s">
        <v>21</v>
      </c>
      <c r="F594" s="149" t="s">
        <v>882</v>
      </c>
      <c r="H594" s="150">
        <v>191.505</v>
      </c>
      <c r="I594" s="151"/>
      <c r="L594" s="146"/>
      <c r="M594" s="152"/>
      <c r="T594" s="153"/>
      <c r="AT594" s="148" t="s">
        <v>313</v>
      </c>
      <c r="AU594" s="148" t="s">
        <v>81</v>
      </c>
      <c r="AV594" s="12" t="s">
        <v>81</v>
      </c>
      <c r="AW594" s="12" t="s">
        <v>34</v>
      </c>
      <c r="AX594" s="12" t="s">
        <v>72</v>
      </c>
      <c r="AY594" s="148" t="s">
        <v>306</v>
      </c>
    </row>
    <row r="595" spans="2:65" s="13" customFormat="1">
      <c r="B595" s="154"/>
      <c r="D595" s="147" t="s">
        <v>313</v>
      </c>
      <c r="E595" s="155" t="s">
        <v>21</v>
      </c>
      <c r="F595" s="156" t="s">
        <v>315</v>
      </c>
      <c r="H595" s="157">
        <v>191.505</v>
      </c>
      <c r="I595" s="158"/>
      <c r="L595" s="154"/>
      <c r="M595" s="159"/>
      <c r="T595" s="160"/>
      <c r="AT595" s="155" t="s">
        <v>313</v>
      </c>
      <c r="AU595" s="155" t="s">
        <v>81</v>
      </c>
      <c r="AV595" s="13" t="s">
        <v>89</v>
      </c>
      <c r="AW595" s="13" t="s">
        <v>34</v>
      </c>
      <c r="AX595" s="13" t="s">
        <v>79</v>
      </c>
      <c r="AY595" s="155" t="s">
        <v>306</v>
      </c>
    </row>
    <row r="596" spans="2:65" s="1" customFormat="1" ht="24.2" customHeight="1">
      <c r="B596" s="33"/>
      <c r="C596" s="133" t="s">
        <v>888</v>
      </c>
      <c r="D596" s="133" t="s">
        <v>308</v>
      </c>
      <c r="E596" s="134" t="s">
        <v>889</v>
      </c>
      <c r="F596" s="135" t="s">
        <v>890</v>
      </c>
      <c r="G596" s="136" t="s">
        <v>236</v>
      </c>
      <c r="H596" s="137">
        <v>6.32</v>
      </c>
      <c r="I596" s="138"/>
      <c r="J596" s="139">
        <f>ROUND(I596*H596,2)</f>
        <v>0</v>
      </c>
      <c r="K596" s="135" t="s">
        <v>319</v>
      </c>
      <c r="L596" s="33"/>
      <c r="M596" s="140" t="s">
        <v>21</v>
      </c>
      <c r="N596" s="141" t="s">
        <v>43</v>
      </c>
      <c r="P596" s="142">
        <f>O596*H596</f>
        <v>0</v>
      </c>
      <c r="Q596" s="142">
        <v>4.3800000000000002E-3</v>
      </c>
      <c r="R596" s="142">
        <f>Q596*H596</f>
        <v>2.7681600000000004E-2</v>
      </c>
      <c r="S596" s="142">
        <v>0</v>
      </c>
      <c r="T596" s="143">
        <f>S596*H596</f>
        <v>0</v>
      </c>
      <c r="AR596" s="144" t="s">
        <v>108</v>
      </c>
      <c r="AT596" s="144" t="s">
        <v>308</v>
      </c>
      <c r="AU596" s="144" t="s">
        <v>81</v>
      </c>
      <c r="AY596" s="18" t="s">
        <v>306</v>
      </c>
      <c r="BE596" s="145">
        <f>IF(N596="základní",J596,0)</f>
        <v>0</v>
      </c>
      <c r="BF596" s="145">
        <f>IF(N596="snížená",J596,0)</f>
        <v>0</v>
      </c>
      <c r="BG596" s="145">
        <f>IF(N596="zákl. přenesená",J596,0)</f>
        <v>0</v>
      </c>
      <c r="BH596" s="145">
        <f>IF(N596="sníž. přenesená",J596,0)</f>
        <v>0</v>
      </c>
      <c r="BI596" s="145">
        <f>IF(N596="nulová",J596,0)</f>
        <v>0</v>
      </c>
      <c r="BJ596" s="18" t="s">
        <v>79</v>
      </c>
      <c r="BK596" s="145">
        <f>ROUND(I596*H596,2)</f>
        <v>0</v>
      </c>
      <c r="BL596" s="18" t="s">
        <v>108</v>
      </c>
      <c r="BM596" s="144" t="s">
        <v>891</v>
      </c>
    </row>
    <row r="597" spans="2:65" s="1" customFormat="1">
      <c r="B597" s="33"/>
      <c r="D597" s="161" t="s">
        <v>321</v>
      </c>
      <c r="F597" s="162" t="s">
        <v>892</v>
      </c>
      <c r="I597" s="163"/>
      <c r="L597" s="33"/>
      <c r="M597" s="164"/>
      <c r="T597" s="52"/>
      <c r="AT597" s="18" t="s">
        <v>321</v>
      </c>
      <c r="AU597" s="18" t="s">
        <v>81</v>
      </c>
    </row>
    <row r="598" spans="2:65" s="12" customFormat="1">
      <c r="B598" s="146"/>
      <c r="D598" s="147" t="s">
        <v>313</v>
      </c>
      <c r="E598" s="148" t="s">
        <v>21</v>
      </c>
      <c r="F598" s="149" t="s">
        <v>893</v>
      </c>
      <c r="H598" s="150">
        <v>0.28499999999999998</v>
      </c>
      <c r="I598" s="151"/>
      <c r="L598" s="146"/>
      <c r="M598" s="152"/>
      <c r="T598" s="153"/>
      <c r="AT598" s="148" t="s">
        <v>313</v>
      </c>
      <c r="AU598" s="148" t="s">
        <v>81</v>
      </c>
      <c r="AV598" s="12" t="s">
        <v>81</v>
      </c>
      <c r="AW598" s="12" t="s">
        <v>34</v>
      </c>
      <c r="AX598" s="12" t="s">
        <v>72</v>
      </c>
      <c r="AY598" s="148" t="s">
        <v>306</v>
      </c>
    </row>
    <row r="599" spans="2:65" s="12" customFormat="1">
      <c r="B599" s="146"/>
      <c r="D599" s="147" t="s">
        <v>313</v>
      </c>
      <c r="E599" s="148" t="s">
        <v>21</v>
      </c>
      <c r="F599" s="149" t="s">
        <v>894</v>
      </c>
      <c r="H599" s="150">
        <v>2.16</v>
      </c>
      <c r="I599" s="151"/>
      <c r="L599" s="146"/>
      <c r="M599" s="152"/>
      <c r="T599" s="153"/>
      <c r="AT599" s="148" t="s">
        <v>313</v>
      </c>
      <c r="AU599" s="148" t="s">
        <v>81</v>
      </c>
      <c r="AV599" s="12" t="s">
        <v>81</v>
      </c>
      <c r="AW599" s="12" t="s">
        <v>34</v>
      </c>
      <c r="AX599" s="12" t="s">
        <v>72</v>
      </c>
      <c r="AY599" s="148" t="s">
        <v>306</v>
      </c>
    </row>
    <row r="600" spans="2:65" s="12" customFormat="1">
      <c r="B600" s="146"/>
      <c r="D600" s="147" t="s">
        <v>313</v>
      </c>
      <c r="E600" s="148" t="s">
        <v>21</v>
      </c>
      <c r="F600" s="149" t="s">
        <v>895</v>
      </c>
      <c r="H600" s="150">
        <v>0.65100000000000002</v>
      </c>
      <c r="I600" s="151"/>
      <c r="L600" s="146"/>
      <c r="M600" s="152"/>
      <c r="T600" s="153"/>
      <c r="AT600" s="148" t="s">
        <v>313</v>
      </c>
      <c r="AU600" s="148" t="s">
        <v>81</v>
      </c>
      <c r="AV600" s="12" t="s">
        <v>81</v>
      </c>
      <c r="AW600" s="12" t="s">
        <v>34</v>
      </c>
      <c r="AX600" s="12" t="s">
        <v>72</v>
      </c>
      <c r="AY600" s="148" t="s">
        <v>306</v>
      </c>
    </row>
    <row r="601" spans="2:65" s="12" customFormat="1">
      <c r="B601" s="146"/>
      <c r="D601" s="147" t="s">
        <v>313</v>
      </c>
      <c r="E601" s="148" t="s">
        <v>21</v>
      </c>
      <c r="F601" s="149" t="s">
        <v>896</v>
      </c>
      <c r="H601" s="150">
        <v>1.96</v>
      </c>
      <c r="I601" s="151"/>
      <c r="L601" s="146"/>
      <c r="M601" s="152"/>
      <c r="T601" s="153"/>
      <c r="AT601" s="148" t="s">
        <v>313</v>
      </c>
      <c r="AU601" s="148" t="s">
        <v>81</v>
      </c>
      <c r="AV601" s="12" t="s">
        <v>81</v>
      </c>
      <c r="AW601" s="12" t="s">
        <v>34</v>
      </c>
      <c r="AX601" s="12" t="s">
        <v>72</v>
      </c>
      <c r="AY601" s="148" t="s">
        <v>306</v>
      </c>
    </row>
    <row r="602" spans="2:65" s="13" customFormat="1">
      <c r="B602" s="154"/>
      <c r="D602" s="147" t="s">
        <v>313</v>
      </c>
      <c r="E602" s="155" t="s">
        <v>21</v>
      </c>
      <c r="F602" s="156" t="s">
        <v>315</v>
      </c>
      <c r="H602" s="157">
        <v>5.056</v>
      </c>
      <c r="I602" s="158"/>
      <c r="L602" s="154"/>
      <c r="M602" s="159"/>
      <c r="T602" s="160"/>
      <c r="AT602" s="155" t="s">
        <v>313</v>
      </c>
      <c r="AU602" s="155" t="s">
        <v>81</v>
      </c>
      <c r="AV602" s="13" t="s">
        <v>89</v>
      </c>
      <c r="AW602" s="13" t="s">
        <v>34</v>
      </c>
      <c r="AX602" s="13" t="s">
        <v>72</v>
      </c>
      <c r="AY602" s="155" t="s">
        <v>306</v>
      </c>
    </row>
    <row r="603" spans="2:65" s="12" customFormat="1">
      <c r="B603" s="146"/>
      <c r="D603" s="147" t="s">
        <v>313</v>
      </c>
      <c r="E603" s="148" t="s">
        <v>21</v>
      </c>
      <c r="F603" s="149" t="s">
        <v>897</v>
      </c>
      <c r="H603" s="150">
        <v>1.264</v>
      </c>
      <c r="I603" s="151"/>
      <c r="L603" s="146"/>
      <c r="M603" s="152"/>
      <c r="T603" s="153"/>
      <c r="AT603" s="148" t="s">
        <v>313</v>
      </c>
      <c r="AU603" s="148" t="s">
        <v>81</v>
      </c>
      <c r="AV603" s="12" t="s">
        <v>81</v>
      </c>
      <c r="AW603" s="12" t="s">
        <v>34</v>
      </c>
      <c r="AX603" s="12" t="s">
        <v>72</v>
      </c>
      <c r="AY603" s="148" t="s">
        <v>306</v>
      </c>
    </row>
    <row r="604" spans="2:65" s="15" customFormat="1">
      <c r="B604" s="171"/>
      <c r="D604" s="147" t="s">
        <v>313</v>
      </c>
      <c r="E604" s="172" t="s">
        <v>21</v>
      </c>
      <c r="F604" s="173" t="s">
        <v>331</v>
      </c>
      <c r="H604" s="174">
        <v>6.32</v>
      </c>
      <c r="I604" s="175"/>
      <c r="L604" s="171"/>
      <c r="M604" s="176"/>
      <c r="T604" s="177"/>
      <c r="AT604" s="172" t="s">
        <v>313</v>
      </c>
      <c r="AU604" s="172" t="s">
        <v>81</v>
      </c>
      <c r="AV604" s="15" t="s">
        <v>108</v>
      </c>
      <c r="AW604" s="15" t="s">
        <v>34</v>
      </c>
      <c r="AX604" s="15" t="s">
        <v>79</v>
      </c>
      <c r="AY604" s="172" t="s">
        <v>306</v>
      </c>
    </row>
    <row r="605" spans="2:65" s="1" customFormat="1" ht="24.2" customHeight="1">
      <c r="B605" s="33"/>
      <c r="C605" s="133" t="s">
        <v>898</v>
      </c>
      <c r="D605" s="133" t="s">
        <v>308</v>
      </c>
      <c r="E605" s="134" t="s">
        <v>899</v>
      </c>
      <c r="F605" s="135" t="s">
        <v>900</v>
      </c>
      <c r="G605" s="136" t="s">
        <v>236</v>
      </c>
      <c r="H605" s="137">
        <v>24.824999999999999</v>
      </c>
      <c r="I605" s="138"/>
      <c r="J605" s="139">
        <f>ROUND(I605*H605,2)</f>
        <v>0</v>
      </c>
      <c r="K605" s="135" t="s">
        <v>319</v>
      </c>
      <c r="L605" s="33"/>
      <c r="M605" s="140" t="s">
        <v>21</v>
      </c>
      <c r="N605" s="141" t="s">
        <v>43</v>
      </c>
      <c r="P605" s="142">
        <f>O605*H605</f>
        <v>0</v>
      </c>
      <c r="Q605" s="142">
        <v>1.575E-2</v>
      </c>
      <c r="R605" s="142">
        <f>Q605*H605</f>
        <v>0.39099374999999997</v>
      </c>
      <c r="S605" s="142">
        <v>0</v>
      </c>
      <c r="T605" s="143">
        <f>S605*H605</f>
        <v>0</v>
      </c>
      <c r="AR605" s="144" t="s">
        <v>108</v>
      </c>
      <c r="AT605" s="144" t="s">
        <v>308</v>
      </c>
      <c r="AU605" s="144" t="s">
        <v>81</v>
      </c>
      <c r="AY605" s="18" t="s">
        <v>306</v>
      </c>
      <c r="BE605" s="145">
        <f>IF(N605="základní",J605,0)</f>
        <v>0</v>
      </c>
      <c r="BF605" s="145">
        <f>IF(N605="snížená",J605,0)</f>
        <v>0</v>
      </c>
      <c r="BG605" s="145">
        <f>IF(N605="zákl. přenesená",J605,0)</f>
        <v>0</v>
      </c>
      <c r="BH605" s="145">
        <f>IF(N605="sníž. přenesená",J605,0)</f>
        <v>0</v>
      </c>
      <c r="BI605" s="145">
        <f>IF(N605="nulová",J605,0)</f>
        <v>0</v>
      </c>
      <c r="BJ605" s="18" t="s">
        <v>79</v>
      </c>
      <c r="BK605" s="145">
        <f>ROUND(I605*H605,2)</f>
        <v>0</v>
      </c>
      <c r="BL605" s="18" t="s">
        <v>108</v>
      </c>
      <c r="BM605" s="144" t="s">
        <v>901</v>
      </c>
    </row>
    <row r="606" spans="2:65" s="1" customFormat="1">
      <c r="B606" s="33"/>
      <c r="D606" s="161" t="s">
        <v>321</v>
      </c>
      <c r="F606" s="162" t="s">
        <v>902</v>
      </c>
      <c r="I606" s="163"/>
      <c r="L606" s="33"/>
      <c r="M606" s="164"/>
      <c r="T606" s="52"/>
      <c r="AT606" s="18" t="s">
        <v>321</v>
      </c>
      <c r="AU606" s="18" t="s">
        <v>81</v>
      </c>
    </row>
    <row r="607" spans="2:65" s="12" customFormat="1">
      <c r="B607" s="146"/>
      <c r="D607" s="147" t="s">
        <v>313</v>
      </c>
      <c r="E607" s="148" t="s">
        <v>21</v>
      </c>
      <c r="F607" s="149" t="s">
        <v>903</v>
      </c>
      <c r="H607" s="150">
        <v>24.824999999999999</v>
      </c>
      <c r="I607" s="151"/>
      <c r="L607" s="146"/>
      <c r="M607" s="152"/>
      <c r="T607" s="153"/>
      <c r="AT607" s="148" t="s">
        <v>313</v>
      </c>
      <c r="AU607" s="148" t="s">
        <v>81</v>
      </c>
      <c r="AV607" s="12" t="s">
        <v>81</v>
      </c>
      <c r="AW607" s="12" t="s">
        <v>34</v>
      </c>
      <c r="AX607" s="12" t="s">
        <v>72</v>
      </c>
      <c r="AY607" s="148" t="s">
        <v>306</v>
      </c>
    </row>
    <row r="608" spans="2:65" s="13" customFormat="1">
      <c r="B608" s="154"/>
      <c r="D608" s="147" t="s">
        <v>313</v>
      </c>
      <c r="E608" s="155" t="s">
        <v>21</v>
      </c>
      <c r="F608" s="156" t="s">
        <v>315</v>
      </c>
      <c r="H608" s="157">
        <v>24.824999999999999</v>
      </c>
      <c r="I608" s="158"/>
      <c r="L608" s="154"/>
      <c r="M608" s="159"/>
      <c r="T608" s="160"/>
      <c r="AT608" s="155" t="s">
        <v>313</v>
      </c>
      <c r="AU608" s="155" t="s">
        <v>81</v>
      </c>
      <c r="AV608" s="13" t="s">
        <v>89</v>
      </c>
      <c r="AW608" s="13" t="s">
        <v>34</v>
      </c>
      <c r="AX608" s="13" t="s">
        <v>79</v>
      </c>
      <c r="AY608" s="155" t="s">
        <v>306</v>
      </c>
    </row>
    <row r="609" spans="2:65" s="1" customFormat="1" ht="24.2" customHeight="1">
      <c r="B609" s="33"/>
      <c r="C609" s="133" t="s">
        <v>904</v>
      </c>
      <c r="D609" s="133" t="s">
        <v>308</v>
      </c>
      <c r="E609" s="134" t="s">
        <v>905</v>
      </c>
      <c r="F609" s="135" t="s">
        <v>906</v>
      </c>
      <c r="G609" s="136" t="s">
        <v>236</v>
      </c>
      <c r="H609" s="137">
        <v>166.68</v>
      </c>
      <c r="I609" s="138"/>
      <c r="J609" s="139">
        <f>ROUND(I609*H609,2)</f>
        <v>0</v>
      </c>
      <c r="K609" s="135" t="s">
        <v>319</v>
      </c>
      <c r="L609" s="33"/>
      <c r="M609" s="140" t="s">
        <v>21</v>
      </c>
      <c r="N609" s="141" t="s">
        <v>43</v>
      </c>
      <c r="P609" s="142">
        <f>O609*H609</f>
        <v>0</v>
      </c>
      <c r="Q609" s="142">
        <v>1.8380000000000001E-2</v>
      </c>
      <c r="R609" s="142">
        <f>Q609*H609</f>
        <v>3.0635784000000004</v>
      </c>
      <c r="S609" s="142">
        <v>0</v>
      </c>
      <c r="T609" s="143">
        <f>S609*H609</f>
        <v>0</v>
      </c>
      <c r="AR609" s="144" t="s">
        <v>108</v>
      </c>
      <c r="AT609" s="144" t="s">
        <v>308</v>
      </c>
      <c r="AU609" s="144" t="s">
        <v>81</v>
      </c>
      <c r="AY609" s="18" t="s">
        <v>306</v>
      </c>
      <c r="BE609" s="145">
        <f>IF(N609="základní",J609,0)</f>
        <v>0</v>
      </c>
      <c r="BF609" s="145">
        <f>IF(N609="snížená",J609,0)</f>
        <v>0</v>
      </c>
      <c r="BG609" s="145">
        <f>IF(N609="zákl. přenesená",J609,0)</f>
        <v>0</v>
      </c>
      <c r="BH609" s="145">
        <f>IF(N609="sníž. přenesená",J609,0)</f>
        <v>0</v>
      </c>
      <c r="BI609" s="145">
        <f>IF(N609="nulová",J609,0)</f>
        <v>0</v>
      </c>
      <c r="BJ609" s="18" t="s">
        <v>79</v>
      </c>
      <c r="BK609" s="145">
        <f>ROUND(I609*H609,2)</f>
        <v>0</v>
      </c>
      <c r="BL609" s="18" t="s">
        <v>108</v>
      </c>
      <c r="BM609" s="144" t="s">
        <v>907</v>
      </c>
    </row>
    <row r="610" spans="2:65" s="1" customFormat="1">
      <c r="B610" s="33"/>
      <c r="D610" s="161" t="s">
        <v>321</v>
      </c>
      <c r="F610" s="162" t="s">
        <v>908</v>
      </c>
      <c r="I610" s="163"/>
      <c r="L610" s="33"/>
      <c r="M610" s="164"/>
      <c r="T610" s="52"/>
      <c r="AT610" s="18" t="s">
        <v>321</v>
      </c>
      <c r="AU610" s="18" t="s">
        <v>81</v>
      </c>
    </row>
    <row r="611" spans="2:65" s="14" customFormat="1">
      <c r="B611" s="165"/>
      <c r="D611" s="147" t="s">
        <v>313</v>
      </c>
      <c r="E611" s="166" t="s">
        <v>21</v>
      </c>
      <c r="F611" s="167" t="s">
        <v>909</v>
      </c>
      <c r="H611" s="166" t="s">
        <v>21</v>
      </c>
      <c r="I611" s="168"/>
      <c r="L611" s="165"/>
      <c r="M611" s="169"/>
      <c r="T611" s="170"/>
      <c r="AT611" s="166" t="s">
        <v>313</v>
      </c>
      <c r="AU611" s="166" t="s">
        <v>81</v>
      </c>
      <c r="AV611" s="14" t="s">
        <v>79</v>
      </c>
      <c r="AW611" s="14" t="s">
        <v>34</v>
      </c>
      <c r="AX611" s="14" t="s">
        <v>72</v>
      </c>
      <c r="AY611" s="166" t="s">
        <v>306</v>
      </c>
    </row>
    <row r="612" spans="2:65" s="14" customFormat="1">
      <c r="B612" s="165"/>
      <c r="D612" s="147" t="s">
        <v>313</v>
      </c>
      <c r="E612" s="166" t="s">
        <v>21</v>
      </c>
      <c r="F612" s="167" t="s">
        <v>910</v>
      </c>
      <c r="H612" s="166" t="s">
        <v>21</v>
      </c>
      <c r="I612" s="168"/>
      <c r="L612" s="165"/>
      <c r="M612" s="169"/>
      <c r="T612" s="170"/>
      <c r="AT612" s="166" t="s">
        <v>313</v>
      </c>
      <c r="AU612" s="166" t="s">
        <v>81</v>
      </c>
      <c r="AV612" s="14" t="s">
        <v>79</v>
      </c>
      <c r="AW612" s="14" t="s">
        <v>34</v>
      </c>
      <c r="AX612" s="14" t="s">
        <v>72</v>
      </c>
      <c r="AY612" s="166" t="s">
        <v>306</v>
      </c>
    </row>
    <row r="613" spans="2:65" s="12" customFormat="1">
      <c r="B613" s="146"/>
      <c r="D613" s="147" t="s">
        <v>313</v>
      </c>
      <c r="E613" s="148" t="s">
        <v>21</v>
      </c>
      <c r="F613" s="149" t="s">
        <v>911</v>
      </c>
      <c r="H613" s="150">
        <v>20.321000000000002</v>
      </c>
      <c r="I613" s="151"/>
      <c r="L613" s="146"/>
      <c r="M613" s="152"/>
      <c r="T613" s="153"/>
      <c r="AT613" s="148" t="s">
        <v>313</v>
      </c>
      <c r="AU613" s="148" t="s">
        <v>81</v>
      </c>
      <c r="AV613" s="12" t="s">
        <v>81</v>
      </c>
      <c r="AW613" s="12" t="s">
        <v>34</v>
      </c>
      <c r="AX613" s="12" t="s">
        <v>72</v>
      </c>
      <c r="AY613" s="148" t="s">
        <v>306</v>
      </c>
    </row>
    <row r="614" spans="2:65" s="12" customFormat="1">
      <c r="B614" s="146"/>
      <c r="D614" s="147" t="s">
        <v>313</v>
      </c>
      <c r="E614" s="148" t="s">
        <v>21</v>
      </c>
      <c r="F614" s="149" t="s">
        <v>912</v>
      </c>
      <c r="H614" s="150">
        <v>29.492000000000001</v>
      </c>
      <c r="I614" s="151"/>
      <c r="L614" s="146"/>
      <c r="M614" s="152"/>
      <c r="T614" s="153"/>
      <c r="AT614" s="148" t="s">
        <v>313</v>
      </c>
      <c r="AU614" s="148" t="s">
        <v>81</v>
      </c>
      <c r="AV614" s="12" t="s">
        <v>81</v>
      </c>
      <c r="AW614" s="12" t="s">
        <v>34</v>
      </c>
      <c r="AX614" s="12" t="s">
        <v>72</v>
      </c>
      <c r="AY614" s="148" t="s">
        <v>306</v>
      </c>
    </row>
    <row r="615" spans="2:65" s="12" customFormat="1">
      <c r="B615" s="146"/>
      <c r="D615" s="147" t="s">
        <v>313</v>
      </c>
      <c r="E615" s="148" t="s">
        <v>21</v>
      </c>
      <c r="F615" s="149" t="s">
        <v>913</v>
      </c>
      <c r="H615" s="150">
        <v>2.33</v>
      </c>
      <c r="I615" s="151"/>
      <c r="L615" s="146"/>
      <c r="M615" s="152"/>
      <c r="T615" s="153"/>
      <c r="AT615" s="148" t="s">
        <v>313</v>
      </c>
      <c r="AU615" s="148" t="s">
        <v>81</v>
      </c>
      <c r="AV615" s="12" t="s">
        <v>81</v>
      </c>
      <c r="AW615" s="12" t="s">
        <v>34</v>
      </c>
      <c r="AX615" s="12" t="s">
        <v>72</v>
      </c>
      <c r="AY615" s="148" t="s">
        <v>306</v>
      </c>
    </row>
    <row r="616" spans="2:65" s="12" customFormat="1">
      <c r="B616" s="146"/>
      <c r="D616" s="147" t="s">
        <v>313</v>
      </c>
      <c r="E616" s="148" t="s">
        <v>21</v>
      </c>
      <c r="F616" s="149" t="s">
        <v>893</v>
      </c>
      <c r="H616" s="150">
        <v>0.28499999999999998</v>
      </c>
      <c r="I616" s="151"/>
      <c r="L616" s="146"/>
      <c r="M616" s="152"/>
      <c r="T616" s="153"/>
      <c r="AT616" s="148" t="s">
        <v>313</v>
      </c>
      <c r="AU616" s="148" t="s">
        <v>81</v>
      </c>
      <c r="AV616" s="12" t="s">
        <v>81</v>
      </c>
      <c r="AW616" s="12" t="s">
        <v>34</v>
      </c>
      <c r="AX616" s="12" t="s">
        <v>72</v>
      </c>
      <c r="AY616" s="148" t="s">
        <v>306</v>
      </c>
    </row>
    <row r="617" spans="2:65" s="12" customFormat="1">
      <c r="B617" s="146"/>
      <c r="D617" s="147" t="s">
        <v>313</v>
      </c>
      <c r="E617" s="148" t="s">
        <v>21</v>
      </c>
      <c r="F617" s="149" t="s">
        <v>914</v>
      </c>
      <c r="H617" s="150">
        <v>20.045000000000002</v>
      </c>
      <c r="I617" s="151"/>
      <c r="L617" s="146"/>
      <c r="M617" s="152"/>
      <c r="T617" s="153"/>
      <c r="AT617" s="148" t="s">
        <v>313</v>
      </c>
      <c r="AU617" s="148" t="s">
        <v>81</v>
      </c>
      <c r="AV617" s="12" t="s">
        <v>81</v>
      </c>
      <c r="AW617" s="12" t="s">
        <v>34</v>
      </c>
      <c r="AX617" s="12" t="s">
        <v>72</v>
      </c>
      <c r="AY617" s="148" t="s">
        <v>306</v>
      </c>
    </row>
    <row r="618" spans="2:65" s="12" customFormat="1">
      <c r="B618" s="146"/>
      <c r="D618" s="147" t="s">
        <v>313</v>
      </c>
      <c r="E618" s="148" t="s">
        <v>21</v>
      </c>
      <c r="F618" s="149" t="s">
        <v>915</v>
      </c>
      <c r="H618" s="150">
        <v>47.945</v>
      </c>
      <c r="I618" s="151"/>
      <c r="L618" s="146"/>
      <c r="M618" s="152"/>
      <c r="T618" s="153"/>
      <c r="AT618" s="148" t="s">
        <v>313</v>
      </c>
      <c r="AU618" s="148" t="s">
        <v>81</v>
      </c>
      <c r="AV618" s="12" t="s">
        <v>81</v>
      </c>
      <c r="AW618" s="12" t="s">
        <v>34</v>
      </c>
      <c r="AX618" s="12" t="s">
        <v>72</v>
      </c>
      <c r="AY618" s="148" t="s">
        <v>306</v>
      </c>
    </row>
    <row r="619" spans="2:65" s="12" customFormat="1">
      <c r="B619" s="146"/>
      <c r="D619" s="147" t="s">
        <v>313</v>
      </c>
      <c r="E619" s="148" t="s">
        <v>21</v>
      </c>
      <c r="F619" s="149" t="s">
        <v>916</v>
      </c>
      <c r="H619" s="150">
        <v>2.5470000000000002</v>
      </c>
      <c r="I619" s="151"/>
      <c r="L619" s="146"/>
      <c r="M619" s="152"/>
      <c r="T619" s="153"/>
      <c r="AT619" s="148" t="s">
        <v>313</v>
      </c>
      <c r="AU619" s="148" t="s">
        <v>81</v>
      </c>
      <c r="AV619" s="12" t="s">
        <v>81</v>
      </c>
      <c r="AW619" s="12" t="s">
        <v>34</v>
      </c>
      <c r="AX619" s="12" t="s">
        <v>72</v>
      </c>
      <c r="AY619" s="148" t="s">
        <v>306</v>
      </c>
    </row>
    <row r="620" spans="2:65" s="12" customFormat="1">
      <c r="B620" s="146"/>
      <c r="D620" s="147" t="s">
        <v>313</v>
      </c>
      <c r="E620" s="148" t="s">
        <v>21</v>
      </c>
      <c r="F620" s="149" t="s">
        <v>917</v>
      </c>
      <c r="H620" s="150">
        <v>12.635999999999999</v>
      </c>
      <c r="I620" s="151"/>
      <c r="L620" s="146"/>
      <c r="M620" s="152"/>
      <c r="T620" s="153"/>
      <c r="AT620" s="148" t="s">
        <v>313</v>
      </c>
      <c r="AU620" s="148" t="s">
        <v>81</v>
      </c>
      <c r="AV620" s="12" t="s">
        <v>81</v>
      </c>
      <c r="AW620" s="12" t="s">
        <v>34</v>
      </c>
      <c r="AX620" s="12" t="s">
        <v>72</v>
      </c>
      <c r="AY620" s="148" t="s">
        <v>306</v>
      </c>
    </row>
    <row r="621" spans="2:65" s="12" customFormat="1">
      <c r="B621" s="146"/>
      <c r="D621" s="147" t="s">
        <v>313</v>
      </c>
      <c r="E621" s="148" t="s">
        <v>21</v>
      </c>
      <c r="F621" s="149" t="s">
        <v>894</v>
      </c>
      <c r="H621" s="150">
        <v>2.16</v>
      </c>
      <c r="I621" s="151"/>
      <c r="L621" s="146"/>
      <c r="M621" s="152"/>
      <c r="T621" s="153"/>
      <c r="AT621" s="148" t="s">
        <v>313</v>
      </c>
      <c r="AU621" s="148" t="s">
        <v>81</v>
      </c>
      <c r="AV621" s="12" t="s">
        <v>81</v>
      </c>
      <c r="AW621" s="12" t="s">
        <v>34</v>
      </c>
      <c r="AX621" s="12" t="s">
        <v>72</v>
      </c>
      <c r="AY621" s="148" t="s">
        <v>306</v>
      </c>
    </row>
    <row r="622" spans="2:65" s="12" customFormat="1">
      <c r="B622" s="146"/>
      <c r="D622" s="147" t="s">
        <v>313</v>
      </c>
      <c r="E622" s="148" t="s">
        <v>21</v>
      </c>
      <c r="F622" s="149" t="s">
        <v>895</v>
      </c>
      <c r="H622" s="150">
        <v>0.65100000000000002</v>
      </c>
      <c r="I622" s="151"/>
      <c r="L622" s="146"/>
      <c r="M622" s="152"/>
      <c r="T622" s="153"/>
      <c r="AT622" s="148" t="s">
        <v>313</v>
      </c>
      <c r="AU622" s="148" t="s">
        <v>81</v>
      </c>
      <c r="AV622" s="12" t="s">
        <v>81</v>
      </c>
      <c r="AW622" s="12" t="s">
        <v>34</v>
      </c>
      <c r="AX622" s="12" t="s">
        <v>72</v>
      </c>
      <c r="AY622" s="148" t="s">
        <v>306</v>
      </c>
    </row>
    <row r="623" spans="2:65" s="12" customFormat="1">
      <c r="B623" s="146"/>
      <c r="D623" s="147" t="s">
        <v>313</v>
      </c>
      <c r="E623" s="148" t="s">
        <v>21</v>
      </c>
      <c r="F623" s="149" t="s">
        <v>918</v>
      </c>
      <c r="H623" s="150">
        <v>8.2680000000000007</v>
      </c>
      <c r="I623" s="151"/>
      <c r="L623" s="146"/>
      <c r="M623" s="152"/>
      <c r="T623" s="153"/>
      <c r="AT623" s="148" t="s">
        <v>313</v>
      </c>
      <c r="AU623" s="148" t="s">
        <v>81</v>
      </c>
      <c r="AV623" s="12" t="s">
        <v>81</v>
      </c>
      <c r="AW623" s="12" t="s">
        <v>34</v>
      </c>
      <c r="AX623" s="12" t="s">
        <v>72</v>
      </c>
      <c r="AY623" s="148" t="s">
        <v>306</v>
      </c>
    </row>
    <row r="624" spans="2:65" s="13" customFormat="1">
      <c r="B624" s="154"/>
      <c r="D624" s="147" t="s">
        <v>313</v>
      </c>
      <c r="E624" s="155" t="s">
        <v>21</v>
      </c>
      <c r="F624" s="156" t="s">
        <v>315</v>
      </c>
      <c r="H624" s="157">
        <v>146.68</v>
      </c>
      <c r="I624" s="158"/>
      <c r="L624" s="154"/>
      <c r="M624" s="159"/>
      <c r="T624" s="160"/>
      <c r="AT624" s="155" t="s">
        <v>313</v>
      </c>
      <c r="AU624" s="155" t="s">
        <v>81</v>
      </c>
      <c r="AV624" s="13" t="s">
        <v>89</v>
      </c>
      <c r="AW624" s="13" t="s">
        <v>34</v>
      </c>
      <c r="AX624" s="13" t="s">
        <v>72</v>
      </c>
      <c r="AY624" s="155" t="s">
        <v>306</v>
      </c>
    </row>
    <row r="625" spans="2:65" s="12" customFormat="1">
      <c r="B625" s="146"/>
      <c r="D625" s="147" t="s">
        <v>313</v>
      </c>
      <c r="E625" s="148" t="s">
        <v>21</v>
      </c>
      <c r="F625" s="149" t="s">
        <v>446</v>
      </c>
      <c r="H625" s="150">
        <v>20</v>
      </c>
      <c r="I625" s="151"/>
      <c r="L625" s="146"/>
      <c r="M625" s="152"/>
      <c r="T625" s="153"/>
      <c r="AT625" s="148" t="s">
        <v>313</v>
      </c>
      <c r="AU625" s="148" t="s">
        <v>81</v>
      </c>
      <c r="AV625" s="12" t="s">
        <v>81</v>
      </c>
      <c r="AW625" s="12" t="s">
        <v>34</v>
      </c>
      <c r="AX625" s="12" t="s">
        <v>72</v>
      </c>
      <c r="AY625" s="148" t="s">
        <v>306</v>
      </c>
    </row>
    <row r="626" spans="2:65" s="15" customFormat="1">
      <c r="B626" s="171"/>
      <c r="D626" s="147" t="s">
        <v>313</v>
      </c>
      <c r="E626" s="172" t="s">
        <v>21</v>
      </c>
      <c r="F626" s="173" t="s">
        <v>331</v>
      </c>
      <c r="H626" s="174">
        <v>166.68</v>
      </c>
      <c r="I626" s="175"/>
      <c r="L626" s="171"/>
      <c r="M626" s="176"/>
      <c r="T626" s="177"/>
      <c r="AT626" s="172" t="s">
        <v>313</v>
      </c>
      <c r="AU626" s="172" t="s">
        <v>81</v>
      </c>
      <c r="AV626" s="15" t="s">
        <v>108</v>
      </c>
      <c r="AW626" s="15" t="s">
        <v>34</v>
      </c>
      <c r="AX626" s="15" t="s">
        <v>79</v>
      </c>
      <c r="AY626" s="172" t="s">
        <v>306</v>
      </c>
    </row>
    <row r="627" spans="2:65" s="1" customFormat="1" ht="21.75" customHeight="1">
      <c r="B627" s="33"/>
      <c r="C627" s="133" t="s">
        <v>919</v>
      </c>
      <c r="D627" s="133" t="s">
        <v>308</v>
      </c>
      <c r="E627" s="134" t="s">
        <v>920</v>
      </c>
      <c r="F627" s="135" t="s">
        <v>921</v>
      </c>
      <c r="G627" s="136" t="s">
        <v>236</v>
      </c>
      <c r="H627" s="137">
        <v>165.9</v>
      </c>
      <c r="I627" s="138"/>
      <c r="J627" s="139">
        <f>ROUND(I627*H627,2)</f>
        <v>0</v>
      </c>
      <c r="K627" s="135" t="s">
        <v>319</v>
      </c>
      <c r="L627" s="33"/>
      <c r="M627" s="140" t="s">
        <v>21</v>
      </c>
      <c r="N627" s="141" t="s">
        <v>43</v>
      </c>
      <c r="P627" s="142">
        <f>O627*H627</f>
        <v>0</v>
      </c>
      <c r="Q627" s="142">
        <v>0</v>
      </c>
      <c r="R627" s="142">
        <f>Q627*H627</f>
        <v>0</v>
      </c>
      <c r="S627" s="142">
        <v>0</v>
      </c>
      <c r="T627" s="143">
        <f>S627*H627</f>
        <v>0</v>
      </c>
      <c r="AR627" s="144" t="s">
        <v>108</v>
      </c>
      <c r="AT627" s="144" t="s">
        <v>308</v>
      </c>
      <c r="AU627" s="144" t="s">
        <v>81</v>
      </c>
      <c r="AY627" s="18" t="s">
        <v>306</v>
      </c>
      <c r="BE627" s="145">
        <f>IF(N627="základní",J627,0)</f>
        <v>0</v>
      </c>
      <c r="BF627" s="145">
        <f>IF(N627="snížená",J627,0)</f>
        <v>0</v>
      </c>
      <c r="BG627" s="145">
        <f>IF(N627="zákl. přenesená",J627,0)</f>
        <v>0</v>
      </c>
      <c r="BH627" s="145">
        <f>IF(N627="sníž. přenesená",J627,0)</f>
        <v>0</v>
      </c>
      <c r="BI627" s="145">
        <f>IF(N627="nulová",J627,0)</f>
        <v>0</v>
      </c>
      <c r="BJ627" s="18" t="s">
        <v>79</v>
      </c>
      <c r="BK627" s="145">
        <f>ROUND(I627*H627,2)</f>
        <v>0</v>
      </c>
      <c r="BL627" s="18" t="s">
        <v>108</v>
      </c>
      <c r="BM627" s="144" t="s">
        <v>922</v>
      </c>
    </row>
    <row r="628" spans="2:65" s="1" customFormat="1">
      <c r="B628" s="33"/>
      <c r="D628" s="161" t="s">
        <v>321</v>
      </c>
      <c r="F628" s="162" t="s">
        <v>923</v>
      </c>
      <c r="I628" s="163"/>
      <c r="L628" s="33"/>
      <c r="M628" s="164"/>
      <c r="T628" s="52"/>
      <c r="AT628" s="18" t="s">
        <v>321</v>
      </c>
      <c r="AU628" s="18" t="s">
        <v>81</v>
      </c>
    </row>
    <row r="629" spans="2:65" s="12" customFormat="1">
      <c r="B629" s="146"/>
      <c r="D629" s="147" t="s">
        <v>313</v>
      </c>
      <c r="E629" s="148" t="s">
        <v>21</v>
      </c>
      <c r="F629" s="149" t="s">
        <v>924</v>
      </c>
      <c r="H629" s="150">
        <v>109.37</v>
      </c>
      <c r="I629" s="151"/>
      <c r="L629" s="146"/>
      <c r="M629" s="152"/>
      <c r="T629" s="153"/>
      <c r="AT629" s="148" t="s">
        <v>313</v>
      </c>
      <c r="AU629" s="148" t="s">
        <v>81</v>
      </c>
      <c r="AV629" s="12" t="s">
        <v>81</v>
      </c>
      <c r="AW629" s="12" t="s">
        <v>34</v>
      </c>
      <c r="AX629" s="12" t="s">
        <v>72</v>
      </c>
      <c r="AY629" s="148" t="s">
        <v>306</v>
      </c>
    </row>
    <row r="630" spans="2:65" s="12" customFormat="1">
      <c r="B630" s="146"/>
      <c r="D630" s="147" t="s">
        <v>313</v>
      </c>
      <c r="E630" s="148" t="s">
        <v>21</v>
      </c>
      <c r="F630" s="149" t="s">
        <v>925</v>
      </c>
      <c r="H630" s="150">
        <v>36.53</v>
      </c>
      <c r="I630" s="151"/>
      <c r="L630" s="146"/>
      <c r="M630" s="152"/>
      <c r="T630" s="153"/>
      <c r="AT630" s="148" t="s">
        <v>313</v>
      </c>
      <c r="AU630" s="148" t="s">
        <v>81</v>
      </c>
      <c r="AV630" s="12" t="s">
        <v>81</v>
      </c>
      <c r="AW630" s="12" t="s">
        <v>34</v>
      </c>
      <c r="AX630" s="12" t="s">
        <v>72</v>
      </c>
      <c r="AY630" s="148" t="s">
        <v>306</v>
      </c>
    </row>
    <row r="631" spans="2:65" s="12" customFormat="1">
      <c r="B631" s="146"/>
      <c r="D631" s="147" t="s">
        <v>313</v>
      </c>
      <c r="E631" s="148" t="s">
        <v>21</v>
      </c>
      <c r="F631" s="149" t="s">
        <v>926</v>
      </c>
      <c r="H631" s="150">
        <v>20</v>
      </c>
      <c r="I631" s="151"/>
      <c r="L631" s="146"/>
      <c r="M631" s="152"/>
      <c r="T631" s="153"/>
      <c r="AT631" s="148" t="s">
        <v>313</v>
      </c>
      <c r="AU631" s="148" t="s">
        <v>81</v>
      </c>
      <c r="AV631" s="12" t="s">
        <v>81</v>
      </c>
      <c r="AW631" s="12" t="s">
        <v>34</v>
      </c>
      <c r="AX631" s="12" t="s">
        <v>72</v>
      </c>
      <c r="AY631" s="148" t="s">
        <v>306</v>
      </c>
    </row>
    <row r="632" spans="2:65" s="13" customFormat="1">
      <c r="B632" s="154"/>
      <c r="D632" s="147" t="s">
        <v>313</v>
      </c>
      <c r="E632" s="155" t="s">
        <v>21</v>
      </c>
      <c r="F632" s="156" t="s">
        <v>315</v>
      </c>
      <c r="H632" s="157">
        <v>165.9</v>
      </c>
      <c r="I632" s="158"/>
      <c r="L632" s="154"/>
      <c r="M632" s="159"/>
      <c r="T632" s="160"/>
      <c r="AT632" s="155" t="s">
        <v>313</v>
      </c>
      <c r="AU632" s="155" t="s">
        <v>81</v>
      </c>
      <c r="AV632" s="13" t="s">
        <v>89</v>
      </c>
      <c r="AW632" s="13" t="s">
        <v>34</v>
      </c>
      <c r="AX632" s="13" t="s">
        <v>79</v>
      </c>
      <c r="AY632" s="155" t="s">
        <v>306</v>
      </c>
    </row>
    <row r="633" spans="2:65" s="1" customFormat="1" ht="24.2" customHeight="1">
      <c r="B633" s="33"/>
      <c r="C633" s="133" t="s">
        <v>927</v>
      </c>
      <c r="D633" s="133" t="s">
        <v>308</v>
      </c>
      <c r="E633" s="134" t="s">
        <v>928</v>
      </c>
      <c r="F633" s="135" t="s">
        <v>929</v>
      </c>
      <c r="G633" s="136" t="s">
        <v>236</v>
      </c>
      <c r="H633" s="137">
        <v>147.96700000000001</v>
      </c>
      <c r="I633" s="138"/>
      <c r="J633" s="139">
        <f>ROUND(I633*H633,2)</f>
        <v>0</v>
      </c>
      <c r="K633" s="135" t="s">
        <v>319</v>
      </c>
      <c r="L633" s="33"/>
      <c r="M633" s="140" t="s">
        <v>21</v>
      </c>
      <c r="N633" s="141" t="s">
        <v>43</v>
      </c>
      <c r="P633" s="142">
        <f>O633*H633</f>
        <v>0</v>
      </c>
      <c r="Q633" s="142">
        <v>0</v>
      </c>
      <c r="R633" s="142">
        <f>Q633*H633</f>
        <v>0</v>
      </c>
      <c r="S633" s="142">
        <v>0</v>
      </c>
      <c r="T633" s="143">
        <f>S633*H633</f>
        <v>0</v>
      </c>
      <c r="AR633" s="144" t="s">
        <v>108</v>
      </c>
      <c r="AT633" s="144" t="s">
        <v>308</v>
      </c>
      <c r="AU633" s="144" t="s">
        <v>81</v>
      </c>
      <c r="AY633" s="18" t="s">
        <v>306</v>
      </c>
      <c r="BE633" s="145">
        <f>IF(N633="základní",J633,0)</f>
        <v>0</v>
      </c>
      <c r="BF633" s="145">
        <f>IF(N633="snížená",J633,0)</f>
        <v>0</v>
      </c>
      <c r="BG633" s="145">
        <f>IF(N633="zákl. přenesená",J633,0)</f>
        <v>0</v>
      </c>
      <c r="BH633" s="145">
        <f>IF(N633="sníž. přenesená",J633,0)</f>
        <v>0</v>
      </c>
      <c r="BI633" s="145">
        <f>IF(N633="nulová",J633,0)</f>
        <v>0</v>
      </c>
      <c r="BJ633" s="18" t="s">
        <v>79</v>
      </c>
      <c r="BK633" s="145">
        <f>ROUND(I633*H633,2)</f>
        <v>0</v>
      </c>
      <c r="BL633" s="18" t="s">
        <v>108</v>
      </c>
      <c r="BM633" s="144" t="s">
        <v>930</v>
      </c>
    </row>
    <row r="634" spans="2:65" s="1" customFormat="1">
      <c r="B634" s="33"/>
      <c r="D634" s="161" t="s">
        <v>321</v>
      </c>
      <c r="F634" s="162" t="s">
        <v>931</v>
      </c>
      <c r="I634" s="163"/>
      <c r="L634" s="33"/>
      <c r="M634" s="164"/>
      <c r="T634" s="52"/>
      <c r="AT634" s="18" t="s">
        <v>321</v>
      </c>
      <c r="AU634" s="18" t="s">
        <v>81</v>
      </c>
    </row>
    <row r="635" spans="2:65" s="12" customFormat="1">
      <c r="B635" s="146"/>
      <c r="D635" s="147" t="s">
        <v>313</v>
      </c>
      <c r="E635" s="148" t="s">
        <v>21</v>
      </c>
      <c r="F635" s="149" t="s">
        <v>932</v>
      </c>
      <c r="H635" s="150">
        <v>100.139</v>
      </c>
      <c r="I635" s="151"/>
      <c r="L635" s="146"/>
      <c r="M635" s="152"/>
      <c r="T635" s="153"/>
      <c r="AT635" s="148" t="s">
        <v>313</v>
      </c>
      <c r="AU635" s="148" t="s">
        <v>81</v>
      </c>
      <c r="AV635" s="12" t="s">
        <v>81</v>
      </c>
      <c r="AW635" s="12" t="s">
        <v>34</v>
      </c>
      <c r="AX635" s="12" t="s">
        <v>72</v>
      </c>
      <c r="AY635" s="148" t="s">
        <v>306</v>
      </c>
    </row>
    <row r="636" spans="2:65" s="12" customFormat="1">
      <c r="B636" s="146"/>
      <c r="D636" s="147" t="s">
        <v>313</v>
      </c>
      <c r="E636" s="148" t="s">
        <v>21</v>
      </c>
      <c r="F636" s="149" t="s">
        <v>933</v>
      </c>
      <c r="H636" s="150">
        <v>17.827999999999999</v>
      </c>
      <c r="I636" s="151"/>
      <c r="L636" s="146"/>
      <c r="M636" s="152"/>
      <c r="T636" s="153"/>
      <c r="AT636" s="148" t="s">
        <v>313</v>
      </c>
      <c r="AU636" s="148" t="s">
        <v>81</v>
      </c>
      <c r="AV636" s="12" t="s">
        <v>81</v>
      </c>
      <c r="AW636" s="12" t="s">
        <v>34</v>
      </c>
      <c r="AX636" s="12" t="s">
        <v>72</v>
      </c>
      <c r="AY636" s="148" t="s">
        <v>306</v>
      </c>
    </row>
    <row r="637" spans="2:65" s="12" customFormat="1">
      <c r="B637" s="146"/>
      <c r="D637" s="147" t="s">
        <v>313</v>
      </c>
      <c r="E637" s="148" t="s">
        <v>21</v>
      </c>
      <c r="F637" s="149" t="s">
        <v>934</v>
      </c>
      <c r="H637" s="150">
        <v>30</v>
      </c>
      <c r="I637" s="151"/>
      <c r="L637" s="146"/>
      <c r="M637" s="152"/>
      <c r="T637" s="153"/>
      <c r="AT637" s="148" t="s">
        <v>313</v>
      </c>
      <c r="AU637" s="148" t="s">
        <v>81</v>
      </c>
      <c r="AV637" s="12" t="s">
        <v>81</v>
      </c>
      <c r="AW637" s="12" t="s">
        <v>34</v>
      </c>
      <c r="AX637" s="12" t="s">
        <v>72</v>
      </c>
      <c r="AY637" s="148" t="s">
        <v>306</v>
      </c>
    </row>
    <row r="638" spans="2:65" s="13" customFormat="1">
      <c r="B638" s="154"/>
      <c r="D638" s="147" t="s">
        <v>313</v>
      </c>
      <c r="E638" s="155" t="s">
        <v>21</v>
      </c>
      <c r="F638" s="156" t="s">
        <v>315</v>
      </c>
      <c r="H638" s="157">
        <v>147.96700000000001</v>
      </c>
      <c r="I638" s="158"/>
      <c r="L638" s="154"/>
      <c r="M638" s="159"/>
      <c r="T638" s="160"/>
      <c r="AT638" s="155" t="s">
        <v>313</v>
      </c>
      <c r="AU638" s="155" t="s">
        <v>81</v>
      </c>
      <c r="AV638" s="13" t="s">
        <v>89</v>
      </c>
      <c r="AW638" s="13" t="s">
        <v>34</v>
      </c>
      <c r="AX638" s="13" t="s">
        <v>79</v>
      </c>
      <c r="AY638" s="155" t="s">
        <v>306</v>
      </c>
    </row>
    <row r="639" spans="2:65" s="1" customFormat="1" ht="16.5" customHeight="1">
      <c r="B639" s="33"/>
      <c r="C639" s="133" t="s">
        <v>935</v>
      </c>
      <c r="D639" s="133" t="s">
        <v>308</v>
      </c>
      <c r="E639" s="134" t="s">
        <v>936</v>
      </c>
      <c r="F639" s="135" t="s">
        <v>937</v>
      </c>
      <c r="G639" s="136" t="s">
        <v>240</v>
      </c>
      <c r="H639" s="137">
        <v>91.96</v>
      </c>
      <c r="I639" s="138"/>
      <c r="J639" s="139">
        <f>ROUND(I639*H639,2)</f>
        <v>0</v>
      </c>
      <c r="K639" s="135" t="s">
        <v>319</v>
      </c>
      <c r="L639" s="33"/>
      <c r="M639" s="140" t="s">
        <v>21</v>
      </c>
      <c r="N639" s="141" t="s">
        <v>43</v>
      </c>
      <c r="P639" s="142">
        <f>O639*H639</f>
        <v>0</v>
      </c>
      <c r="Q639" s="142">
        <v>1.5E-3</v>
      </c>
      <c r="R639" s="142">
        <f>Q639*H639</f>
        <v>0.13794000000000001</v>
      </c>
      <c r="S639" s="142">
        <v>0</v>
      </c>
      <c r="T639" s="143">
        <f>S639*H639</f>
        <v>0</v>
      </c>
      <c r="AR639" s="144" t="s">
        <v>108</v>
      </c>
      <c r="AT639" s="144" t="s">
        <v>308</v>
      </c>
      <c r="AU639" s="144" t="s">
        <v>81</v>
      </c>
      <c r="AY639" s="18" t="s">
        <v>306</v>
      </c>
      <c r="BE639" s="145">
        <f>IF(N639="základní",J639,0)</f>
        <v>0</v>
      </c>
      <c r="BF639" s="145">
        <f>IF(N639="snížená",J639,0)</f>
        <v>0</v>
      </c>
      <c r="BG639" s="145">
        <f>IF(N639="zákl. přenesená",J639,0)</f>
        <v>0</v>
      </c>
      <c r="BH639" s="145">
        <f>IF(N639="sníž. přenesená",J639,0)</f>
        <v>0</v>
      </c>
      <c r="BI639" s="145">
        <f>IF(N639="nulová",J639,0)</f>
        <v>0</v>
      </c>
      <c r="BJ639" s="18" t="s">
        <v>79</v>
      </c>
      <c r="BK639" s="145">
        <f>ROUND(I639*H639,2)</f>
        <v>0</v>
      </c>
      <c r="BL639" s="18" t="s">
        <v>108</v>
      </c>
      <c r="BM639" s="144" t="s">
        <v>938</v>
      </c>
    </row>
    <row r="640" spans="2:65" s="1" customFormat="1">
      <c r="B640" s="33"/>
      <c r="D640" s="161" t="s">
        <v>321</v>
      </c>
      <c r="F640" s="162" t="s">
        <v>939</v>
      </c>
      <c r="I640" s="163"/>
      <c r="L640" s="33"/>
      <c r="M640" s="164"/>
      <c r="T640" s="52"/>
      <c r="AT640" s="18" t="s">
        <v>321</v>
      </c>
      <c r="AU640" s="18" t="s">
        <v>81</v>
      </c>
    </row>
    <row r="641" spans="2:65" s="12" customFormat="1">
      <c r="B641" s="146"/>
      <c r="D641" s="147" t="s">
        <v>313</v>
      </c>
      <c r="E641" s="148" t="s">
        <v>21</v>
      </c>
      <c r="F641" s="149" t="s">
        <v>940</v>
      </c>
      <c r="H641" s="150">
        <v>78.2</v>
      </c>
      <c r="I641" s="151"/>
      <c r="L641" s="146"/>
      <c r="M641" s="152"/>
      <c r="T641" s="153"/>
      <c r="AT641" s="148" t="s">
        <v>313</v>
      </c>
      <c r="AU641" s="148" t="s">
        <v>81</v>
      </c>
      <c r="AV641" s="12" t="s">
        <v>81</v>
      </c>
      <c r="AW641" s="12" t="s">
        <v>34</v>
      </c>
      <c r="AX641" s="12" t="s">
        <v>72</v>
      </c>
      <c r="AY641" s="148" t="s">
        <v>306</v>
      </c>
    </row>
    <row r="642" spans="2:65" s="13" customFormat="1">
      <c r="B642" s="154"/>
      <c r="D642" s="147" t="s">
        <v>313</v>
      </c>
      <c r="E642" s="155" t="s">
        <v>21</v>
      </c>
      <c r="F642" s="156" t="s">
        <v>315</v>
      </c>
      <c r="H642" s="157">
        <v>78.2</v>
      </c>
      <c r="I642" s="158"/>
      <c r="L642" s="154"/>
      <c r="M642" s="159"/>
      <c r="T642" s="160"/>
      <c r="AT642" s="155" t="s">
        <v>313</v>
      </c>
      <c r="AU642" s="155" t="s">
        <v>81</v>
      </c>
      <c r="AV642" s="13" t="s">
        <v>89</v>
      </c>
      <c r="AW642" s="13" t="s">
        <v>34</v>
      </c>
      <c r="AX642" s="13" t="s">
        <v>72</v>
      </c>
      <c r="AY642" s="155" t="s">
        <v>306</v>
      </c>
    </row>
    <row r="643" spans="2:65" s="12" customFormat="1">
      <c r="B643" s="146"/>
      <c r="D643" s="147" t="s">
        <v>313</v>
      </c>
      <c r="E643" s="148" t="s">
        <v>21</v>
      </c>
      <c r="F643" s="149" t="s">
        <v>941</v>
      </c>
      <c r="H643" s="150">
        <v>7.66</v>
      </c>
      <c r="I643" s="151"/>
      <c r="L643" s="146"/>
      <c r="M643" s="152"/>
      <c r="T643" s="153"/>
      <c r="AT643" s="148" t="s">
        <v>313</v>
      </c>
      <c r="AU643" s="148" t="s">
        <v>81</v>
      </c>
      <c r="AV643" s="12" t="s">
        <v>81</v>
      </c>
      <c r="AW643" s="12" t="s">
        <v>34</v>
      </c>
      <c r="AX643" s="12" t="s">
        <v>72</v>
      </c>
      <c r="AY643" s="148" t="s">
        <v>306</v>
      </c>
    </row>
    <row r="644" spans="2:65" s="12" customFormat="1">
      <c r="B644" s="146"/>
      <c r="D644" s="147" t="s">
        <v>313</v>
      </c>
      <c r="E644" s="148" t="s">
        <v>21</v>
      </c>
      <c r="F644" s="149" t="s">
        <v>942</v>
      </c>
      <c r="H644" s="150">
        <v>6.1</v>
      </c>
      <c r="I644" s="151"/>
      <c r="L644" s="146"/>
      <c r="M644" s="152"/>
      <c r="T644" s="153"/>
      <c r="AT644" s="148" t="s">
        <v>313</v>
      </c>
      <c r="AU644" s="148" t="s">
        <v>81</v>
      </c>
      <c r="AV644" s="12" t="s">
        <v>81</v>
      </c>
      <c r="AW644" s="12" t="s">
        <v>34</v>
      </c>
      <c r="AX644" s="12" t="s">
        <v>72</v>
      </c>
      <c r="AY644" s="148" t="s">
        <v>306</v>
      </c>
    </row>
    <row r="645" spans="2:65" s="13" customFormat="1">
      <c r="B645" s="154"/>
      <c r="D645" s="147" t="s">
        <v>313</v>
      </c>
      <c r="E645" s="155" t="s">
        <v>21</v>
      </c>
      <c r="F645" s="156" t="s">
        <v>315</v>
      </c>
      <c r="H645" s="157">
        <v>13.76</v>
      </c>
      <c r="I645" s="158"/>
      <c r="L645" s="154"/>
      <c r="M645" s="159"/>
      <c r="T645" s="160"/>
      <c r="AT645" s="155" t="s">
        <v>313</v>
      </c>
      <c r="AU645" s="155" t="s">
        <v>81</v>
      </c>
      <c r="AV645" s="13" t="s">
        <v>89</v>
      </c>
      <c r="AW645" s="13" t="s">
        <v>34</v>
      </c>
      <c r="AX645" s="13" t="s">
        <v>72</v>
      </c>
      <c r="AY645" s="155" t="s">
        <v>306</v>
      </c>
    </row>
    <row r="646" spans="2:65" s="15" customFormat="1">
      <c r="B646" s="171"/>
      <c r="D646" s="147" t="s">
        <v>313</v>
      </c>
      <c r="E646" s="172" t="s">
        <v>21</v>
      </c>
      <c r="F646" s="173" t="s">
        <v>331</v>
      </c>
      <c r="H646" s="174">
        <v>91.96</v>
      </c>
      <c r="I646" s="175"/>
      <c r="L646" s="171"/>
      <c r="M646" s="176"/>
      <c r="T646" s="177"/>
      <c r="AT646" s="172" t="s">
        <v>313</v>
      </c>
      <c r="AU646" s="172" t="s">
        <v>81</v>
      </c>
      <c r="AV646" s="15" t="s">
        <v>108</v>
      </c>
      <c r="AW646" s="15" t="s">
        <v>34</v>
      </c>
      <c r="AX646" s="15" t="s">
        <v>79</v>
      </c>
      <c r="AY646" s="172" t="s">
        <v>306</v>
      </c>
    </row>
    <row r="647" spans="2:65" s="1" customFormat="1" ht="24.2" customHeight="1">
      <c r="B647" s="33"/>
      <c r="C647" s="133" t="s">
        <v>943</v>
      </c>
      <c r="D647" s="133" t="s">
        <v>308</v>
      </c>
      <c r="E647" s="134" t="s">
        <v>944</v>
      </c>
      <c r="F647" s="135" t="s">
        <v>945</v>
      </c>
      <c r="G647" s="136" t="s">
        <v>236</v>
      </c>
      <c r="H647" s="137">
        <v>15</v>
      </c>
      <c r="I647" s="138"/>
      <c r="J647" s="139">
        <f>ROUND(I647*H647,2)</f>
        <v>0</v>
      </c>
      <c r="K647" s="135" t="s">
        <v>319</v>
      </c>
      <c r="L647" s="33"/>
      <c r="M647" s="140" t="s">
        <v>21</v>
      </c>
      <c r="N647" s="141" t="s">
        <v>43</v>
      </c>
      <c r="P647" s="142">
        <f>O647*H647</f>
        <v>0</v>
      </c>
      <c r="Q647" s="142">
        <v>1.7639999999999999E-2</v>
      </c>
      <c r="R647" s="142">
        <f>Q647*H647</f>
        <v>0.2646</v>
      </c>
      <c r="S647" s="142">
        <v>0.02</v>
      </c>
      <c r="T647" s="143">
        <f>S647*H647</f>
        <v>0.3</v>
      </c>
      <c r="AR647" s="144" t="s">
        <v>108</v>
      </c>
      <c r="AT647" s="144" t="s">
        <v>308</v>
      </c>
      <c r="AU647" s="144" t="s">
        <v>81</v>
      </c>
      <c r="AY647" s="18" t="s">
        <v>306</v>
      </c>
      <c r="BE647" s="145">
        <f>IF(N647="základní",J647,0)</f>
        <v>0</v>
      </c>
      <c r="BF647" s="145">
        <f>IF(N647="snížená",J647,0)</f>
        <v>0</v>
      </c>
      <c r="BG647" s="145">
        <f>IF(N647="zákl. přenesená",J647,0)</f>
        <v>0</v>
      </c>
      <c r="BH647" s="145">
        <f>IF(N647="sníž. přenesená",J647,0)</f>
        <v>0</v>
      </c>
      <c r="BI647" s="145">
        <f>IF(N647="nulová",J647,0)</f>
        <v>0</v>
      </c>
      <c r="BJ647" s="18" t="s">
        <v>79</v>
      </c>
      <c r="BK647" s="145">
        <f>ROUND(I647*H647,2)</f>
        <v>0</v>
      </c>
      <c r="BL647" s="18" t="s">
        <v>108</v>
      </c>
      <c r="BM647" s="144" t="s">
        <v>946</v>
      </c>
    </row>
    <row r="648" spans="2:65" s="1" customFormat="1">
      <c r="B648" s="33"/>
      <c r="D648" s="161" t="s">
        <v>321</v>
      </c>
      <c r="F648" s="162" t="s">
        <v>947</v>
      </c>
      <c r="I648" s="163"/>
      <c r="L648" s="33"/>
      <c r="M648" s="164"/>
      <c r="T648" s="52"/>
      <c r="AT648" s="18" t="s">
        <v>321</v>
      </c>
      <c r="AU648" s="18" t="s">
        <v>81</v>
      </c>
    </row>
    <row r="649" spans="2:65" s="12" customFormat="1">
      <c r="B649" s="146"/>
      <c r="D649" s="147" t="s">
        <v>313</v>
      </c>
      <c r="E649" s="148" t="s">
        <v>21</v>
      </c>
      <c r="F649" s="149" t="s">
        <v>948</v>
      </c>
      <c r="H649" s="150">
        <v>15</v>
      </c>
      <c r="I649" s="151"/>
      <c r="L649" s="146"/>
      <c r="M649" s="152"/>
      <c r="T649" s="153"/>
      <c r="AT649" s="148" t="s">
        <v>313</v>
      </c>
      <c r="AU649" s="148" t="s">
        <v>81</v>
      </c>
      <c r="AV649" s="12" t="s">
        <v>81</v>
      </c>
      <c r="AW649" s="12" t="s">
        <v>34</v>
      </c>
      <c r="AX649" s="12" t="s">
        <v>72</v>
      </c>
      <c r="AY649" s="148" t="s">
        <v>306</v>
      </c>
    </row>
    <row r="650" spans="2:65" s="13" customFormat="1">
      <c r="B650" s="154"/>
      <c r="D650" s="147" t="s">
        <v>313</v>
      </c>
      <c r="E650" s="155" t="s">
        <v>21</v>
      </c>
      <c r="F650" s="156" t="s">
        <v>315</v>
      </c>
      <c r="H650" s="157">
        <v>15</v>
      </c>
      <c r="I650" s="158"/>
      <c r="L650" s="154"/>
      <c r="M650" s="159"/>
      <c r="T650" s="160"/>
      <c r="AT650" s="155" t="s">
        <v>313</v>
      </c>
      <c r="AU650" s="155" t="s">
        <v>81</v>
      </c>
      <c r="AV650" s="13" t="s">
        <v>89</v>
      </c>
      <c r="AW650" s="13" t="s">
        <v>34</v>
      </c>
      <c r="AX650" s="13" t="s">
        <v>79</v>
      </c>
      <c r="AY650" s="155" t="s">
        <v>306</v>
      </c>
    </row>
    <row r="651" spans="2:65" s="1" customFormat="1" ht="24.2" customHeight="1">
      <c r="B651" s="33"/>
      <c r="C651" s="133" t="s">
        <v>949</v>
      </c>
      <c r="D651" s="133" t="s">
        <v>308</v>
      </c>
      <c r="E651" s="134" t="s">
        <v>950</v>
      </c>
      <c r="F651" s="135" t="s">
        <v>951</v>
      </c>
      <c r="G651" s="136" t="s">
        <v>236</v>
      </c>
      <c r="H651" s="137">
        <v>15</v>
      </c>
      <c r="I651" s="138"/>
      <c r="J651" s="139">
        <f>ROUND(I651*H651,2)</f>
        <v>0</v>
      </c>
      <c r="K651" s="135" t="s">
        <v>319</v>
      </c>
      <c r="L651" s="33"/>
      <c r="M651" s="140" t="s">
        <v>21</v>
      </c>
      <c r="N651" s="141" t="s">
        <v>43</v>
      </c>
      <c r="P651" s="142">
        <f>O651*H651</f>
        <v>0</v>
      </c>
      <c r="Q651" s="142">
        <v>2.2000000000000001E-4</v>
      </c>
      <c r="R651" s="142">
        <f>Q651*H651</f>
        <v>3.3E-3</v>
      </c>
      <c r="S651" s="142">
        <v>2E-3</v>
      </c>
      <c r="T651" s="143">
        <f>S651*H651</f>
        <v>0.03</v>
      </c>
      <c r="AR651" s="144" t="s">
        <v>108</v>
      </c>
      <c r="AT651" s="144" t="s">
        <v>308</v>
      </c>
      <c r="AU651" s="144" t="s">
        <v>81</v>
      </c>
      <c r="AY651" s="18" t="s">
        <v>306</v>
      </c>
      <c r="BE651" s="145">
        <f>IF(N651="základní",J651,0)</f>
        <v>0</v>
      </c>
      <c r="BF651" s="145">
        <f>IF(N651="snížená",J651,0)</f>
        <v>0</v>
      </c>
      <c r="BG651" s="145">
        <f>IF(N651="zákl. přenesená",J651,0)</f>
        <v>0</v>
      </c>
      <c r="BH651" s="145">
        <f>IF(N651="sníž. přenesená",J651,0)</f>
        <v>0</v>
      </c>
      <c r="BI651" s="145">
        <f>IF(N651="nulová",J651,0)</f>
        <v>0</v>
      </c>
      <c r="BJ651" s="18" t="s">
        <v>79</v>
      </c>
      <c r="BK651" s="145">
        <f>ROUND(I651*H651,2)</f>
        <v>0</v>
      </c>
      <c r="BL651" s="18" t="s">
        <v>108</v>
      </c>
      <c r="BM651" s="144" t="s">
        <v>952</v>
      </c>
    </row>
    <row r="652" spans="2:65" s="1" customFormat="1">
      <c r="B652" s="33"/>
      <c r="D652" s="161" t="s">
        <v>321</v>
      </c>
      <c r="F652" s="162" t="s">
        <v>953</v>
      </c>
      <c r="I652" s="163"/>
      <c r="L652" s="33"/>
      <c r="M652" s="164"/>
      <c r="T652" s="52"/>
      <c r="AT652" s="18" t="s">
        <v>321</v>
      </c>
      <c r="AU652" s="18" t="s">
        <v>81</v>
      </c>
    </row>
    <row r="653" spans="2:65" s="12" customFormat="1">
      <c r="B653" s="146"/>
      <c r="D653" s="147" t="s">
        <v>313</v>
      </c>
      <c r="E653" s="148" t="s">
        <v>21</v>
      </c>
      <c r="F653" s="149" t="s">
        <v>948</v>
      </c>
      <c r="H653" s="150">
        <v>15</v>
      </c>
      <c r="I653" s="151"/>
      <c r="L653" s="146"/>
      <c r="M653" s="152"/>
      <c r="T653" s="153"/>
      <c r="AT653" s="148" t="s">
        <v>313</v>
      </c>
      <c r="AU653" s="148" t="s">
        <v>81</v>
      </c>
      <c r="AV653" s="12" t="s">
        <v>81</v>
      </c>
      <c r="AW653" s="12" t="s">
        <v>34</v>
      </c>
      <c r="AX653" s="12" t="s">
        <v>72</v>
      </c>
      <c r="AY653" s="148" t="s">
        <v>306</v>
      </c>
    </row>
    <row r="654" spans="2:65" s="13" customFormat="1">
      <c r="B654" s="154"/>
      <c r="D654" s="147" t="s">
        <v>313</v>
      </c>
      <c r="E654" s="155" t="s">
        <v>21</v>
      </c>
      <c r="F654" s="156" t="s">
        <v>315</v>
      </c>
      <c r="H654" s="157">
        <v>15</v>
      </c>
      <c r="I654" s="158"/>
      <c r="L654" s="154"/>
      <c r="M654" s="159"/>
      <c r="T654" s="160"/>
      <c r="AT654" s="155" t="s">
        <v>313</v>
      </c>
      <c r="AU654" s="155" t="s">
        <v>81</v>
      </c>
      <c r="AV654" s="13" t="s">
        <v>89</v>
      </c>
      <c r="AW654" s="13" t="s">
        <v>34</v>
      </c>
      <c r="AX654" s="13" t="s">
        <v>79</v>
      </c>
      <c r="AY654" s="155" t="s">
        <v>306</v>
      </c>
    </row>
    <row r="655" spans="2:65" s="1" customFormat="1" ht="21.75" customHeight="1">
      <c r="B655" s="33"/>
      <c r="C655" s="133" t="s">
        <v>954</v>
      </c>
      <c r="D655" s="133" t="s">
        <v>308</v>
      </c>
      <c r="E655" s="134" t="s">
        <v>955</v>
      </c>
      <c r="F655" s="135" t="s">
        <v>956</v>
      </c>
      <c r="G655" s="136" t="s">
        <v>236</v>
      </c>
      <c r="H655" s="137">
        <v>11.1</v>
      </c>
      <c r="I655" s="138"/>
      <c r="J655" s="139">
        <f>ROUND(I655*H655,2)</f>
        <v>0</v>
      </c>
      <c r="K655" s="135" t="s">
        <v>319</v>
      </c>
      <c r="L655" s="33"/>
      <c r="M655" s="140" t="s">
        <v>21</v>
      </c>
      <c r="N655" s="141" t="s">
        <v>43</v>
      </c>
      <c r="P655" s="142">
        <f>O655*H655</f>
        <v>0</v>
      </c>
      <c r="Q655" s="142">
        <v>7.3499999999999998E-3</v>
      </c>
      <c r="R655" s="142">
        <f>Q655*H655</f>
        <v>8.1584999999999991E-2</v>
      </c>
      <c r="S655" s="142">
        <v>0</v>
      </c>
      <c r="T655" s="143">
        <f>S655*H655</f>
        <v>0</v>
      </c>
      <c r="AR655" s="144" t="s">
        <v>108</v>
      </c>
      <c r="AT655" s="144" t="s">
        <v>308</v>
      </c>
      <c r="AU655" s="144" t="s">
        <v>81</v>
      </c>
      <c r="AY655" s="18" t="s">
        <v>306</v>
      </c>
      <c r="BE655" s="145">
        <f>IF(N655="základní",J655,0)</f>
        <v>0</v>
      </c>
      <c r="BF655" s="145">
        <f>IF(N655="snížená",J655,0)</f>
        <v>0</v>
      </c>
      <c r="BG655" s="145">
        <f>IF(N655="zákl. přenesená",J655,0)</f>
        <v>0</v>
      </c>
      <c r="BH655" s="145">
        <f>IF(N655="sníž. přenesená",J655,0)</f>
        <v>0</v>
      </c>
      <c r="BI655" s="145">
        <f>IF(N655="nulová",J655,0)</f>
        <v>0</v>
      </c>
      <c r="BJ655" s="18" t="s">
        <v>79</v>
      </c>
      <c r="BK655" s="145">
        <f>ROUND(I655*H655,2)</f>
        <v>0</v>
      </c>
      <c r="BL655" s="18" t="s">
        <v>108</v>
      </c>
      <c r="BM655" s="144" t="s">
        <v>957</v>
      </c>
    </row>
    <row r="656" spans="2:65" s="1" customFormat="1">
      <c r="B656" s="33"/>
      <c r="D656" s="161" t="s">
        <v>321</v>
      </c>
      <c r="F656" s="162" t="s">
        <v>958</v>
      </c>
      <c r="I656" s="163"/>
      <c r="L656" s="33"/>
      <c r="M656" s="164"/>
      <c r="T656" s="52"/>
      <c r="AT656" s="18" t="s">
        <v>321</v>
      </c>
      <c r="AU656" s="18" t="s">
        <v>81</v>
      </c>
    </row>
    <row r="657" spans="2:65" s="12" customFormat="1">
      <c r="B657" s="146"/>
      <c r="D657" s="147" t="s">
        <v>313</v>
      </c>
      <c r="E657" s="148" t="s">
        <v>21</v>
      </c>
      <c r="F657" s="149" t="s">
        <v>959</v>
      </c>
      <c r="H657" s="150">
        <v>11.1</v>
      </c>
      <c r="I657" s="151"/>
      <c r="L657" s="146"/>
      <c r="M657" s="152"/>
      <c r="T657" s="153"/>
      <c r="AT657" s="148" t="s">
        <v>313</v>
      </c>
      <c r="AU657" s="148" t="s">
        <v>81</v>
      </c>
      <c r="AV657" s="12" t="s">
        <v>81</v>
      </c>
      <c r="AW657" s="12" t="s">
        <v>34</v>
      </c>
      <c r="AX657" s="12" t="s">
        <v>72</v>
      </c>
      <c r="AY657" s="148" t="s">
        <v>306</v>
      </c>
    </row>
    <row r="658" spans="2:65" s="13" customFormat="1">
      <c r="B658" s="154"/>
      <c r="D658" s="147" t="s">
        <v>313</v>
      </c>
      <c r="E658" s="155" t="s">
        <v>21</v>
      </c>
      <c r="F658" s="156" t="s">
        <v>315</v>
      </c>
      <c r="H658" s="157">
        <v>11.1</v>
      </c>
      <c r="I658" s="158"/>
      <c r="L658" s="154"/>
      <c r="M658" s="159"/>
      <c r="T658" s="160"/>
      <c r="AT658" s="155" t="s">
        <v>313</v>
      </c>
      <c r="AU658" s="155" t="s">
        <v>81</v>
      </c>
      <c r="AV658" s="13" t="s">
        <v>89</v>
      </c>
      <c r="AW658" s="13" t="s">
        <v>34</v>
      </c>
      <c r="AX658" s="13" t="s">
        <v>79</v>
      </c>
      <c r="AY658" s="155" t="s">
        <v>306</v>
      </c>
    </row>
    <row r="659" spans="2:65" s="1" customFormat="1" ht="16.5" customHeight="1">
      <c r="B659" s="33"/>
      <c r="C659" s="133" t="s">
        <v>960</v>
      </c>
      <c r="D659" s="133" t="s">
        <v>308</v>
      </c>
      <c r="E659" s="134" t="s">
        <v>961</v>
      </c>
      <c r="F659" s="135" t="s">
        <v>962</v>
      </c>
      <c r="G659" s="136" t="s">
        <v>236</v>
      </c>
      <c r="H659" s="137">
        <v>11.1</v>
      </c>
      <c r="I659" s="138"/>
      <c r="J659" s="139">
        <f>ROUND(I659*H659,2)</f>
        <v>0</v>
      </c>
      <c r="K659" s="135" t="s">
        <v>319</v>
      </c>
      <c r="L659" s="33"/>
      <c r="M659" s="140" t="s">
        <v>21</v>
      </c>
      <c r="N659" s="141" t="s">
        <v>43</v>
      </c>
      <c r="P659" s="142">
        <f>O659*H659</f>
        <v>0</v>
      </c>
      <c r="Q659" s="142">
        <v>2.5999999999999998E-4</v>
      </c>
      <c r="R659" s="142">
        <f>Q659*H659</f>
        <v>2.8859999999999997E-3</v>
      </c>
      <c r="S659" s="142">
        <v>0</v>
      </c>
      <c r="T659" s="143">
        <f>S659*H659</f>
        <v>0</v>
      </c>
      <c r="AR659" s="144" t="s">
        <v>108</v>
      </c>
      <c r="AT659" s="144" t="s">
        <v>308</v>
      </c>
      <c r="AU659" s="144" t="s">
        <v>81</v>
      </c>
      <c r="AY659" s="18" t="s">
        <v>306</v>
      </c>
      <c r="BE659" s="145">
        <f>IF(N659="základní",J659,0)</f>
        <v>0</v>
      </c>
      <c r="BF659" s="145">
        <f>IF(N659="snížená",J659,0)</f>
        <v>0</v>
      </c>
      <c r="BG659" s="145">
        <f>IF(N659="zákl. přenesená",J659,0)</f>
        <v>0</v>
      </c>
      <c r="BH659" s="145">
        <f>IF(N659="sníž. přenesená",J659,0)</f>
        <v>0</v>
      </c>
      <c r="BI659" s="145">
        <f>IF(N659="nulová",J659,0)</f>
        <v>0</v>
      </c>
      <c r="BJ659" s="18" t="s">
        <v>79</v>
      </c>
      <c r="BK659" s="145">
        <f>ROUND(I659*H659,2)</f>
        <v>0</v>
      </c>
      <c r="BL659" s="18" t="s">
        <v>108</v>
      </c>
      <c r="BM659" s="144" t="s">
        <v>963</v>
      </c>
    </row>
    <row r="660" spans="2:65" s="1" customFormat="1">
      <c r="B660" s="33"/>
      <c r="D660" s="161" t="s">
        <v>321</v>
      </c>
      <c r="F660" s="162" t="s">
        <v>964</v>
      </c>
      <c r="I660" s="163"/>
      <c r="L660" s="33"/>
      <c r="M660" s="164"/>
      <c r="T660" s="52"/>
      <c r="AT660" s="18" t="s">
        <v>321</v>
      </c>
      <c r="AU660" s="18" t="s">
        <v>81</v>
      </c>
    </row>
    <row r="661" spans="2:65" s="12" customFormat="1">
      <c r="B661" s="146"/>
      <c r="D661" s="147" t="s">
        <v>313</v>
      </c>
      <c r="E661" s="148" t="s">
        <v>21</v>
      </c>
      <c r="F661" s="149" t="s">
        <v>959</v>
      </c>
      <c r="H661" s="150">
        <v>11.1</v>
      </c>
      <c r="I661" s="151"/>
      <c r="L661" s="146"/>
      <c r="M661" s="152"/>
      <c r="T661" s="153"/>
      <c r="AT661" s="148" t="s">
        <v>313</v>
      </c>
      <c r="AU661" s="148" t="s">
        <v>81</v>
      </c>
      <c r="AV661" s="12" t="s">
        <v>81</v>
      </c>
      <c r="AW661" s="12" t="s">
        <v>34</v>
      </c>
      <c r="AX661" s="12" t="s">
        <v>72</v>
      </c>
      <c r="AY661" s="148" t="s">
        <v>306</v>
      </c>
    </row>
    <row r="662" spans="2:65" s="13" customFormat="1">
      <c r="B662" s="154"/>
      <c r="D662" s="147" t="s">
        <v>313</v>
      </c>
      <c r="E662" s="155" t="s">
        <v>21</v>
      </c>
      <c r="F662" s="156" t="s">
        <v>315</v>
      </c>
      <c r="H662" s="157">
        <v>11.1</v>
      </c>
      <c r="I662" s="158"/>
      <c r="L662" s="154"/>
      <c r="M662" s="159"/>
      <c r="T662" s="160"/>
      <c r="AT662" s="155" t="s">
        <v>313</v>
      </c>
      <c r="AU662" s="155" t="s">
        <v>81</v>
      </c>
      <c r="AV662" s="13" t="s">
        <v>89</v>
      </c>
      <c r="AW662" s="13" t="s">
        <v>34</v>
      </c>
      <c r="AX662" s="13" t="s">
        <v>79</v>
      </c>
      <c r="AY662" s="155" t="s">
        <v>306</v>
      </c>
    </row>
    <row r="663" spans="2:65" s="1" customFormat="1" ht="24.2" customHeight="1">
      <c r="B663" s="33"/>
      <c r="C663" s="133" t="s">
        <v>965</v>
      </c>
      <c r="D663" s="133" t="s">
        <v>308</v>
      </c>
      <c r="E663" s="134" t="s">
        <v>966</v>
      </c>
      <c r="F663" s="135" t="s">
        <v>967</v>
      </c>
      <c r="G663" s="136" t="s">
        <v>240</v>
      </c>
      <c r="H663" s="137">
        <v>20</v>
      </c>
      <c r="I663" s="138"/>
      <c r="J663" s="139">
        <f>ROUND(I663*H663,2)</f>
        <v>0</v>
      </c>
      <c r="K663" s="135" t="s">
        <v>319</v>
      </c>
      <c r="L663" s="33"/>
      <c r="M663" s="140" t="s">
        <v>21</v>
      </c>
      <c r="N663" s="141" t="s">
        <v>43</v>
      </c>
      <c r="P663" s="142">
        <f>O663*H663</f>
        <v>0</v>
      </c>
      <c r="Q663" s="142">
        <v>0</v>
      </c>
      <c r="R663" s="142">
        <f>Q663*H663</f>
        <v>0</v>
      </c>
      <c r="S663" s="142">
        <v>0</v>
      </c>
      <c r="T663" s="143">
        <f>S663*H663</f>
        <v>0</v>
      </c>
      <c r="AR663" s="144" t="s">
        <v>108</v>
      </c>
      <c r="AT663" s="144" t="s">
        <v>308</v>
      </c>
      <c r="AU663" s="144" t="s">
        <v>81</v>
      </c>
      <c r="AY663" s="18" t="s">
        <v>306</v>
      </c>
      <c r="BE663" s="145">
        <f>IF(N663="základní",J663,0)</f>
        <v>0</v>
      </c>
      <c r="BF663" s="145">
        <f>IF(N663="snížená",J663,0)</f>
        <v>0</v>
      </c>
      <c r="BG663" s="145">
        <f>IF(N663="zákl. přenesená",J663,0)</f>
        <v>0</v>
      </c>
      <c r="BH663" s="145">
        <f>IF(N663="sníž. přenesená",J663,0)</f>
        <v>0</v>
      </c>
      <c r="BI663" s="145">
        <f>IF(N663="nulová",J663,0)</f>
        <v>0</v>
      </c>
      <c r="BJ663" s="18" t="s">
        <v>79</v>
      </c>
      <c r="BK663" s="145">
        <f>ROUND(I663*H663,2)</f>
        <v>0</v>
      </c>
      <c r="BL663" s="18" t="s">
        <v>108</v>
      </c>
      <c r="BM663" s="144" t="s">
        <v>968</v>
      </c>
    </row>
    <row r="664" spans="2:65" s="1" customFormat="1">
      <c r="B664" s="33"/>
      <c r="D664" s="161" t="s">
        <v>321</v>
      </c>
      <c r="F664" s="162" t="s">
        <v>969</v>
      </c>
      <c r="I664" s="163"/>
      <c r="L664" s="33"/>
      <c r="M664" s="164"/>
      <c r="T664" s="52"/>
      <c r="AT664" s="18" t="s">
        <v>321</v>
      </c>
      <c r="AU664" s="18" t="s">
        <v>81</v>
      </c>
    </row>
    <row r="665" spans="2:65" s="12" customFormat="1">
      <c r="B665" s="146"/>
      <c r="D665" s="147" t="s">
        <v>313</v>
      </c>
      <c r="E665" s="148" t="s">
        <v>21</v>
      </c>
      <c r="F665" s="149" t="s">
        <v>970</v>
      </c>
      <c r="H665" s="150">
        <v>20</v>
      </c>
      <c r="I665" s="151"/>
      <c r="L665" s="146"/>
      <c r="M665" s="152"/>
      <c r="T665" s="153"/>
      <c r="AT665" s="148" t="s">
        <v>313</v>
      </c>
      <c r="AU665" s="148" t="s">
        <v>81</v>
      </c>
      <c r="AV665" s="12" t="s">
        <v>81</v>
      </c>
      <c r="AW665" s="12" t="s">
        <v>34</v>
      </c>
      <c r="AX665" s="12" t="s">
        <v>72</v>
      </c>
      <c r="AY665" s="148" t="s">
        <v>306</v>
      </c>
    </row>
    <row r="666" spans="2:65" s="13" customFormat="1">
      <c r="B666" s="154"/>
      <c r="D666" s="147" t="s">
        <v>313</v>
      </c>
      <c r="E666" s="155" t="s">
        <v>21</v>
      </c>
      <c r="F666" s="156" t="s">
        <v>315</v>
      </c>
      <c r="H666" s="157">
        <v>20</v>
      </c>
      <c r="I666" s="158"/>
      <c r="L666" s="154"/>
      <c r="M666" s="159"/>
      <c r="T666" s="160"/>
      <c r="AT666" s="155" t="s">
        <v>313</v>
      </c>
      <c r="AU666" s="155" t="s">
        <v>81</v>
      </c>
      <c r="AV666" s="13" t="s">
        <v>89</v>
      </c>
      <c r="AW666" s="13" t="s">
        <v>34</v>
      </c>
      <c r="AX666" s="13" t="s">
        <v>79</v>
      </c>
      <c r="AY666" s="155" t="s">
        <v>306</v>
      </c>
    </row>
    <row r="667" spans="2:65" s="1" customFormat="1" ht="16.5" customHeight="1">
      <c r="B667" s="33"/>
      <c r="C667" s="179" t="s">
        <v>971</v>
      </c>
      <c r="D667" s="179" t="s">
        <v>447</v>
      </c>
      <c r="E667" s="180" t="s">
        <v>972</v>
      </c>
      <c r="F667" s="181" t="s">
        <v>973</v>
      </c>
      <c r="G667" s="182" t="s">
        <v>240</v>
      </c>
      <c r="H667" s="183">
        <v>22</v>
      </c>
      <c r="I667" s="184"/>
      <c r="J667" s="185">
        <f>ROUND(I667*H667,2)</f>
        <v>0</v>
      </c>
      <c r="K667" s="181" t="s">
        <v>319</v>
      </c>
      <c r="L667" s="186"/>
      <c r="M667" s="187" t="s">
        <v>21</v>
      </c>
      <c r="N667" s="188" t="s">
        <v>43</v>
      </c>
      <c r="P667" s="142">
        <f>O667*H667</f>
        <v>0</v>
      </c>
      <c r="Q667" s="142">
        <v>1E-4</v>
      </c>
      <c r="R667" s="142">
        <f>Q667*H667</f>
        <v>2.2000000000000001E-3</v>
      </c>
      <c r="S667" s="142">
        <v>0</v>
      </c>
      <c r="T667" s="143">
        <f>S667*H667</f>
        <v>0</v>
      </c>
      <c r="AR667" s="144" t="s">
        <v>365</v>
      </c>
      <c r="AT667" s="144" t="s">
        <v>447</v>
      </c>
      <c r="AU667" s="144" t="s">
        <v>81</v>
      </c>
      <c r="AY667" s="18" t="s">
        <v>306</v>
      </c>
      <c r="BE667" s="145">
        <f>IF(N667="základní",J667,0)</f>
        <v>0</v>
      </c>
      <c r="BF667" s="145">
        <f>IF(N667="snížená",J667,0)</f>
        <v>0</v>
      </c>
      <c r="BG667" s="145">
        <f>IF(N667="zákl. přenesená",J667,0)</f>
        <v>0</v>
      </c>
      <c r="BH667" s="145">
        <f>IF(N667="sníž. přenesená",J667,0)</f>
        <v>0</v>
      </c>
      <c r="BI667" s="145">
        <f>IF(N667="nulová",J667,0)</f>
        <v>0</v>
      </c>
      <c r="BJ667" s="18" t="s">
        <v>79</v>
      </c>
      <c r="BK667" s="145">
        <f>ROUND(I667*H667,2)</f>
        <v>0</v>
      </c>
      <c r="BL667" s="18" t="s">
        <v>108</v>
      </c>
      <c r="BM667" s="144" t="s">
        <v>974</v>
      </c>
    </row>
    <row r="668" spans="2:65" s="1" customFormat="1" ht="78">
      <c r="B668" s="33"/>
      <c r="D668" s="147" t="s">
        <v>356</v>
      </c>
      <c r="F668" s="178" t="s">
        <v>975</v>
      </c>
      <c r="I668" s="163"/>
      <c r="L668" s="33"/>
      <c r="M668" s="164"/>
      <c r="T668" s="52"/>
      <c r="AT668" s="18" t="s">
        <v>356</v>
      </c>
      <c r="AU668" s="18" t="s">
        <v>81</v>
      </c>
    </row>
    <row r="669" spans="2:65" s="12" customFormat="1">
      <c r="B669" s="146"/>
      <c r="D669" s="147" t="s">
        <v>313</v>
      </c>
      <c r="F669" s="149" t="s">
        <v>976</v>
      </c>
      <c r="H669" s="150">
        <v>22</v>
      </c>
      <c r="I669" s="151"/>
      <c r="L669" s="146"/>
      <c r="M669" s="152"/>
      <c r="T669" s="153"/>
      <c r="AT669" s="148" t="s">
        <v>313</v>
      </c>
      <c r="AU669" s="148" t="s">
        <v>81</v>
      </c>
      <c r="AV669" s="12" t="s">
        <v>81</v>
      </c>
      <c r="AW669" s="12" t="s">
        <v>4</v>
      </c>
      <c r="AX669" s="12" t="s">
        <v>79</v>
      </c>
      <c r="AY669" s="148" t="s">
        <v>306</v>
      </c>
    </row>
    <row r="670" spans="2:65" s="1" customFormat="1" ht="24.2" customHeight="1">
      <c r="B670" s="33"/>
      <c r="C670" s="133" t="s">
        <v>977</v>
      </c>
      <c r="D670" s="133" t="s">
        <v>308</v>
      </c>
      <c r="E670" s="134" t="s">
        <v>978</v>
      </c>
      <c r="F670" s="135" t="s">
        <v>979</v>
      </c>
      <c r="G670" s="136" t="s">
        <v>240</v>
      </c>
      <c r="H670" s="137">
        <v>93.15</v>
      </c>
      <c r="I670" s="138"/>
      <c r="J670" s="139">
        <f>ROUND(I670*H670,2)</f>
        <v>0</v>
      </c>
      <c r="K670" s="135" t="s">
        <v>319</v>
      </c>
      <c r="L670" s="33"/>
      <c r="M670" s="140" t="s">
        <v>21</v>
      </c>
      <c r="N670" s="141" t="s">
        <v>43</v>
      </c>
      <c r="P670" s="142">
        <f>O670*H670</f>
        <v>0</v>
      </c>
      <c r="Q670" s="142">
        <v>0</v>
      </c>
      <c r="R670" s="142">
        <f>Q670*H670</f>
        <v>0</v>
      </c>
      <c r="S670" s="142">
        <v>0</v>
      </c>
      <c r="T670" s="143">
        <f>S670*H670</f>
        <v>0</v>
      </c>
      <c r="AR670" s="144" t="s">
        <v>108</v>
      </c>
      <c r="AT670" s="144" t="s">
        <v>308</v>
      </c>
      <c r="AU670" s="144" t="s">
        <v>81</v>
      </c>
      <c r="AY670" s="18" t="s">
        <v>306</v>
      </c>
      <c r="BE670" s="145">
        <f>IF(N670="základní",J670,0)</f>
        <v>0</v>
      </c>
      <c r="BF670" s="145">
        <f>IF(N670="snížená",J670,0)</f>
        <v>0</v>
      </c>
      <c r="BG670" s="145">
        <f>IF(N670="zákl. přenesená",J670,0)</f>
        <v>0</v>
      </c>
      <c r="BH670" s="145">
        <f>IF(N670="sníž. přenesená",J670,0)</f>
        <v>0</v>
      </c>
      <c r="BI670" s="145">
        <f>IF(N670="nulová",J670,0)</f>
        <v>0</v>
      </c>
      <c r="BJ670" s="18" t="s">
        <v>79</v>
      </c>
      <c r="BK670" s="145">
        <f>ROUND(I670*H670,2)</f>
        <v>0</v>
      </c>
      <c r="BL670" s="18" t="s">
        <v>108</v>
      </c>
      <c r="BM670" s="144" t="s">
        <v>980</v>
      </c>
    </row>
    <row r="671" spans="2:65" s="1" customFormat="1">
      <c r="B671" s="33"/>
      <c r="D671" s="161" t="s">
        <v>321</v>
      </c>
      <c r="F671" s="162" t="s">
        <v>981</v>
      </c>
      <c r="I671" s="163"/>
      <c r="L671" s="33"/>
      <c r="M671" s="164"/>
      <c r="T671" s="52"/>
      <c r="AT671" s="18" t="s">
        <v>321</v>
      </c>
      <c r="AU671" s="18" t="s">
        <v>81</v>
      </c>
    </row>
    <row r="672" spans="2:65" s="12" customFormat="1">
      <c r="B672" s="146"/>
      <c r="D672" s="147" t="s">
        <v>313</v>
      </c>
      <c r="E672" s="148" t="s">
        <v>21</v>
      </c>
      <c r="F672" s="149" t="s">
        <v>982</v>
      </c>
      <c r="H672" s="150">
        <v>39.44</v>
      </c>
      <c r="I672" s="151"/>
      <c r="L672" s="146"/>
      <c r="M672" s="152"/>
      <c r="T672" s="153"/>
      <c r="AT672" s="148" t="s">
        <v>313</v>
      </c>
      <c r="AU672" s="148" t="s">
        <v>81</v>
      </c>
      <c r="AV672" s="12" t="s">
        <v>81</v>
      </c>
      <c r="AW672" s="12" t="s">
        <v>34</v>
      </c>
      <c r="AX672" s="12" t="s">
        <v>72</v>
      </c>
      <c r="AY672" s="148" t="s">
        <v>306</v>
      </c>
    </row>
    <row r="673" spans="2:65" s="12" customFormat="1">
      <c r="B673" s="146"/>
      <c r="D673" s="147" t="s">
        <v>313</v>
      </c>
      <c r="E673" s="148" t="s">
        <v>21</v>
      </c>
      <c r="F673" s="149" t="s">
        <v>983</v>
      </c>
      <c r="H673" s="150">
        <v>23.3</v>
      </c>
      <c r="I673" s="151"/>
      <c r="L673" s="146"/>
      <c r="M673" s="152"/>
      <c r="T673" s="153"/>
      <c r="AT673" s="148" t="s">
        <v>313</v>
      </c>
      <c r="AU673" s="148" t="s">
        <v>81</v>
      </c>
      <c r="AV673" s="12" t="s">
        <v>81</v>
      </c>
      <c r="AW673" s="12" t="s">
        <v>34</v>
      </c>
      <c r="AX673" s="12" t="s">
        <v>72</v>
      </c>
      <c r="AY673" s="148" t="s">
        <v>306</v>
      </c>
    </row>
    <row r="674" spans="2:65" s="12" customFormat="1">
      <c r="B674" s="146"/>
      <c r="D674" s="147" t="s">
        <v>313</v>
      </c>
      <c r="E674" s="148" t="s">
        <v>21</v>
      </c>
      <c r="F674" s="149" t="s">
        <v>984</v>
      </c>
      <c r="H674" s="150">
        <v>2.85</v>
      </c>
      <c r="I674" s="151"/>
      <c r="L674" s="146"/>
      <c r="M674" s="152"/>
      <c r="T674" s="153"/>
      <c r="AT674" s="148" t="s">
        <v>313</v>
      </c>
      <c r="AU674" s="148" t="s">
        <v>81</v>
      </c>
      <c r="AV674" s="12" t="s">
        <v>81</v>
      </c>
      <c r="AW674" s="12" t="s">
        <v>34</v>
      </c>
      <c r="AX674" s="12" t="s">
        <v>72</v>
      </c>
      <c r="AY674" s="148" t="s">
        <v>306</v>
      </c>
    </row>
    <row r="675" spans="2:65" s="12" customFormat="1">
      <c r="B675" s="146"/>
      <c r="D675" s="147" t="s">
        <v>313</v>
      </c>
      <c r="E675" s="148" t="s">
        <v>21</v>
      </c>
      <c r="F675" s="149" t="s">
        <v>985</v>
      </c>
      <c r="H675" s="150">
        <v>27.56</v>
      </c>
      <c r="I675" s="151"/>
      <c r="L675" s="146"/>
      <c r="M675" s="152"/>
      <c r="T675" s="153"/>
      <c r="AT675" s="148" t="s">
        <v>313</v>
      </c>
      <c r="AU675" s="148" t="s">
        <v>81</v>
      </c>
      <c r="AV675" s="12" t="s">
        <v>81</v>
      </c>
      <c r="AW675" s="12" t="s">
        <v>34</v>
      </c>
      <c r="AX675" s="12" t="s">
        <v>72</v>
      </c>
      <c r="AY675" s="148" t="s">
        <v>306</v>
      </c>
    </row>
    <row r="676" spans="2:65" s="13" customFormat="1">
      <c r="B676" s="154"/>
      <c r="D676" s="147" t="s">
        <v>313</v>
      </c>
      <c r="E676" s="155" t="s">
        <v>21</v>
      </c>
      <c r="F676" s="156" t="s">
        <v>315</v>
      </c>
      <c r="H676" s="157">
        <v>93.15</v>
      </c>
      <c r="I676" s="158"/>
      <c r="L676" s="154"/>
      <c r="M676" s="159"/>
      <c r="T676" s="160"/>
      <c r="AT676" s="155" t="s">
        <v>313</v>
      </c>
      <c r="AU676" s="155" t="s">
        <v>81</v>
      </c>
      <c r="AV676" s="13" t="s">
        <v>89</v>
      </c>
      <c r="AW676" s="13" t="s">
        <v>34</v>
      </c>
      <c r="AX676" s="13" t="s">
        <v>79</v>
      </c>
      <c r="AY676" s="155" t="s">
        <v>306</v>
      </c>
    </row>
    <row r="677" spans="2:65" s="1" customFormat="1" ht="16.5" customHeight="1">
      <c r="B677" s="33"/>
      <c r="C677" s="179" t="s">
        <v>986</v>
      </c>
      <c r="D677" s="179" t="s">
        <v>447</v>
      </c>
      <c r="E677" s="180" t="s">
        <v>987</v>
      </c>
      <c r="F677" s="181" t="s">
        <v>988</v>
      </c>
      <c r="G677" s="182" t="s">
        <v>240</v>
      </c>
      <c r="H677" s="183">
        <v>97.808000000000007</v>
      </c>
      <c r="I677" s="184"/>
      <c r="J677" s="185">
        <f>ROUND(I677*H677,2)</f>
        <v>0</v>
      </c>
      <c r="K677" s="181" t="s">
        <v>319</v>
      </c>
      <c r="L677" s="186"/>
      <c r="M677" s="187" t="s">
        <v>21</v>
      </c>
      <c r="N677" s="188" t="s">
        <v>43</v>
      </c>
      <c r="P677" s="142">
        <f>O677*H677</f>
        <v>0</v>
      </c>
      <c r="Q677" s="142">
        <v>1E-4</v>
      </c>
      <c r="R677" s="142">
        <f>Q677*H677</f>
        <v>9.780800000000001E-3</v>
      </c>
      <c r="S677" s="142">
        <v>0</v>
      </c>
      <c r="T677" s="143">
        <f>S677*H677</f>
        <v>0</v>
      </c>
      <c r="AR677" s="144" t="s">
        <v>365</v>
      </c>
      <c r="AT677" s="144" t="s">
        <v>447</v>
      </c>
      <c r="AU677" s="144" t="s">
        <v>81</v>
      </c>
      <c r="AY677" s="18" t="s">
        <v>306</v>
      </c>
      <c r="BE677" s="145">
        <f>IF(N677="základní",J677,0)</f>
        <v>0</v>
      </c>
      <c r="BF677" s="145">
        <f>IF(N677="snížená",J677,0)</f>
        <v>0</v>
      </c>
      <c r="BG677" s="145">
        <f>IF(N677="zákl. přenesená",J677,0)</f>
        <v>0</v>
      </c>
      <c r="BH677" s="145">
        <f>IF(N677="sníž. přenesená",J677,0)</f>
        <v>0</v>
      </c>
      <c r="BI677" s="145">
        <f>IF(N677="nulová",J677,0)</f>
        <v>0</v>
      </c>
      <c r="BJ677" s="18" t="s">
        <v>79</v>
      </c>
      <c r="BK677" s="145">
        <f>ROUND(I677*H677,2)</f>
        <v>0</v>
      </c>
      <c r="BL677" s="18" t="s">
        <v>108</v>
      </c>
      <c r="BM677" s="144" t="s">
        <v>989</v>
      </c>
    </row>
    <row r="678" spans="2:65" s="12" customFormat="1">
      <c r="B678" s="146"/>
      <c r="D678" s="147" t="s">
        <v>313</v>
      </c>
      <c r="F678" s="149" t="s">
        <v>990</v>
      </c>
      <c r="H678" s="150">
        <v>97.808000000000007</v>
      </c>
      <c r="I678" s="151"/>
      <c r="L678" s="146"/>
      <c r="M678" s="152"/>
      <c r="T678" s="153"/>
      <c r="AT678" s="148" t="s">
        <v>313</v>
      </c>
      <c r="AU678" s="148" t="s">
        <v>81</v>
      </c>
      <c r="AV678" s="12" t="s">
        <v>81</v>
      </c>
      <c r="AW678" s="12" t="s">
        <v>4</v>
      </c>
      <c r="AX678" s="12" t="s">
        <v>79</v>
      </c>
      <c r="AY678" s="148" t="s">
        <v>306</v>
      </c>
    </row>
    <row r="679" spans="2:65" s="1" customFormat="1" ht="24.2" customHeight="1">
      <c r="B679" s="33"/>
      <c r="C679" s="133" t="s">
        <v>991</v>
      </c>
      <c r="D679" s="133" t="s">
        <v>308</v>
      </c>
      <c r="E679" s="134" t="s">
        <v>992</v>
      </c>
      <c r="F679" s="135" t="s">
        <v>993</v>
      </c>
      <c r="G679" s="136" t="s">
        <v>240</v>
      </c>
      <c r="H679" s="137">
        <v>95.753</v>
      </c>
      <c r="I679" s="138"/>
      <c r="J679" s="139">
        <f>ROUND(I679*H679,2)</f>
        <v>0</v>
      </c>
      <c r="K679" s="135" t="s">
        <v>319</v>
      </c>
      <c r="L679" s="33"/>
      <c r="M679" s="140" t="s">
        <v>21</v>
      </c>
      <c r="N679" s="141" t="s">
        <v>43</v>
      </c>
      <c r="P679" s="142">
        <f>O679*H679</f>
        <v>0</v>
      </c>
      <c r="Q679" s="142">
        <v>0</v>
      </c>
      <c r="R679" s="142">
        <f>Q679*H679</f>
        <v>0</v>
      </c>
      <c r="S679" s="142">
        <v>0</v>
      </c>
      <c r="T679" s="143">
        <f>S679*H679</f>
        <v>0</v>
      </c>
      <c r="AR679" s="144" t="s">
        <v>108</v>
      </c>
      <c r="AT679" s="144" t="s">
        <v>308</v>
      </c>
      <c r="AU679" s="144" t="s">
        <v>81</v>
      </c>
      <c r="AY679" s="18" t="s">
        <v>306</v>
      </c>
      <c r="BE679" s="145">
        <f>IF(N679="základní",J679,0)</f>
        <v>0</v>
      </c>
      <c r="BF679" s="145">
        <f>IF(N679="snížená",J679,0)</f>
        <v>0</v>
      </c>
      <c r="BG679" s="145">
        <f>IF(N679="zákl. přenesená",J679,0)</f>
        <v>0</v>
      </c>
      <c r="BH679" s="145">
        <f>IF(N679="sníž. přenesená",J679,0)</f>
        <v>0</v>
      </c>
      <c r="BI679" s="145">
        <f>IF(N679="nulová",J679,0)</f>
        <v>0</v>
      </c>
      <c r="BJ679" s="18" t="s">
        <v>79</v>
      </c>
      <c r="BK679" s="145">
        <f>ROUND(I679*H679,2)</f>
        <v>0</v>
      </c>
      <c r="BL679" s="18" t="s">
        <v>108</v>
      </c>
      <c r="BM679" s="144" t="s">
        <v>994</v>
      </c>
    </row>
    <row r="680" spans="2:65" s="1" customFormat="1">
      <c r="B680" s="33"/>
      <c r="D680" s="161" t="s">
        <v>321</v>
      </c>
      <c r="F680" s="162" t="s">
        <v>995</v>
      </c>
      <c r="I680" s="163"/>
      <c r="L680" s="33"/>
      <c r="M680" s="164"/>
      <c r="T680" s="52"/>
      <c r="AT680" s="18" t="s">
        <v>321</v>
      </c>
      <c r="AU680" s="18" t="s">
        <v>81</v>
      </c>
    </row>
    <row r="681" spans="2:65" s="12" customFormat="1">
      <c r="B681" s="146"/>
      <c r="D681" s="147" t="s">
        <v>313</v>
      </c>
      <c r="E681" s="148" t="s">
        <v>21</v>
      </c>
      <c r="F681" s="149" t="s">
        <v>996</v>
      </c>
      <c r="H681" s="150">
        <v>95.753</v>
      </c>
      <c r="I681" s="151"/>
      <c r="L681" s="146"/>
      <c r="M681" s="152"/>
      <c r="T681" s="153"/>
      <c r="AT681" s="148" t="s">
        <v>313</v>
      </c>
      <c r="AU681" s="148" t="s">
        <v>81</v>
      </c>
      <c r="AV681" s="12" t="s">
        <v>81</v>
      </c>
      <c r="AW681" s="12" t="s">
        <v>34</v>
      </c>
      <c r="AX681" s="12" t="s">
        <v>72</v>
      </c>
      <c r="AY681" s="148" t="s">
        <v>306</v>
      </c>
    </row>
    <row r="682" spans="2:65" s="13" customFormat="1">
      <c r="B682" s="154"/>
      <c r="D682" s="147" t="s">
        <v>313</v>
      </c>
      <c r="E682" s="155" t="s">
        <v>21</v>
      </c>
      <c r="F682" s="156" t="s">
        <v>315</v>
      </c>
      <c r="H682" s="157">
        <v>95.753</v>
      </c>
      <c r="I682" s="158"/>
      <c r="L682" s="154"/>
      <c r="M682" s="159"/>
      <c r="T682" s="160"/>
      <c r="AT682" s="155" t="s">
        <v>313</v>
      </c>
      <c r="AU682" s="155" t="s">
        <v>81</v>
      </c>
      <c r="AV682" s="13" t="s">
        <v>89</v>
      </c>
      <c r="AW682" s="13" t="s">
        <v>34</v>
      </c>
      <c r="AX682" s="13" t="s">
        <v>79</v>
      </c>
      <c r="AY682" s="155" t="s">
        <v>306</v>
      </c>
    </row>
    <row r="683" spans="2:65" s="1" customFormat="1" ht="16.5" customHeight="1">
      <c r="B683" s="33"/>
      <c r="C683" s="179" t="s">
        <v>997</v>
      </c>
      <c r="D683" s="179" t="s">
        <v>447</v>
      </c>
      <c r="E683" s="180" t="s">
        <v>998</v>
      </c>
      <c r="F683" s="181" t="s">
        <v>999</v>
      </c>
      <c r="G683" s="182" t="s">
        <v>240</v>
      </c>
      <c r="H683" s="183">
        <v>100.541</v>
      </c>
      <c r="I683" s="184"/>
      <c r="J683" s="185">
        <f>ROUND(I683*H683,2)</f>
        <v>0</v>
      </c>
      <c r="K683" s="181" t="s">
        <v>319</v>
      </c>
      <c r="L683" s="186"/>
      <c r="M683" s="187" t="s">
        <v>21</v>
      </c>
      <c r="N683" s="188" t="s">
        <v>43</v>
      </c>
      <c r="P683" s="142">
        <f>O683*H683</f>
        <v>0</v>
      </c>
      <c r="Q683" s="142">
        <v>5.0000000000000002E-5</v>
      </c>
      <c r="R683" s="142">
        <f>Q683*H683</f>
        <v>5.0270499999999999E-3</v>
      </c>
      <c r="S683" s="142">
        <v>0</v>
      </c>
      <c r="T683" s="143">
        <f>S683*H683</f>
        <v>0</v>
      </c>
      <c r="AR683" s="144" t="s">
        <v>365</v>
      </c>
      <c r="AT683" s="144" t="s">
        <v>447</v>
      </c>
      <c r="AU683" s="144" t="s">
        <v>81</v>
      </c>
      <c r="AY683" s="18" t="s">
        <v>306</v>
      </c>
      <c r="BE683" s="145">
        <f>IF(N683="základní",J683,0)</f>
        <v>0</v>
      </c>
      <c r="BF683" s="145">
        <f>IF(N683="snížená",J683,0)</f>
        <v>0</v>
      </c>
      <c r="BG683" s="145">
        <f>IF(N683="zákl. přenesená",J683,0)</f>
        <v>0</v>
      </c>
      <c r="BH683" s="145">
        <f>IF(N683="sníž. přenesená",J683,0)</f>
        <v>0</v>
      </c>
      <c r="BI683" s="145">
        <f>IF(N683="nulová",J683,0)</f>
        <v>0</v>
      </c>
      <c r="BJ683" s="18" t="s">
        <v>79</v>
      </c>
      <c r="BK683" s="145">
        <f>ROUND(I683*H683,2)</f>
        <v>0</v>
      </c>
      <c r="BL683" s="18" t="s">
        <v>108</v>
      </c>
      <c r="BM683" s="144" t="s">
        <v>1000</v>
      </c>
    </row>
    <row r="684" spans="2:65" s="12" customFormat="1">
      <c r="B684" s="146"/>
      <c r="D684" s="147" t="s">
        <v>313</v>
      </c>
      <c r="F684" s="149" t="s">
        <v>1001</v>
      </c>
      <c r="H684" s="150">
        <v>100.541</v>
      </c>
      <c r="I684" s="151"/>
      <c r="L684" s="146"/>
      <c r="M684" s="152"/>
      <c r="T684" s="153"/>
      <c r="AT684" s="148" t="s">
        <v>313</v>
      </c>
      <c r="AU684" s="148" t="s">
        <v>81</v>
      </c>
      <c r="AV684" s="12" t="s">
        <v>81</v>
      </c>
      <c r="AW684" s="12" t="s">
        <v>4</v>
      </c>
      <c r="AX684" s="12" t="s">
        <v>79</v>
      </c>
      <c r="AY684" s="148" t="s">
        <v>306</v>
      </c>
    </row>
    <row r="685" spans="2:65" s="1" customFormat="1" ht="16.5" customHeight="1">
      <c r="B685" s="33"/>
      <c r="C685" s="133" t="s">
        <v>1002</v>
      </c>
      <c r="D685" s="133" t="s">
        <v>308</v>
      </c>
      <c r="E685" s="134" t="s">
        <v>1003</v>
      </c>
      <c r="F685" s="135" t="s">
        <v>1004</v>
      </c>
      <c r="G685" s="136" t="s">
        <v>236</v>
      </c>
      <c r="H685" s="137">
        <v>11.1</v>
      </c>
      <c r="I685" s="138"/>
      <c r="J685" s="139">
        <f>ROUND(I685*H685,2)</f>
        <v>0</v>
      </c>
      <c r="K685" s="135" t="s">
        <v>319</v>
      </c>
      <c r="L685" s="33"/>
      <c r="M685" s="140" t="s">
        <v>21</v>
      </c>
      <c r="N685" s="141" t="s">
        <v>43</v>
      </c>
      <c r="P685" s="142">
        <f>O685*H685</f>
        <v>0</v>
      </c>
      <c r="Q685" s="142">
        <v>1.8000000000000001E-4</v>
      </c>
      <c r="R685" s="142">
        <f>Q685*H685</f>
        <v>1.9980000000000002E-3</v>
      </c>
      <c r="S685" s="142">
        <v>0</v>
      </c>
      <c r="T685" s="143">
        <f>S685*H685</f>
        <v>0</v>
      </c>
      <c r="AR685" s="144" t="s">
        <v>108</v>
      </c>
      <c r="AT685" s="144" t="s">
        <v>308</v>
      </c>
      <c r="AU685" s="144" t="s">
        <v>81</v>
      </c>
      <c r="AY685" s="18" t="s">
        <v>306</v>
      </c>
      <c r="BE685" s="145">
        <f>IF(N685="základní",J685,0)</f>
        <v>0</v>
      </c>
      <c r="BF685" s="145">
        <f>IF(N685="snížená",J685,0)</f>
        <v>0</v>
      </c>
      <c r="BG685" s="145">
        <f>IF(N685="zákl. přenesená",J685,0)</f>
        <v>0</v>
      </c>
      <c r="BH685" s="145">
        <f>IF(N685="sníž. přenesená",J685,0)</f>
        <v>0</v>
      </c>
      <c r="BI685" s="145">
        <f>IF(N685="nulová",J685,0)</f>
        <v>0</v>
      </c>
      <c r="BJ685" s="18" t="s">
        <v>79</v>
      </c>
      <c r="BK685" s="145">
        <f>ROUND(I685*H685,2)</f>
        <v>0</v>
      </c>
      <c r="BL685" s="18" t="s">
        <v>108</v>
      </c>
      <c r="BM685" s="144" t="s">
        <v>1005</v>
      </c>
    </row>
    <row r="686" spans="2:65" s="1" customFormat="1">
      <c r="B686" s="33"/>
      <c r="D686" s="161" t="s">
        <v>321</v>
      </c>
      <c r="F686" s="162" t="s">
        <v>1006</v>
      </c>
      <c r="I686" s="163"/>
      <c r="L686" s="33"/>
      <c r="M686" s="164"/>
      <c r="T686" s="52"/>
      <c r="AT686" s="18" t="s">
        <v>321</v>
      </c>
      <c r="AU686" s="18" t="s">
        <v>81</v>
      </c>
    </row>
    <row r="687" spans="2:65" s="12" customFormat="1">
      <c r="B687" s="146"/>
      <c r="D687" s="147" t="s">
        <v>313</v>
      </c>
      <c r="E687" s="148" t="s">
        <v>21</v>
      </c>
      <c r="F687" s="149" t="s">
        <v>1007</v>
      </c>
      <c r="H687" s="150">
        <v>11.1</v>
      </c>
      <c r="I687" s="151"/>
      <c r="L687" s="146"/>
      <c r="M687" s="152"/>
      <c r="T687" s="153"/>
      <c r="AT687" s="148" t="s">
        <v>313</v>
      </c>
      <c r="AU687" s="148" t="s">
        <v>81</v>
      </c>
      <c r="AV687" s="12" t="s">
        <v>81</v>
      </c>
      <c r="AW687" s="12" t="s">
        <v>34</v>
      </c>
      <c r="AX687" s="12" t="s">
        <v>72</v>
      </c>
      <c r="AY687" s="148" t="s">
        <v>306</v>
      </c>
    </row>
    <row r="688" spans="2:65" s="13" customFormat="1">
      <c r="B688" s="154"/>
      <c r="D688" s="147" t="s">
        <v>313</v>
      </c>
      <c r="E688" s="155" t="s">
        <v>21</v>
      </c>
      <c r="F688" s="156" t="s">
        <v>315</v>
      </c>
      <c r="H688" s="157">
        <v>11.1</v>
      </c>
      <c r="I688" s="158"/>
      <c r="L688" s="154"/>
      <c r="M688" s="159"/>
      <c r="T688" s="160"/>
      <c r="AT688" s="155" t="s">
        <v>313</v>
      </c>
      <c r="AU688" s="155" t="s">
        <v>81</v>
      </c>
      <c r="AV688" s="13" t="s">
        <v>89</v>
      </c>
      <c r="AW688" s="13" t="s">
        <v>34</v>
      </c>
      <c r="AX688" s="13" t="s">
        <v>79</v>
      </c>
      <c r="AY688" s="155" t="s">
        <v>306</v>
      </c>
    </row>
    <row r="689" spans="2:65" s="1" customFormat="1" ht="16.5" customHeight="1">
      <c r="B689" s="33"/>
      <c r="C689" s="133" t="s">
        <v>1008</v>
      </c>
      <c r="D689" s="133" t="s">
        <v>308</v>
      </c>
      <c r="E689" s="134" t="s">
        <v>1009</v>
      </c>
      <c r="F689" s="135" t="s">
        <v>1010</v>
      </c>
      <c r="G689" s="136" t="s">
        <v>236</v>
      </c>
      <c r="H689" s="137">
        <v>15</v>
      </c>
      <c r="I689" s="138"/>
      <c r="J689" s="139">
        <f>ROUND(I689*H689,2)</f>
        <v>0</v>
      </c>
      <c r="K689" s="135" t="s">
        <v>319</v>
      </c>
      <c r="L689" s="33"/>
      <c r="M689" s="140" t="s">
        <v>21</v>
      </c>
      <c r="N689" s="141" t="s">
        <v>43</v>
      </c>
      <c r="P689" s="142">
        <f>O689*H689</f>
        <v>0</v>
      </c>
      <c r="Q689" s="142">
        <v>1.3999999999999999E-4</v>
      </c>
      <c r="R689" s="142">
        <f>Q689*H689</f>
        <v>2.0999999999999999E-3</v>
      </c>
      <c r="S689" s="142">
        <v>0</v>
      </c>
      <c r="T689" s="143">
        <f>S689*H689</f>
        <v>0</v>
      </c>
      <c r="AR689" s="144" t="s">
        <v>108</v>
      </c>
      <c r="AT689" s="144" t="s">
        <v>308</v>
      </c>
      <c r="AU689" s="144" t="s">
        <v>81</v>
      </c>
      <c r="AY689" s="18" t="s">
        <v>306</v>
      </c>
      <c r="BE689" s="145">
        <f>IF(N689="základní",J689,0)</f>
        <v>0</v>
      </c>
      <c r="BF689" s="145">
        <f>IF(N689="snížená",J689,0)</f>
        <v>0</v>
      </c>
      <c r="BG689" s="145">
        <f>IF(N689="zákl. přenesená",J689,0)</f>
        <v>0</v>
      </c>
      <c r="BH689" s="145">
        <f>IF(N689="sníž. přenesená",J689,0)</f>
        <v>0</v>
      </c>
      <c r="BI689" s="145">
        <f>IF(N689="nulová",J689,0)</f>
        <v>0</v>
      </c>
      <c r="BJ689" s="18" t="s">
        <v>79</v>
      </c>
      <c r="BK689" s="145">
        <f>ROUND(I689*H689,2)</f>
        <v>0</v>
      </c>
      <c r="BL689" s="18" t="s">
        <v>108</v>
      </c>
      <c r="BM689" s="144" t="s">
        <v>1011</v>
      </c>
    </row>
    <row r="690" spans="2:65" s="1" customFormat="1">
      <c r="B690" s="33"/>
      <c r="D690" s="161" t="s">
        <v>321</v>
      </c>
      <c r="F690" s="162" t="s">
        <v>1012</v>
      </c>
      <c r="I690" s="163"/>
      <c r="L690" s="33"/>
      <c r="M690" s="164"/>
      <c r="T690" s="52"/>
      <c r="AT690" s="18" t="s">
        <v>321</v>
      </c>
      <c r="AU690" s="18" t="s">
        <v>81</v>
      </c>
    </row>
    <row r="691" spans="2:65" s="12" customFormat="1">
      <c r="B691" s="146"/>
      <c r="D691" s="147" t="s">
        <v>313</v>
      </c>
      <c r="E691" s="148" t="s">
        <v>21</v>
      </c>
      <c r="F691" s="149" t="s">
        <v>1013</v>
      </c>
      <c r="H691" s="150">
        <v>15</v>
      </c>
      <c r="I691" s="151"/>
      <c r="L691" s="146"/>
      <c r="M691" s="152"/>
      <c r="T691" s="153"/>
      <c r="AT691" s="148" t="s">
        <v>313</v>
      </c>
      <c r="AU691" s="148" t="s">
        <v>81</v>
      </c>
      <c r="AV691" s="12" t="s">
        <v>81</v>
      </c>
      <c r="AW691" s="12" t="s">
        <v>34</v>
      </c>
      <c r="AX691" s="12" t="s">
        <v>72</v>
      </c>
      <c r="AY691" s="148" t="s">
        <v>306</v>
      </c>
    </row>
    <row r="692" spans="2:65" s="13" customFormat="1">
      <c r="B692" s="154"/>
      <c r="D692" s="147" t="s">
        <v>313</v>
      </c>
      <c r="E692" s="155" t="s">
        <v>21</v>
      </c>
      <c r="F692" s="156" t="s">
        <v>315</v>
      </c>
      <c r="H692" s="157">
        <v>15</v>
      </c>
      <c r="I692" s="158"/>
      <c r="L692" s="154"/>
      <c r="M692" s="159"/>
      <c r="T692" s="160"/>
      <c r="AT692" s="155" t="s">
        <v>313</v>
      </c>
      <c r="AU692" s="155" t="s">
        <v>81</v>
      </c>
      <c r="AV692" s="13" t="s">
        <v>89</v>
      </c>
      <c r="AW692" s="13" t="s">
        <v>34</v>
      </c>
      <c r="AX692" s="13" t="s">
        <v>79</v>
      </c>
      <c r="AY692" s="155" t="s">
        <v>306</v>
      </c>
    </row>
    <row r="693" spans="2:65" s="1" customFormat="1" ht="37.9" customHeight="1">
      <c r="B693" s="33"/>
      <c r="C693" s="133" t="s">
        <v>1014</v>
      </c>
      <c r="D693" s="133" t="s">
        <v>308</v>
      </c>
      <c r="E693" s="134" t="s">
        <v>1015</v>
      </c>
      <c r="F693" s="135" t="s">
        <v>1016</v>
      </c>
      <c r="G693" s="136" t="s">
        <v>236</v>
      </c>
      <c r="H693" s="137">
        <v>11.1</v>
      </c>
      <c r="I693" s="138"/>
      <c r="J693" s="139">
        <f>ROUND(I693*H693,2)</f>
        <v>0</v>
      </c>
      <c r="K693" s="135" t="s">
        <v>319</v>
      </c>
      <c r="L693" s="33"/>
      <c r="M693" s="140" t="s">
        <v>21</v>
      </c>
      <c r="N693" s="141" t="s">
        <v>43</v>
      </c>
      <c r="P693" s="142">
        <f>O693*H693</f>
        <v>0</v>
      </c>
      <c r="Q693" s="142">
        <v>8.6E-3</v>
      </c>
      <c r="R693" s="142">
        <f>Q693*H693</f>
        <v>9.5460000000000003E-2</v>
      </c>
      <c r="S693" s="142">
        <v>0</v>
      </c>
      <c r="T693" s="143">
        <f>S693*H693</f>
        <v>0</v>
      </c>
      <c r="AR693" s="144" t="s">
        <v>108</v>
      </c>
      <c r="AT693" s="144" t="s">
        <v>308</v>
      </c>
      <c r="AU693" s="144" t="s">
        <v>81</v>
      </c>
      <c r="AY693" s="18" t="s">
        <v>306</v>
      </c>
      <c r="BE693" s="145">
        <f>IF(N693="základní",J693,0)</f>
        <v>0</v>
      </c>
      <c r="BF693" s="145">
        <f>IF(N693="snížená",J693,0)</f>
        <v>0</v>
      </c>
      <c r="BG693" s="145">
        <f>IF(N693="zákl. přenesená",J693,0)</f>
        <v>0</v>
      </c>
      <c r="BH693" s="145">
        <f>IF(N693="sníž. přenesená",J693,0)</f>
        <v>0</v>
      </c>
      <c r="BI693" s="145">
        <f>IF(N693="nulová",J693,0)</f>
        <v>0</v>
      </c>
      <c r="BJ693" s="18" t="s">
        <v>79</v>
      </c>
      <c r="BK693" s="145">
        <f>ROUND(I693*H693,2)</f>
        <v>0</v>
      </c>
      <c r="BL693" s="18" t="s">
        <v>108</v>
      </c>
      <c r="BM693" s="144" t="s">
        <v>1017</v>
      </c>
    </row>
    <row r="694" spans="2:65" s="1" customFormat="1">
      <c r="B694" s="33"/>
      <c r="D694" s="161" t="s">
        <v>321</v>
      </c>
      <c r="F694" s="162" t="s">
        <v>1018</v>
      </c>
      <c r="I694" s="163"/>
      <c r="L694" s="33"/>
      <c r="M694" s="164"/>
      <c r="T694" s="52"/>
      <c r="AT694" s="18" t="s">
        <v>321</v>
      </c>
      <c r="AU694" s="18" t="s">
        <v>81</v>
      </c>
    </row>
    <row r="695" spans="2:65" s="14" customFormat="1">
      <c r="B695" s="165"/>
      <c r="D695" s="147" t="s">
        <v>313</v>
      </c>
      <c r="E695" s="166" t="s">
        <v>21</v>
      </c>
      <c r="F695" s="167" t="s">
        <v>1019</v>
      </c>
      <c r="H695" s="166" t="s">
        <v>21</v>
      </c>
      <c r="I695" s="168"/>
      <c r="L695" s="165"/>
      <c r="M695" s="169"/>
      <c r="T695" s="170"/>
      <c r="AT695" s="166" t="s">
        <v>313</v>
      </c>
      <c r="AU695" s="166" t="s">
        <v>81</v>
      </c>
      <c r="AV695" s="14" t="s">
        <v>79</v>
      </c>
      <c r="AW695" s="14" t="s">
        <v>34</v>
      </c>
      <c r="AX695" s="14" t="s">
        <v>72</v>
      </c>
      <c r="AY695" s="166" t="s">
        <v>306</v>
      </c>
    </row>
    <row r="696" spans="2:65" s="12" customFormat="1">
      <c r="B696" s="146"/>
      <c r="D696" s="147" t="s">
        <v>313</v>
      </c>
      <c r="E696" s="148" t="s">
        <v>21</v>
      </c>
      <c r="F696" s="149" t="s">
        <v>1020</v>
      </c>
      <c r="H696" s="150">
        <v>11.1</v>
      </c>
      <c r="I696" s="151"/>
      <c r="L696" s="146"/>
      <c r="M696" s="152"/>
      <c r="T696" s="153"/>
      <c r="AT696" s="148" t="s">
        <v>313</v>
      </c>
      <c r="AU696" s="148" t="s">
        <v>81</v>
      </c>
      <c r="AV696" s="12" t="s">
        <v>81</v>
      </c>
      <c r="AW696" s="12" t="s">
        <v>34</v>
      </c>
      <c r="AX696" s="12" t="s">
        <v>72</v>
      </c>
      <c r="AY696" s="148" t="s">
        <v>306</v>
      </c>
    </row>
    <row r="697" spans="2:65" s="13" customFormat="1">
      <c r="B697" s="154"/>
      <c r="D697" s="147" t="s">
        <v>313</v>
      </c>
      <c r="E697" s="155" t="s">
        <v>21</v>
      </c>
      <c r="F697" s="156" t="s">
        <v>315</v>
      </c>
      <c r="H697" s="157">
        <v>11.1</v>
      </c>
      <c r="I697" s="158"/>
      <c r="L697" s="154"/>
      <c r="M697" s="159"/>
      <c r="T697" s="160"/>
      <c r="AT697" s="155" t="s">
        <v>313</v>
      </c>
      <c r="AU697" s="155" t="s">
        <v>81</v>
      </c>
      <c r="AV697" s="13" t="s">
        <v>89</v>
      </c>
      <c r="AW697" s="13" t="s">
        <v>34</v>
      </c>
      <c r="AX697" s="13" t="s">
        <v>79</v>
      </c>
      <c r="AY697" s="155" t="s">
        <v>306</v>
      </c>
    </row>
    <row r="698" spans="2:65" s="1" customFormat="1" ht="16.5" customHeight="1">
      <c r="B698" s="33"/>
      <c r="C698" s="179" t="s">
        <v>1021</v>
      </c>
      <c r="D698" s="179" t="s">
        <v>447</v>
      </c>
      <c r="E698" s="180" t="s">
        <v>1022</v>
      </c>
      <c r="F698" s="181" t="s">
        <v>1023</v>
      </c>
      <c r="G698" s="182" t="s">
        <v>236</v>
      </c>
      <c r="H698" s="183">
        <v>11.654999999999999</v>
      </c>
      <c r="I698" s="184"/>
      <c r="J698" s="185">
        <f>ROUND(I698*H698,2)</f>
        <v>0</v>
      </c>
      <c r="K698" s="181" t="s">
        <v>319</v>
      </c>
      <c r="L698" s="186"/>
      <c r="M698" s="187" t="s">
        <v>21</v>
      </c>
      <c r="N698" s="188" t="s">
        <v>43</v>
      </c>
      <c r="P698" s="142">
        <f>O698*H698</f>
        <v>0</v>
      </c>
      <c r="Q698" s="142">
        <v>4.1000000000000003E-3</v>
      </c>
      <c r="R698" s="142">
        <f>Q698*H698</f>
        <v>4.7785500000000002E-2</v>
      </c>
      <c r="S698" s="142">
        <v>0</v>
      </c>
      <c r="T698" s="143">
        <f>S698*H698</f>
        <v>0</v>
      </c>
      <c r="AR698" s="144" t="s">
        <v>365</v>
      </c>
      <c r="AT698" s="144" t="s">
        <v>447</v>
      </c>
      <c r="AU698" s="144" t="s">
        <v>81</v>
      </c>
      <c r="AY698" s="18" t="s">
        <v>306</v>
      </c>
      <c r="BE698" s="145">
        <f>IF(N698="základní",J698,0)</f>
        <v>0</v>
      </c>
      <c r="BF698" s="145">
        <f>IF(N698="snížená",J698,0)</f>
        <v>0</v>
      </c>
      <c r="BG698" s="145">
        <f>IF(N698="zákl. přenesená",J698,0)</f>
        <v>0</v>
      </c>
      <c r="BH698" s="145">
        <f>IF(N698="sníž. přenesená",J698,0)</f>
        <v>0</v>
      </c>
      <c r="BI698" s="145">
        <f>IF(N698="nulová",J698,0)</f>
        <v>0</v>
      </c>
      <c r="BJ698" s="18" t="s">
        <v>79</v>
      </c>
      <c r="BK698" s="145">
        <f>ROUND(I698*H698,2)</f>
        <v>0</v>
      </c>
      <c r="BL698" s="18" t="s">
        <v>108</v>
      </c>
      <c r="BM698" s="144" t="s">
        <v>1024</v>
      </c>
    </row>
    <row r="699" spans="2:65" s="12" customFormat="1">
      <c r="B699" s="146"/>
      <c r="D699" s="147" t="s">
        <v>313</v>
      </c>
      <c r="F699" s="149" t="s">
        <v>1025</v>
      </c>
      <c r="H699" s="150">
        <v>11.654999999999999</v>
      </c>
      <c r="I699" s="151"/>
      <c r="L699" s="146"/>
      <c r="M699" s="152"/>
      <c r="T699" s="153"/>
      <c r="AT699" s="148" t="s">
        <v>313</v>
      </c>
      <c r="AU699" s="148" t="s">
        <v>81</v>
      </c>
      <c r="AV699" s="12" t="s">
        <v>81</v>
      </c>
      <c r="AW699" s="12" t="s">
        <v>4</v>
      </c>
      <c r="AX699" s="12" t="s">
        <v>79</v>
      </c>
      <c r="AY699" s="148" t="s">
        <v>306</v>
      </c>
    </row>
    <row r="700" spans="2:65" s="1" customFormat="1" ht="37.9" customHeight="1">
      <c r="B700" s="33"/>
      <c r="C700" s="133" t="s">
        <v>1026</v>
      </c>
      <c r="D700" s="133" t="s">
        <v>308</v>
      </c>
      <c r="E700" s="134" t="s">
        <v>1027</v>
      </c>
      <c r="F700" s="135" t="s">
        <v>1028</v>
      </c>
      <c r="G700" s="136" t="s">
        <v>236</v>
      </c>
      <c r="H700" s="137">
        <v>15</v>
      </c>
      <c r="I700" s="138"/>
      <c r="J700" s="139">
        <f>ROUND(I700*H700,2)</f>
        <v>0</v>
      </c>
      <c r="K700" s="135" t="s">
        <v>319</v>
      </c>
      <c r="L700" s="33"/>
      <c r="M700" s="140" t="s">
        <v>21</v>
      </c>
      <c r="N700" s="141" t="s">
        <v>43</v>
      </c>
      <c r="P700" s="142">
        <f>O700*H700</f>
        <v>0</v>
      </c>
      <c r="Q700" s="142">
        <v>1.1520000000000001E-2</v>
      </c>
      <c r="R700" s="142">
        <f>Q700*H700</f>
        <v>0.17280000000000001</v>
      </c>
      <c r="S700" s="142">
        <v>0</v>
      </c>
      <c r="T700" s="143">
        <f>S700*H700</f>
        <v>0</v>
      </c>
      <c r="AR700" s="144" t="s">
        <v>108</v>
      </c>
      <c r="AT700" s="144" t="s">
        <v>308</v>
      </c>
      <c r="AU700" s="144" t="s">
        <v>81</v>
      </c>
      <c r="AY700" s="18" t="s">
        <v>306</v>
      </c>
      <c r="BE700" s="145">
        <f>IF(N700="základní",J700,0)</f>
        <v>0</v>
      </c>
      <c r="BF700" s="145">
        <f>IF(N700="snížená",J700,0)</f>
        <v>0</v>
      </c>
      <c r="BG700" s="145">
        <f>IF(N700="zákl. přenesená",J700,0)</f>
        <v>0</v>
      </c>
      <c r="BH700" s="145">
        <f>IF(N700="sníž. přenesená",J700,0)</f>
        <v>0</v>
      </c>
      <c r="BI700" s="145">
        <f>IF(N700="nulová",J700,0)</f>
        <v>0</v>
      </c>
      <c r="BJ700" s="18" t="s">
        <v>79</v>
      </c>
      <c r="BK700" s="145">
        <f>ROUND(I700*H700,2)</f>
        <v>0</v>
      </c>
      <c r="BL700" s="18" t="s">
        <v>108</v>
      </c>
      <c r="BM700" s="144" t="s">
        <v>1029</v>
      </c>
    </row>
    <row r="701" spans="2:65" s="1" customFormat="1">
      <c r="B701" s="33"/>
      <c r="D701" s="161" t="s">
        <v>321</v>
      </c>
      <c r="F701" s="162" t="s">
        <v>1030</v>
      </c>
      <c r="I701" s="163"/>
      <c r="L701" s="33"/>
      <c r="M701" s="164"/>
      <c r="T701" s="52"/>
      <c r="AT701" s="18" t="s">
        <v>321</v>
      </c>
      <c r="AU701" s="18" t="s">
        <v>81</v>
      </c>
    </row>
    <row r="702" spans="2:65" s="12" customFormat="1">
      <c r="B702" s="146"/>
      <c r="D702" s="147" t="s">
        <v>313</v>
      </c>
      <c r="E702" s="148" t="s">
        <v>21</v>
      </c>
      <c r="F702" s="149" t="s">
        <v>1031</v>
      </c>
      <c r="H702" s="150">
        <v>15</v>
      </c>
      <c r="I702" s="151"/>
      <c r="L702" s="146"/>
      <c r="M702" s="152"/>
      <c r="T702" s="153"/>
      <c r="AT702" s="148" t="s">
        <v>313</v>
      </c>
      <c r="AU702" s="148" t="s">
        <v>81</v>
      </c>
      <c r="AV702" s="12" t="s">
        <v>81</v>
      </c>
      <c r="AW702" s="12" t="s">
        <v>34</v>
      </c>
      <c r="AX702" s="12" t="s">
        <v>72</v>
      </c>
      <c r="AY702" s="148" t="s">
        <v>306</v>
      </c>
    </row>
    <row r="703" spans="2:65" s="13" customFormat="1">
      <c r="B703" s="154"/>
      <c r="D703" s="147" t="s">
        <v>313</v>
      </c>
      <c r="E703" s="155" t="s">
        <v>21</v>
      </c>
      <c r="F703" s="156" t="s">
        <v>315</v>
      </c>
      <c r="H703" s="157">
        <v>15</v>
      </c>
      <c r="I703" s="158"/>
      <c r="L703" s="154"/>
      <c r="M703" s="159"/>
      <c r="T703" s="160"/>
      <c r="AT703" s="155" t="s">
        <v>313</v>
      </c>
      <c r="AU703" s="155" t="s">
        <v>81</v>
      </c>
      <c r="AV703" s="13" t="s">
        <v>89</v>
      </c>
      <c r="AW703" s="13" t="s">
        <v>34</v>
      </c>
      <c r="AX703" s="13" t="s">
        <v>79</v>
      </c>
      <c r="AY703" s="155" t="s">
        <v>306</v>
      </c>
    </row>
    <row r="704" spans="2:65" s="1" customFormat="1" ht="16.5" customHeight="1">
      <c r="B704" s="33"/>
      <c r="C704" s="179" t="s">
        <v>1032</v>
      </c>
      <c r="D704" s="179" t="s">
        <v>447</v>
      </c>
      <c r="E704" s="180" t="s">
        <v>1033</v>
      </c>
      <c r="F704" s="181" t="s">
        <v>1034</v>
      </c>
      <c r="G704" s="182" t="s">
        <v>236</v>
      </c>
      <c r="H704" s="183">
        <v>15.75</v>
      </c>
      <c r="I704" s="184"/>
      <c r="J704" s="185">
        <f>ROUND(I704*H704,2)</f>
        <v>0</v>
      </c>
      <c r="K704" s="181" t="s">
        <v>319</v>
      </c>
      <c r="L704" s="186"/>
      <c r="M704" s="187" t="s">
        <v>21</v>
      </c>
      <c r="N704" s="188" t="s">
        <v>43</v>
      </c>
      <c r="P704" s="142">
        <f>O704*H704</f>
        <v>0</v>
      </c>
      <c r="Q704" s="142">
        <v>1.35E-2</v>
      </c>
      <c r="R704" s="142">
        <f>Q704*H704</f>
        <v>0.21262500000000001</v>
      </c>
      <c r="S704" s="142">
        <v>0</v>
      </c>
      <c r="T704" s="143">
        <f>S704*H704</f>
        <v>0</v>
      </c>
      <c r="AR704" s="144" t="s">
        <v>365</v>
      </c>
      <c r="AT704" s="144" t="s">
        <v>447</v>
      </c>
      <c r="AU704" s="144" t="s">
        <v>81</v>
      </c>
      <c r="AY704" s="18" t="s">
        <v>306</v>
      </c>
      <c r="BE704" s="145">
        <f>IF(N704="základní",J704,0)</f>
        <v>0</v>
      </c>
      <c r="BF704" s="145">
        <f>IF(N704="snížená",J704,0)</f>
        <v>0</v>
      </c>
      <c r="BG704" s="145">
        <f>IF(N704="zákl. přenesená",J704,0)</f>
        <v>0</v>
      </c>
      <c r="BH704" s="145">
        <f>IF(N704="sníž. přenesená",J704,0)</f>
        <v>0</v>
      </c>
      <c r="BI704" s="145">
        <f>IF(N704="nulová",J704,0)</f>
        <v>0</v>
      </c>
      <c r="BJ704" s="18" t="s">
        <v>79</v>
      </c>
      <c r="BK704" s="145">
        <f>ROUND(I704*H704,2)</f>
        <v>0</v>
      </c>
      <c r="BL704" s="18" t="s">
        <v>108</v>
      </c>
      <c r="BM704" s="144" t="s">
        <v>1035</v>
      </c>
    </row>
    <row r="705" spans="2:65" s="12" customFormat="1">
      <c r="B705" s="146"/>
      <c r="D705" s="147" t="s">
        <v>313</v>
      </c>
      <c r="F705" s="149" t="s">
        <v>1036</v>
      </c>
      <c r="H705" s="150">
        <v>15.75</v>
      </c>
      <c r="I705" s="151"/>
      <c r="L705" s="146"/>
      <c r="M705" s="152"/>
      <c r="T705" s="153"/>
      <c r="AT705" s="148" t="s">
        <v>313</v>
      </c>
      <c r="AU705" s="148" t="s">
        <v>81</v>
      </c>
      <c r="AV705" s="12" t="s">
        <v>81</v>
      </c>
      <c r="AW705" s="12" t="s">
        <v>4</v>
      </c>
      <c r="AX705" s="12" t="s">
        <v>79</v>
      </c>
      <c r="AY705" s="148" t="s">
        <v>306</v>
      </c>
    </row>
    <row r="706" spans="2:65" s="1" customFormat="1" ht="24.2" customHeight="1">
      <c r="B706" s="33"/>
      <c r="C706" s="133" t="s">
        <v>1037</v>
      </c>
      <c r="D706" s="133" t="s">
        <v>308</v>
      </c>
      <c r="E706" s="134" t="s">
        <v>1038</v>
      </c>
      <c r="F706" s="135" t="s">
        <v>1039</v>
      </c>
      <c r="G706" s="136" t="s">
        <v>236</v>
      </c>
      <c r="H706" s="137">
        <v>11.1</v>
      </c>
      <c r="I706" s="138"/>
      <c r="J706" s="139">
        <f>ROUND(I706*H706,2)</f>
        <v>0</v>
      </c>
      <c r="K706" s="135" t="s">
        <v>319</v>
      </c>
      <c r="L706" s="33"/>
      <c r="M706" s="140" t="s">
        <v>21</v>
      </c>
      <c r="N706" s="141" t="s">
        <v>43</v>
      </c>
      <c r="P706" s="142">
        <f>O706*H706</f>
        <v>0</v>
      </c>
      <c r="Q706" s="142">
        <v>8.0000000000000007E-5</v>
      </c>
      <c r="R706" s="142">
        <f>Q706*H706</f>
        <v>8.8800000000000001E-4</v>
      </c>
      <c r="S706" s="142">
        <v>0</v>
      </c>
      <c r="T706" s="143">
        <f>S706*H706</f>
        <v>0</v>
      </c>
      <c r="AR706" s="144" t="s">
        <v>108</v>
      </c>
      <c r="AT706" s="144" t="s">
        <v>308</v>
      </c>
      <c r="AU706" s="144" t="s">
        <v>81</v>
      </c>
      <c r="AY706" s="18" t="s">
        <v>306</v>
      </c>
      <c r="BE706" s="145">
        <f>IF(N706="základní",J706,0)</f>
        <v>0</v>
      </c>
      <c r="BF706" s="145">
        <f>IF(N706="snížená",J706,0)</f>
        <v>0</v>
      </c>
      <c r="BG706" s="145">
        <f>IF(N706="zákl. přenesená",J706,0)</f>
        <v>0</v>
      </c>
      <c r="BH706" s="145">
        <f>IF(N706="sníž. přenesená",J706,0)</f>
        <v>0</v>
      </c>
      <c r="BI706" s="145">
        <f>IF(N706="nulová",J706,0)</f>
        <v>0</v>
      </c>
      <c r="BJ706" s="18" t="s">
        <v>79</v>
      </c>
      <c r="BK706" s="145">
        <f>ROUND(I706*H706,2)</f>
        <v>0</v>
      </c>
      <c r="BL706" s="18" t="s">
        <v>108</v>
      </c>
      <c r="BM706" s="144" t="s">
        <v>1040</v>
      </c>
    </row>
    <row r="707" spans="2:65" s="1" customFormat="1">
      <c r="B707" s="33"/>
      <c r="D707" s="161" t="s">
        <v>321</v>
      </c>
      <c r="F707" s="162" t="s">
        <v>1041</v>
      </c>
      <c r="I707" s="163"/>
      <c r="L707" s="33"/>
      <c r="M707" s="164"/>
      <c r="T707" s="52"/>
      <c r="AT707" s="18" t="s">
        <v>321</v>
      </c>
      <c r="AU707" s="18" t="s">
        <v>81</v>
      </c>
    </row>
    <row r="708" spans="2:65" s="12" customFormat="1">
      <c r="B708" s="146"/>
      <c r="D708" s="147" t="s">
        <v>313</v>
      </c>
      <c r="E708" s="148" t="s">
        <v>21</v>
      </c>
      <c r="F708" s="149" t="s">
        <v>1007</v>
      </c>
      <c r="H708" s="150">
        <v>11.1</v>
      </c>
      <c r="I708" s="151"/>
      <c r="L708" s="146"/>
      <c r="M708" s="152"/>
      <c r="T708" s="153"/>
      <c r="AT708" s="148" t="s">
        <v>313</v>
      </c>
      <c r="AU708" s="148" t="s">
        <v>81</v>
      </c>
      <c r="AV708" s="12" t="s">
        <v>81</v>
      </c>
      <c r="AW708" s="12" t="s">
        <v>34</v>
      </c>
      <c r="AX708" s="12" t="s">
        <v>72</v>
      </c>
      <c r="AY708" s="148" t="s">
        <v>306</v>
      </c>
    </row>
    <row r="709" spans="2:65" s="13" customFormat="1">
      <c r="B709" s="154"/>
      <c r="D709" s="147" t="s">
        <v>313</v>
      </c>
      <c r="E709" s="155" t="s">
        <v>21</v>
      </c>
      <c r="F709" s="156" t="s">
        <v>315</v>
      </c>
      <c r="H709" s="157">
        <v>11.1</v>
      </c>
      <c r="I709" s="158"/>
      <c r="L709" s="154"/>
      <c r="M709" s="159"/>
      <c r="T709" s="160"/>
      <c r="AT709" s="155" t="s">
        <v>313</v>
      </c>
      <c r="AU709" s="155" t="s">
        <v>81</v>
      </c>
      <c r="AV709" s="13" t="s">
        <v>89</v>
      </c>
      <c r="AW709" s="13" t="s">
        <v>34</v>
      </c>
      <c r="AX709" s="13" t="s">
        <v>79</v>
      </c>
      <c r="AY709" s="155" t="s">
        <v>306</v>
      </c>
    </row>
    <row r="710" spans="2:65" s="1" customFormat="1" ht="24.2" customHeight="1">
      <c r="B710" s="33"/>
      <c r="C710" s="133" t="s">
        <v>1042</v>
      </c>
      <c r="D710" s="133" t="s">
        <v>308</v>
      </c>
      <c r="E710" s="134" t="s">
        <v>1043</v>
      </c>
      <c r="F710" s="135" t="s">
        <v>1044</v>
      </c>
      <c r="G710" s="136" t="s">
        <v>236</v>
      </c>
      <c r="H710" s="137">
        <v>15</v>
      </c>
      <c r="I710" s="138"/>
      <c r="J710" s="139">
        <f>ROUND(I710*H710,2)</f>
        <v>0</v>
      </c>
      <c r="K710" s="135" t="s">
        <v>319</v>
      </c>
      <c r="L710" s="33"/>
      <c r="M710" s="140" t="s">
        <v>21</v>
      </c>
      <c r="N710" s="141" t="s">
        <v>43</v>
      </c>
      <c r="P710" s="142">
        <f>O710*H710</f>
        <v>0</v>
      </c>
      <c r="Q710" s="142">
        <v>8.0000000000000007E-5</v>
      </c>
      <c r="R710" s="142">
        <f>Q710*H710</f>
        <v>1.2000000000000001E-3</v>
      </c>
      <c r="S710" s="142">
        <v>0</v>
      </c>
      <c r="T710" s="143">
        <f>S710*H710</f>
        <v>0</v>
      </c>
      <c r="AR710" s="144" t="s">
        <v>108</v>
      </c>
      <c r="AT710" s="144" t="s">
        <v>308</v>
      </c>
      <c r="AU710" s="144" t="s">
        <v>81</v>
      </c>
      <c r="AY710" s="18" t="s">
        <v>306</v>
      </c>
      <c r="BE710" s="145">
        <f>IF(N710="základní",J710,0)</f>
        <v>0</v>
      </c>
      <c r="BF710" s="145">
        <f>IF(N710="snížená",J710,0)</f>
        <v>0</v>
      </c>
      <c r="BG710" s="145">
        <f>IF(N710="zákl. přenesená",J710,0)</f>
        <v>0</v>
      </c>
      <c r="BH710" s="145">
        <f>IF(N710="sníž. přenesená",J710,0)</f>
        <v>0</v>
      </c>
      <c r="BI710" s="145">
        <f>IF(N710="nulová",J710,0)</f>
        <v>0</v>
      </c>
      <c r="BJ710" s="18" t="s">
        <v>79</v>
      </c>
      <c r="BK710" s="145">
        <f>ROUND(I710*H710,2)</f>
        <v>0</v>
      </c>
      <c r="BL710" s="18" t="s">
        <v>108</v>
      </c>
      <c r="BM710" s="144" t="s">
        <v>1045</v>
      </c>
    </row>
    <row r="711" spans="2:65" s="1" customFormat="1">
      <c r="B711" s="33"/>
      <c r="D711" s="161" t="s">
        <v>321</v>
      </c>
      <c r="F711" s="162" t="s">
        <v>1046</v>
      </c>
      <c r="I711" s="163"/>
      <c r="L711" s="33"/>
      <c r="M711" s="164"/>
      <c r="T711" s="52"/>
      <c r="AT711" s="18" t="s">
        <v>321</v>
      </c>
      <c r="AU711" s="18" t="s">
        <v>81</v>
      </c>
    </row>
    <row r="712" spans="2:65" s="12" customFormat="1">
      <c r="B712" s="146"/>
      <c r="D712" s="147" t="s">
        <v>313</v>
      </c>
      <c r="E712" s="148" t="s">
        <v>21</v>
      </c>
      <c r="F712" s="149" t="s">
        <v>1013</v>
      </c>
      <c r="H712" s="150">
        <v>15</v>
      </c>
      <c r="I712" s="151"/>
      <c r="L712" s="146"/>
      <c r="M712" s="152"/>
      <c r="T712" s="153"/>
      <c r="AT712" s="148" t="s">
        <v>313</v>
      </c>
      <c r="AU712" s="148" t="s">
        <v>81</v>
      </c>
      <c r="AV712" s="12" t="s">
        <v>81</v>
      </c>
      <c r="AW712" s="12" t="s">
        <v>34</v>
      </c>
      <c r="AX712" s="12" t="s">
        <v>72</v>
      </c>
      <c r="AY712" s="148" t="s">
        <v>306</v>
      </c>
    </row>
    <row r="713" spans="2:65" s="13" customFormat="1">
      <c r="B713" s="154"/>
      <c r="D713" s="147" t="s">
        <v>313</v>
      </c>
      <c r="E713" s="155" t="s">
        <v>21</v>
      </c>
      <c r="F713" s="156" t="s">
        <v>315</v>
      </c>
      <c r="H713" s="157">
        <v>15</v>
      </c>
      <c r="I713" s="158"/>
      <c r="L713" s="154"/>
      <c r="M713" s="159"/>
      <c r="T713" s="160"/>
      <c r="AT713" s="155" t="s">
        <v>313</v>
      </c>
      <c r="AU713" s="155" t="s">
        <v>81</v>
      </c>
      <c r="AV713" s="13" t="s">
        <v>89</v>
      </c>
      <c r="AW713" s="13" t="s">
        <v>34</v>
      </c>
      <c r="AX713" s="13" t="s">
        <v>79</v>
      </c>
      <c r="AY713" s="155" t="s">
        <v>306</v>
      </c>
    </row>
    <row r="714" spans="2:65" s="1" customFormat="1" ht="16.5" customHeight="1">
      <c r="B714" s="33"/>
      <c r="C714" s="133" t="s">
        <v>1047</v>
      </c>
      <c r="D714" s="133" t="s">
        <v>308</v>
      </c>
      <c r="E714" s="134" t="s">
        <v>1048</v>
      </c>
      <c r="F714" s="135" t="s">
        <v>1049</v>
      </c>
      <c r="G714" s="136" t="s">
        <v>240</v>
      </c>
      <c r="H714" s="137">
        <v>37</v>
      </c>
      <c r="I714" s="138"/>
      <c r="J714" s="139">
        <f>ROUND(I714*H714,2)</f>
        <v>0</v>
      </c>
      <c r="K714" s="135" t="s">
        <v>319</v>
      </c>
      <c r="L714" s="33"/>
      <c r="M714" s="140" t="s">
        <v>21</v>
      </c>
      <c r="N714" s="141" t="s">
        <v>43</v>
      </c>
      <c r="P714" s="142">
        <f>O714*H714</f>
        <v>0</v>
      </c>
      <c r="Q714" s="142">
        <v>3.0000000000000001E-5</v>
      </c>
      <c r="R714" s="142">
        <f>Q714*H714</f>
        <v>1.1100000000000001E-3</v>
      </c>
      <c r="S714" s="142">
        <v>0</v>
      </c>
      <c r="T714" s="143">
        <f>S714*H714</f>
        <v>0</v>
      </c>
      <c r="AR714" s="144" t="s">
        <v>108</v>
      </c>
      <c r="AT714" s="144" t="s">
        <v>308</v>
      </c>
      <c r="AU714" s="144" t="s">
        <v>81</v>
      </c>
      <c r="AY714" s="18" t="s">
        <v>306</v>
      </c>
      <c r="BE714" s="145">
        <f>IF(N714="základní",J714,0)</f>
        <v>0</v>
      </c>
      <c r="BF714" s="145">
        <f>IF(N714="snížená",J714,0)</f>
        <v>0</v>
      </c>
      <c r="BG714" s="145">
        <f>IF(N714="zákl. přenesená",J714,0)</f>
        <v>0</v>
      </c>
      <c r="BH714" s="145">
        <f>IF(N714="sníž. přenesená",J714,0)</f>
        <v>0</v>
      </c>
      <c r="BI714" s="145">
        <f>IF(N714="nulová",J714,0)</f>
        <v>0</v>
      </c>
      <c r="BJ714" s="18" t="s">
        <v>79</v>
      </c>
      <c r="BK714" s="145">
        <f>ROUND(I714*H714,2)</f>
        <v>0</v>
      </c>
      <c r="BL714" s="18" t="s">
        <v>108</v>
      </c>
      <c r="BM714" s="144" t="s">
        <v>1050</v>
      </c>
    </row>
    <row r="715" spans="2:65" s="1" customFormat="1">
      <c r="B715" s="33"/>
      <c r="D715" s="161" t="s">
        <v>321</v>
      </c>
      <c r="F715" s="162" t="s">
        <v>1051</v>
      </c>
      <c r="I715" s="163"/>
      <c r="L715" s="33"/>
      <c r="M715" s="164"/>
      <c r="T715" s="52"/>
      <c r="AT715" s="18" t="s">
        <v>321</v>
      </c>
      <c r="AU715" s="18" t="s">
        <v>81</v>
      </c>
    </row>
    <row r="716" spans="2:65" s="14" customFormat="1">
      <c r="B716" s="165"/>
      <c r="D716" s="147" t="s">
        <v>313</v>
      </c>
      <c r="E716" s="166" t="s">
        <v>21</v>
      </c>
      <c r="F716" s="167" t="s">
        <v>1019</v>
      </c>
      <c r="H716" s="166" t="s">
        <v>21</v>
      </c>
      <c r="I716" s="168"/>
      <c r="L716" s="165"/>
      <c r="M716" s="169"/>
      <c r="T716" s="170"/>
      <c r="AT716" s="166" t="s">
        <v>313</v>
      </c>
      <c r="AU716" s="166" t="s">
        <v>81</v>
      </c>
      <c r="AV716" s="14" t="s">
        <v>79</v>
      </c>
      <c r="AW716" s="14" t="s">
        <v>34</v>
      </c>
      <c r="AX716" s="14" t="s">
        <v>72</v>
      </c>
      <c r="AY716" s="166" t="s">
        <v>306</v>
      </c>
    </row>
    <row r="717" spans="2:65" s="12" customFormat="1">
      <c r="B717" s="146"/>
      <c r="D717" s="147" t="s">
        <v>313</v>
      </c>
      <c r="E717" s="148" t="s">
        <v>21</v>
      </c>
      <c r="F717" s="149" t="s">
        <v>1052</v>
      </c>
      <c r="H717" s="150">
        <v>37</v>
      </c>
      <c r="I717" s="151"/>
      <c r="L717" s="146"/>
      <c r="M717" s="152"/>
      <c r="T717" s="153"/>
      <c r="AT717" s="148" t="s">
        <v>313</v>
      </c>
      <c r="AU717" s="148" t="s">
        <v>81</v>
      </c>
      <c r="AV717" s="12" t="s">
        <v>81</v>
      </c>
      <c r="AW717" s="12" t="s">
        <v>34</v>
      </c>
      <c r="AX717" s="12" t="s">
        <v>72</v>
      </c>
      <c r="AY717" s="148" t="s">
        <v>306</v>
      </c>
    </row>
    <row r="718" spans="2:65" s="13" customFormat="1">
      <c r="B718" s="154"/>
      <c r="D718" s="147" t="s">
        <v>313</v>
      </c>
      <c r="E718" s="155" t="s">
        <v>21</v>
      </c>
      <c r="F718" s="156" t="s">
        <v>315</v>
      </c>
      <c r="H718" s="157">
        <v>37</v>
      </c>
      <c r="I718" s="158"/>
      <c r="L718" s="154"/>
      <c r="M718" s="159"/>
      <c r="T718" s="160"/>
      <c r="AT718" s="155" t="s">
        <v>313</v>
      </c>
      <c r="AU718" s="155" t="s">
        <v>81</v>
      </c>
      <c r="AV718" s="13" t="s">
        <v>89</v>
      </c>
      <c r="AW718" s="13" t="s">
        <v>34</v>
      </c>
      <c r="AX718" s="13" t="s">
        <v>79</v>
      </c>
      <c r="AY718" s="155" t="s">
        <v>306</v>
      </c>
    </row>
    <row r="719" spans="2:65" s="1" customFormat="1" ht="16.5" customHeight="1">
      <c r="B719" s="33"/>
      <c r="C719" s="179" t="s">
        <v>1053</v>
      </c>
      <c r="D719" s="179" t="s">
        <v>447</v>
      </c>
      <c r="E719" s="180" t="s">
        <v>1054</v>
      </c>
      <c r="F719" s="181" t="s">
        <v>1055</v>
      </c>
      <c r="G719" s="182" t="s">
        <v>240</v>
      </c>
      <c r="H719" s="183">
        <v>38.85</v>
      </c>
      <c r="I719" s="184"/>
      <c r="J719" s="185">
        <f>ROUND(I719*H719,2)</f>
        <v>0</v>
      </c>
      <c r="K719" s="181" t="s">
        <v>319</v>
      </c>
      <c r="L719" s="186"/>
      <c r="M719" s="187" t="s">
        <v>21</v>
      </c>
      <c r="N719" s="188" t="s">
        <v>43</v>
      </c>
      <c r="P719" s="142">
        <f>O719*H719</f>
        <v>0</v>
      </c>
      <c r="Q719" s="142">
        <v>5.0000000000000001E-4</v>
      </c>
      <c r="R719" s="142">
        <f>Q719*H719</f>
        <v>1.9425000000000001E-2</v>
      </c>
      <c r="S719" s="142">
        <v>0</v>
      </c>
      <c r="T719" s="143">
        <f>S719*H719</f>
        <v>0</v>
      </c>
      <c r="AR719" s="144" t="s">
        <v>365</v>
      </c>
      <c r="AT719" s="144" t="s">
        <v>447</v>
      </c>
      <c r="AU719" s="144" t="s">
        <v>81</v>
      </c>
      <c r="AY719" s="18" t="s">
        <v>306</v>
      </c>
      <c r="BE719" s="145">
        <f>IF(N719="základní",J719,0)</f>
        <v>0</v>
      </c>
      <c r="BF719" s="145">
        <f>IF(N719="snížená",J719,0)</f>
        <v>0</v>
      </c>
      <c r="BG719" s="145">
        <f>IF(N719="zákl. přenesená",J719,0)</f>
        <v>0</v>
      </c>
      <c r="BH719" s="145">
        <f>IF(N719="sníž. přenesená",J719,0)</f>
        <v>0</v>
      </c>
      <c r="BI719" s="145">
        <f>IF(N719="nulová",J719,0)</f>
        <v>0</v>
      </c>
      <c r="BJ719" s="18" t="s">
        <v>79</v>
      </c>
      <c r="BK719" s="145">
        <f>ROUND(I719*H719,2)</f>
        <v>0</v>
      </c>
      <c r="BL719" s="18" t="s">
        <v>108</v>
      </c>
      <c r="BM719" s="144" t="s">
        <v>1056</v>
      </c>
    </row>
    <row r="720" spans="2:65" s="12" customFormat="1">
      <c r="B720" s="146"/>
      <c r="D720" s="147" t="s">
        <v>313</v>
      </c>
      <c r="F720" s="149" t="s">
        <v>1057</v>
      </c>
      <c r="H720" s="150">
        <v>38.85</v>
      </c>
      <c r="I720" s="151"/>
      <c r="L720" s="146"/>
      <c r="M720" s="152"/>
      <c r="T720" s="153"/>
      <c r="AT720" s="148" t="s">
        <v>313</v>
      </c>
      <c r="AU720" s="148" t="s">
        <v>81</v>
      </c>
      <c r="AV720" s="12" t="s">
        <v>81</v>
      </c>
      <c r="AW720" s="12" t="s">
        <v>4</v>
      </c>
      <c r="AX720" s="12" t="s">
        <v>79</v>
      </c>
      <c r="AY720" s="148" t="s">
        <v>306</v>
      </c>
    </row>
    <row r="721" spans="2:65" s="1" customFormat="1" ht="16.5" customHeight="1">
      <c r="B721" s="33"/>
      <c r="C721" s="133" t="s">
        <v>1058</v>
      </c>
      <c r="D721" s="133" t="s">
        <v>308</v>
      </c>
      <c r="E721" s="134" t="s">
        <v>1059</v>
      </c>
      <c r="F721" s="135" t="s">
        <v>1060</v>
      </c>
      <c r="G721" s="136" t="s">
        <v>240</v>
      </c>
      <c r="H721" s="137">
        <v>1.2</v>
      </c>
      <c r="I721" s="138"/>
      <c r="J721" s="139">
        <f>ROUND(I721*H721,2)</f>
        <v>0</v>
      </c>
      <c r="K721" s="135" t="s">
        <v>319</v>
      </c>
      <c r="L721" s="33"/>
      <c r="M721" s="140" t="s">
        <v>21</v>
      </c>
      <c r="N721" s="141" t="s">
        <v>43</v>
      </c>
      <c r="P721" s="142">
        <f>O721*H721</f>
        <v>0</v>
      </c>
      <c r="Q721" s="142">
        <v>0</v>
      </c>
      <c r="R721" s="142">
        <f>Q721*H721</f>
        <v>0</v>
      </c>
      <c r="S721" s="142">
        <v>0</v>
      </c>
      <c r="T721" s="143">
        <f>S721*H721</f>
        <v>0</v>
      </c>
      <c r="AR721" s="144" t="s">
        <v>108</v>
      </c>
      <c r="AT721" s="144" t="s">
        <v>308</v>
      </c>
      <c r="AU721" s="144" t="s">
        <v>81</v>
      </c>
      <c r="AY721" s="18" t="s">
        <v>306</v>
      </c>
      <c r="BE721" s="145">
        <f>IF(N721="základní",J721,0)</f>
        <v>0</v>
      </c>
      <c r="BF721" s="145">
        <f>IF(N721="snížená",J721,0)</f>
        <v>0</v>
      </c>
      <c r="BG721" s="145">
        <f>IF(N721="zákl. přenesená",J721,0)</f>
        <v>0</v>
      </c>
      <c r="BH721" s="145">
        <f>IF(N721="sníž. přenesená",J721,0)</f>
        <v>0</v>
      </c>
      <c r="BI721" s="145">
        <f>IF(N721="nulová",J721,0)</f>
        <v>0</v>
      </c>
      <c r="BJ721" s="18" t="s">
        <v>79</v>
      </c>
      <c r="BK721" s="145">
        <f>ROUND(I721*H721,2)</f>
        <v>0</v>
      </c>
      <c r="BL721" s="18" t="s">
        <v>108</v>
      </c>
      <c r="BM721" s="144" t="s">
        <v>1061</v>
      </c>
    </row>
    <row r="722" spans="2:65" s="1" customFormat="1">
      <c r="B722" s="33"/>
      <c r="D722" s="161" t="s">
        <v>321</v>
      </c>
      <c r="F722" s="162" t="s">
        <v>1062</v>
      </c>
      <c r="I722" s="163"/>
      <c r="L722" s="33"/>
      <c r="M722" s="164"/>
      <c r="T722" s="52"/>
      <c r="AT722" s="18" t="s">
        <v>321</v>
      </c>
      <c r="AU722" s="18" t="s">
        <v>81</v>
      </c>
    </row>
    <row r="723" spans="2:65" s="12" customFormat="1">
      <c r="B723" s="146"/>
      <c r="D723" s="147" t="s">
        <v>313</v>
      </c>
      <c r="E723" s="148" t="s">
        <v>21</v>
      </c>
      <c r="F723" s="149" t="s">
        <v>1063</v>
      </c>
      <c r="H723" s="150">
        <v>0.9</v>
      </c>
      <c r="I723" s="151"/>
      <c r="L723" s="146"/>
      <c r="M723" s="152"/>
      <c r="T723" s="153"/>
      <c r="AT723" s="148" t="s">
        <v>313</v>
      </c>
      <c r="AU723" s="148" t="s">
        <v>81</v>
      </c>
      <c r="AV723" s="12" t="s">
        <v>81</v>
      </c>
      <c r="AW723" s="12" t="s">
        <v>34</v>
      </c>
      <c r="AX723" s="12" t="s">
        <v>72</v>
      </c>
      <c r="AY723" s="148" t="s">
        <v>306</v>
      </c>
    </row>
    <row r="724" spans="2:65" s="12" customFormat="1">
      <c r="B724" s="146"/>
      <c r="D724" s="147" t="s">
        <v>313</v>
      </c>
      <c r="E724" s="148" t="s">
        <v>21</v>
      </c>
      <c r="F724" s="149" t="s">
        <v>1064</v>
      </c>
      <c r="H724" s="150">
        <v>0.3</v>
      </c>
      <c r="I724" s="151"/>
      <c r="L724" s="146"/>
      <c r="M724" s="152"/>
      <c r="T724" s="153"/>
      <c r="AT724" s="148" t="s">
        <v>313</v>
      </c>
      <c r="AU724" s="148" t="s">
        <v>81</v>
      </c>
      <c r="AV724" s="12" t="s">
        <v>81</v>
      </c>
      <c r="AW724" s="12" t="s">
        <v>34</v>
      </c>
      <c r="AX724" s="12" t="s">
        <v>72</v>
      </c>
      <c r="AY724" s="148" t="s">
        <v>306</v>
      </c>
    </row>
    <row r="725" spans="2:65" s="13" customFormat="1">
      <c r="B725" s="154"/>
      <c r="D725" s="147" t="s">
        <v>313</v>
      </c>
      <c r="E725" s="155" t="s">
        <v>21</v>
      </c>
      <c r="F725" s="156" t="s">
        <v>315</v>
      </c>
      <c r="H725" s="157">
        <v>1.2</v>
      </c>
      <c r="I725" s="158"/>
      <c r="L725" s="154"/>
      <c r="M725" s="159"/>
      <c r="T725" s="160"/>
      <c r="AT725" s="155" t="s">
        <v>313</v>
      </c>
      <c r="AU725" s="155" t="s">
        <v>81</v>
      </c>
      <c r="AV725" s="13" t="s">
        <v>89</v>
      </c>
      <c r="AW725" s="13" t="s">
        <v>34</v>
      </c>
      <c r="AX725" s="13" t="s">
        <v>79</v>
      </c>
      <c r="AY725" s="155" t="s">
        <v>306</v>
      </c>
    </row>
    <row r="726" spans="2:65" s="1" customFormat="1" ht="16.5" customHeight="1">
      <c r="B726" s="33"/>
      <c r="C726" s="179" t="s">
        <v>1065</v>
      </c>
      <c r="D726" s="179" t="s">
        <v>447</v>
      </c>
      <c r="E726" s="180" t="s">
        <v>987</v>
      </c>
      <c r="F726" s="181" t="s">
        <v>988</v>
      </c>
      <c r="G726" s="182" t="s">
        <v>240</v>
      </c>
      <c r="H726" s="183">
        <v>0.94499999999999995</v>
      </c>
      <c r="I726" s="184"/>
      <c r="J726" s="185">
        <f>ROUND(I726*H726,2)</f>
        <v>0</v>
      </c>
      <c r="K726" s="181" t="s">
        <v>319</v>
      </c>
      <c r="L726" s="186"/>
      <c r="M726" s="187" t="s">
        <v>21</v>
      </c>
      <c r="N726" s="188" t="s">
        <v>43</v>
      </c>
      <c r="P726" s="142">
        <f>O726*H726</f>
        <v>0</v>
      </c>
      <c r="Q726" s="142">
        <v>1E-4</v>
      </c>
      <c r="R726" s="142">
        <f>Q726*H726</f>
        <v>9.4499999999999993E-5</v>
      </c>
      <c r="S726" s="142">
        <v>0</v>
      </c>
      <c r="T726" s="143">
        <f>S726*H726</f>
        <v>0</v>
      </c>
      <c r="AR726" s="144" t="s">
        <v>365</v>
      </c>
      <c r="AT726" s="144" t="s">
        <v>447</v>
      </c>
      <c r="AU726" s="144" t="s">
        <v>81</v>
      </c>
      <c r="AY726" s="18" t="s">
        <v>306</v>
      </c>
      <c r="BE726" s="145">
        <f>IF(N726="základní",J726,0)</f>
        <v>0</v>
      </c>
      <c r="BF726" s="145">
        <f>IF(N726="snížená",J726,0)</f>
        <v>0</v>
      </c>
      <c r="BG726" s="145">
        <f>IF(N726="zákl. přenesená",J726,0)</f>
        <v>0</v>
      </c>
      <c r="BH726" s="145">
        <f>IF(N726="sníž. přenesená",J726,0)</f>
        <v>0</v>
      </c>
      <c r="BI726" s="145">
        <f>IF(N726="nulová",J726,0)</f>
        <v>0</v>
      </c>
      <c r="BJ726" s="18" t="s">
        <v>79</v>
      </c>
      <c r="BK726" s="145">
        <f>ROUND(I726*H726,2)</f>
        <v>0</v>
      </c>
      <c r="BL726" s="18" t="s">
        <v>108</v>
      </c>
      <c r="BM726" s="144" t="s">
        <v>1066</v>
      </c>
    </row>
    <row r="727" spans="2:65" s="12" customFormat="1">
      <c r="B727" s="146"/>
      <c r="D727" s="147" t="s">
        <v>313</v>
      </c>
      <c r="E727" s="148" t="s">
        <v>21</v>
      </c>
      <c r="F727" s="149" t="s">
        <v>1063</v>
      </c>
      <c r="H727" s="150">
        <v>0.9</v>
      </c>
      <c r="I727" s="151"/>
      <c r="L727" s="146"/>
      <c r="M727" s="152"/>
      <c r="T727" s="153"/>
      <c r="AT727" s="148" t="s">
        <v>313</v>
      </c>
      <c r="AU727" s="148" t="s">
        <v>81</v>
      </c>
      <c r="AV727" s="12" t="s">
        <v>81</v>
      </c>
      <c r="AW727" s="12" t="s">
        <v>34</v>
      </c>
      <c r="AX727" s="12" t="s">
        <v>79</v>
      </c>
      <c r="AY727" s="148" t="s">
        <v>306</v>
      </c>
    </row>
    <row r="728" spans="2:65" s="12" customFormat="1">
      <c r="B728" s="146"/>
      <c r="D728" s="147" t="s">
        <v>313</v>
      </c>
      <c r="F728" s="149" t="s">
        <v>1067</v>
      </c>
      <c r="H728" s="150">
        <v>0.94499999999999995</v>
      </c>
      <c r="I728" s="151"/>
      <c r="L728" s="146"/>
      <c r="M728" s="152"/>
      <c r="T728" s="153"/>
      <c r="AT728" s="148" t="s">
        <v>313</v>
      </c>
      <c r="AU728" s="148" t="s">
        <v>81</v>
      </c>
      <c r="AV728" s="12" t="s">
        <v>81</v>
      </c>
      <c r="AW728" s="12" t="s">
        <v>4</v>
      </c>
      <c r="AX728" s="12" t="s">
        <v>79</v>
      </c>
      <c r="AY728" s="148" t="s">
        <v>306</v>
      </c>
    </row>
    <row r="729" spans="2:65" s="1" customFormat="1" ht="16.5" customHeight="1">
      <c r="B729" s="33"/>
      <c r="C729" s="179" t="s">
        <v>1068</v>
      </c>
      <c r="D729" s="179" t="s">
        <v>447</v>
      </c>
      <c r="E729" s="180" t="s">
        <v>1069</v>
      </c>
      <c r="F729" s="181" t="s">
        <v>1070</v>
      </c>
      <c r="G729" s="182" t="s">
        <v>240</v>
      </c>
      <c r="H729" s="183">
        <v>0.315</v>
      </c>
      <c r="I729" s="184"/>
      <c r="J729" s="185">
        <f>ROUND(I729*H729,2)</f>
        <v>0</v>
      </c>
      <c r="K729" s="181" t="s">
        <v>319</v>
      </c>
      <c r="L729" s="186"/>
      <c r="M729" s="187" t="s">
        <v>21</v>
      </c>
      <c r="N729" s="188" t="s">
        <v>43</v>
      </c>
      <c r="P729" s="142">
        <f>O729*H729</f>
        <v>0</v>
      </c>
      <c r="Q729" s="142">
        <v>5.0000000000000001E-4</v>
      </c>
      <c r="R729" s="142">
        <f>Q729*H729</f>
        <v>1.5750000000000001E-4</v>
      </c>
      <c r="S729" s="142">
        <v>0</v>
      </c>
      <c r="T729" s="143">
        <f>S729*H729</f>
        <v>0</v>
      </c>
      <c r="AR729" s="144" t="s">
        <v>365</v>
      </c>
      <c r="AT729" s="144" t="s">
        <v>447</v>
      </c>
      <c r="AU729" s="144" t="s">
        <v>81</v>
      </c>
      <c r="AY729" s="18" t="s">
        <v>306</v>
      </c>
      <c r="BE729" s="145">
        <f>IF(N729="základní",J729,0)</f>
        <v>0</v>
      </c>
      <c r="BF729" s="145">
        <f>IF(N729="snížená",J729,0)</f>
        <v>0</v>
      </c>
      <c r="BG729" s="145">
        <f>IF(N729="zákl. přenesená",J729,0)</f>
        <v>0</v>
      </c>
      <c r="BH729" s="145">
        <f>IF(N729="sníž. přenesená",J729,0)</f>
        <v>0</v>
      </c>
      <c r="BI729" s="145">
        <f>IF(N729="nulová",J729,0)</f>
        <v>0</v>
      </c>
      <c r="BJ729" s="18" t="s">
        <v>79</v>
      </c>
      <c r="BK729" s="145">
        <f>ROUND(I729*H729,2)</f>
        <v>0</v>
      </c>
      <c r="BL729" s="18" t="s">
        <v>108</v>
      </c>
      <c r="BM729" s="144" t="s">
        <v>1071</v>
      </c>
    </row>
    <row r="730" spans="2:65" s="12" customFormat="1">
      <c r="B730" s="146"/>
      <c r="D730" s="147" t="s">
        <v>313</v>
      </c>
      <c r="E730" s="148" t="s">
        <v>21</v>
      </c>
      <c r="F730" s="149" t="s">
        <v>1064</v>
      </c>
      <c r="H730" s="150">
        <v>0.3</v>
      </c>
      <c r="I730" s="151"/>
      <c r="L730" s="146"/>
      <c r="M730" s="152"/>
      <c r="T730" s="153"/>
      <c r="AT730" s="148" t="s">
        <v>313</v>
      </c>
      <c r="AU730" s="148" t="s">
        <v>81</v>
      </c>
      <c r="AV730" s="12" t="s">
        <v>81</v>
      </c>
      <c r="AW730" s="12" t="s">
        <v>34</v>
      </c>
      <c r="AX730" s="12" t="s">
        <v>79</v>
      </c>
      <c r="AY730" s="148" t="s">
        <v>306</v>
      </c>
    </row>
    <row r="731" spans="2:65" s="12" customFormat="1">
      <c r="B731" s="146"/>
      <c r="D731" s="147" t="s">
        <v>313</v>
      </c>
      <c r="F731" s="149" t="s">
        <v>1072</v>
      </c>
      <c r="H731" s="150">
        <v>0.315</v>
      </c>
      <c r="I731" s="151"/>
      <c r="L731" s="146"/>
      <c r="M731" s="152"/>
      <c r="T731" s="153"/>
      <c r="AT731" s="148" t="s">
        <v>313</v>
      </c>
      <c r="AU731" s="148" t="s">
        <v>81</v>
      </c>
      <c r="AV731" s="12" t="s">
        <v>81</v>
      </c>
      <c r="AW731" s="12" t="s">
        <v>4</v>
      </c>
      <c r="AX731" s="12" t="s">
        <v>79</v>
      </c>
      <c r="AY731" s="148" t="s">
        <v>306</v>
      </c>
    </row>
    <row r="732" spans="2:65" s="1" customFormat="1" ht="21.75" customHeight="1">
      <c r="B732" s="33"/>
      <c r="C732" s="133" t="s">
        <v>1073</v>
      </c>
      <c r="D732" s="133" t="s">
        <v>308</v>
      </c>
      <c r="E732" s="134" t="s">
        <v>1074</v>
      </c>
      <c r="F732" s="135" t="s">
        <v>1075</v>
      </c>
      <c r="G732" s="136" t="s">
        <v>236</v>
      </c>
      <c r="H732" s="137">
        <v>11.1</v>
      </c>
      <c r="I732" s="138"/>
      <c r="J732" s="139">
        <f>ROUND(I732*H732,2)</f>
        <v>0</v>
      </c>
      <c r="K732" s="135" t="s">
        <v>319</v>
      </c>
      <c r="L732" s="33"/>
      <c r="M732" s="140" t="s">
        <v>21</v>
      </c>
      <c r="N732" s="141" t="s">
        <v>43</v>
      </c>
      <c r="P732" s="142">
        <f>O732*H732</f>
        <v>0</v>
      </c>
      <c r="Q732" s="142">
        <v>2.3630000000000002E-2</v>
      </c>
      <c r="R732" s="142">
        <f>Q732*H732</f>
        <v>0.262293</v>
      </c>
      <c r="S732" s="142">
        <v>0</v>
      </c>
      <c r="T732" s="143">
        <f>S732*H732</f>
        <v>0</v>
      </c>
      <c r="AR732" s="144" t="s">
        <v>108</v>
      </c>
      <c r="AT732" s="144" t="s">
        <v>308</v>
      </c>
      <c r="AU732" s="144" t="s">
        <v>81</v>
      </c>
      <c r="AY732" s="18" t="s">
        <v>306</v>
      </c>
      <c r="BE732" s="145">
        <f>IF(N732="základní",J732,0)</f>
        <v>0</v>
      </c>
      <c r="BF732" s="145">
        <f>IF(N732="snížená",J732,0)</f>
        <v>0</v>
      </c>
      <c r="BG732" s="145">
        <f>IF(N732="zákl. přenesená",J732,0)</f>
        <v>0</v>
      </c>
      <c r="BH732" s="145">
        <f>IF(N732="sníž. přenesená",J732,0)</f>
        <v>0</v>
      </c>
      <c r="BI732" s="145">
        <f>IF(N732="nulová",J732,0)</f>
        <v>0</v>
      </c>
      <c r="BJ732" s="18" t="s">
        <v>79</v>
      </c>
      <c r="BK732" s="145">
        <f>ROUND(I732*H732,2)</f>
        <v>0</v>
      </c>
      <c r="BL732" s="18" t="s">
        <v>108</v>
      </c>
      <c r="BM732" s="144" t="s">
        <v>1076</v>
      </c>
    </row>
    <row r="733" spans="2:65" s="1" customFormat="1">
      <c r="B733" s="33"/>
      <c r="D733" s="161" t="s">
        <v>321</v>
      </c>
      <c r="F733" s="162" t="s">
        <v>1077</v>
      </c>
      <c r="I733" s="163"/>
      <c r="L733" s="33"/>
      <c r="M733" s="164"/>
      <c r="T733" s="52"/>
      <c r="AT733" s="18" t="s">
        <v>321</v>
      </c>
      <c r="AU733" s="18" t="s">
        <v>81</v>
      </c>
    </row>
    <row r="734" spans="2:65" s="12" customFormat="1">
      <c r="B734" s="146"/>
      <c r="D734" s="147" t="s">
        <v>313</v>
      </c>
      <c r="E734" s="148" t="s">
        <v>21</v>
      </c>
      <c r="F734" s="149" t="s">
        <v>959</v>
      </c>
      <c r="H734" s="150">
        <v>11.1</v>
      </c>
      <c r="I734" s="151"/>
      <c r="L734" s="146"/>
      <c r="M734" s="152"/>
      <c r="T734" s="153"/>
      <c r="AT734" s="148" t="s">
        <v>313</v>
      </c>
      <c r="AU734" s="148" t="s">
        <v>81</v>
      </c>
      <c r="AV734" s="12" t="s">
        <v>81</v>
      </c>
      <c r="AW734" s="12" t="s">
        <v>34</v>
      </c>
      <c r="AX734" s="12" t="s">
        <v>72</v>
      </c>
      <c r="AY734" s="148" t="s">
        <v>306</v>
      </c>
    </row>
    <row r="735" spans="2:65" s="13" customFormat="1">
      <c r="B735" s="154"/>
      <c r="D735" s="147" t="s">
        <v>313</v>
      </c>
      <c r="E735" s="155" t="s">
        <v>21</v>
      </c>
      <c r="F735" s="156" t="s">
        <v>315</v>
      </c>
      <c r="H735" s="157">
        <v>11.1</v>
      </c>
      <c r="I735" s="158"/>
      <c r="L735" s="154"/>
      <c r="M735" s="159"/>
      <c r="T735" s="160"/>
      <c r="AT735" s="155" t="s">
        <v>313</v>
      </c>
      <c r="AU735" s="155" t="s">
        <v>81</v>
      </c>
      <c r="AV735" s="13" t="s">
        <v>89</v>
      </c>
      <c r="AW735" s="13" t="s">
        <v>34</v>
      </c>
      <c r="AX735" s="13" t="s">
        <v>79</v>
      </c>
      <c r="AY735" s="155" t="s">
        <v>306</v>
      </c>
    </row>
    <row r="736" spans="2:65" s="1" customFormat="1" ht="21.75" customHeight="1">
      <c r="B736" s="33"/>
      <c r="C736" s="133" t="s">
        <v>1078</v>
      </c>
      <c r="D736" s="133" t="s">
        <v>308</v>
      </c>
      <c r="E736" s="134" t="s">
        <v>1079</v>
      </c>
      <c r="F736" s="135" t="s">
        <v>1080</v>
      </c>
      <c r="G736" s="136" t="s">
        <v>236</v>
      </c>
      <c r="H736" s="137">
        <v>11.1</v>
      </c>
      <c r="I736" s="138"/>
      <c r="J736" s="139">
        <f>ROUND(I736*H736,2)</f>
        <v>0</v>
      </c>
      <c r="K736" s="135" t="s">
        <v>319</v>
      </c>
      <c r="L736" s="33"/>
      <c r="M736" s="140" t="s">
        <v>21</v>
      </c>
      <c r="N736" s="141" t="s">
        <v>43</v>
      </c>
      <c r="P736" s="142">
        <f>O736*H736</f>
        <v>0</v>
      </c>
      <c r="Q736" s="142">
        <v>5.7000000000000002E-3</v>
      </c>
      <c r="R736" s="142">
        <f>Q736*H736</f>
        <v>6.3270000000000007E-2</v>
      </c>
      <c r="S736" s="142">
        <v>0</v>
      </c>
      <c r="T736" s="143">
        <f>S736*H736</f>
        <v>0</v>
      </c>
      <c r="AR736" s="144" t="s">
        <v>108</v>
      </c>
      <c r="AT736" s="144" t="s">
        <v>308</v>
      </c>
      <c r="AU736" s="144" t="s">
        <v>81</v>
      </c>
      <c r="AY736" s="18" t="s">
        <v>306</v>
      </c>
      <c r="BE736" s="145">
        <f>IF(N736="základní",J736,0)</f>
        <v>0</v>
      </c>
      <c r="BF736" s="145">
        <f>IF(N736="snížená",J736,0)</f>
        <v>0</v>
      </c>
      <c r="BG736" s="145">
        <f>IF(N736="zákl. přenesená",J736,0)</f>
        <v>0</v>
      </c>
      <c r="BH736" s="145">
        <f>IF(N736="sníž. přenesená",J736,0)</f>
        <v>0</v>
      </c>
      <c r="BI736" s="145">
        <f>IF(N736="nulová",J736,0)</f>
        <v>0</v>
      </c>
      <c r="BJ736" s="18" t="s">
        <v>79</v>
      </c>
      <c r="BK736" s="145">
        <f>ROUND(I736*H736,2)</f>
        <v>0</v>
      </c>
      <c r="BL736" s="18" t="s">
        <v>108</v>
      </c>
      <c r="BM736" s="144" t="s">
        <v>1081</v>
      </c>
    </row>
    <row r="737" spans="2:65" s="1" customFormat="1">
      <c r="B737" s="33"/>
      <c r="D737" s="161" t="s">
        <v>321</v>
      </c>
      <c r="F737" s="162" t="s">
        <v>1082</v>
      </c>
      <c r="I737" s="163"/>
      <c r="L737" s="33"/>
      <c r="M737" s="164"/>
      <c r="T737" s="52"/>
      <c r="AT737" s="18" t="s">
        <v>321</v>
      </c>
      <c r="AU737" s="18" t="s">
        <v>81</v>
      </c>
    </row>
    <row r="738" spans="2:65" s="12" customFormat="1">
      <c r="B738" s="146"/>
      <c r="D738" s="147" t="s">
        <v>313</v>
      </c>
      <c r="E738" s="148" t="s">
        <v>21</v>
      </c>
      <c r="F738" s="149" t="s">
        <v>1007</v>
      </c>
      <c r="H738" s="150">
        <v>11.1</v>
      </c>
      <c r="I738" s="151"/>
      <c r="L738" s="146"/>
      <c r="M738" s="152"/>
      <c r="T738" s="153"/>
      <c r="AT738" s="148" t="s">
        <v>313</v>
      </c>
      <c r="AU738" s="148" t="s">
        <v>81</v>
      </c>
      <c r="AV738" s="12" t="s">
        <v>81</v>
      </c>
      <c r="AW738" s="12" t="s">
        <v>34</v>
      </c>
      <c r="AX738" s="12" t="s">
        <v>72</v>
      </c>
      <c r="AY738" s="148" t="s">
        <v>306</v>
      </c>
    </row>
    <row r="739" spans="2:65" s="13" customFormat="1">
      <c r="B739" s="154"/>
      <c r="D739" s="147" t="s">
        <v>313</v>
      </c>
      <c r="E739" s="155" t="s">
        <v>21</v>
      </c>
      <c r="F739" s="156" t="s">
        <v>315</v>
      </c>
      <c r="H739" s="157">
        <v>11.1</v>
      </c>
      <c r="I739" s="158"/>
      <c r="L739" s="154"/>
      <c r="M739" s="159"/>
      <c r="T739" s="160"/>
      <c r="AT739" s="155" t="s">
        <v>313</v>
      </c>
      <c r="AU739" s="155" t="s">
        <v>81</v>
      </c>
      <c r="AV739" s="13" t="s">
        <v>89</v>
      </c>
      <c r="AW739" s="13" t="s">
        <v>34</v>
      </c>
      <c r="AX739" s="13" t="s">
        <v>79</v>
      </c>
      <c r="AY739" s="155" t="s">
        <v>306</v>
      </c>
    </row>
    <row r="740" spans="2:65" s="1" customFormat="1" ht="24.2" customHeight="1">
      <c r="B740" s="33"/>
      <c r="C740" s="133" t="s">
        <v>1083</v>
      </c>
      <c r="D740" s="133" t="s">
        <v>308</v>
      </c>
      <c r="E740" s="134" t="s">
        <v>1084</v>
      </c>
      <c r="F740" s="135" t="s">
        <v>1085</v>
      </c>
      <c r="G740" s="136" t="s">
        <v>236</v>
      </c>
      <c r="H740" s="137">
        <v>15</v>
      </c>
      <c r="I740" s="138"/>
      <c r="J740" s="139">
        <f>ROUND(I740*H740,2)</f>
        <v>0</v>
      </c>
      <c r="K740" s="135" t="s">
        <v>319</v>
      </c>
      <c r="L740" s="33"/>
      <c r="M740" s="140" t="s">
        <v>21</v>
      </c>
      <c r="N740" s="141" t="s">
        <v>43</v>
      </c>
      <c r="P740" s="142">
        <f>O740*H740</f>
        <v>0</v>
      </c>
      <c r="Q740" s="142">
        <v>2.8500000000000001E-3</v>
      </c>
      <c r="R740" s="142">
        <f>Q740*H740</f>
        <v>4.2750000000000003E-2</v>
      </c>
      <c r="S740" s="142">
        <v>0</v>
      </c>
      <c r="T740" s="143">
        <f>S740*H740</f>
        <v>0</v>
      </c>
      <c r="AR740" s="144" t="s">
        <v>108</v>
      </c>
      <c r="AT740" s="144" t="s">
        <v>308</v>
      </c>
      <c r="AU740" s="144" t="s">
        <v>81</v>
      </c>
      <c r="AY740" s="18" t="s">
        <v>306</v>
      </c>
      <c r="BE740" s="145">
        <f>IF(N740="základní",J740,0)</f>
        <v>0</v>
      </c>
      <c r="BF740" s="145">
        <f>IF(N740="snížená",J740,0)</f>
        <v>0</v>
      </c>
      <c r="BG740" s="145">
        <f>IF(N740="zákl. přenesená",J740,0)</f>
        <v>0</v>
      </c>
      <c r="BH740" s="145">
        <f>IF(N740="sníž. přenesená",J740,0)</f>
        <v>0</v>
      </c>
      <c r="BI740" s="145">
        <f>IF(N740="nulová",J740,0)</f>
        <v>0</v>
      </c>
      <c r="BJ740" s="18" t="s">
        <v>79</v>
      </c>
      <c r="BK740" s="145">
        <f>ROUND(I740*H740,2)</f>
        <v>0</v>
      </c>
      <c r="BL740" s="18" t="s">
        <v>108</v>
      </c>
      <c r="BM740" s="144" t="s">
        <v>1086</v>
      </c>
    </row>
    <row r="741" spans="2:65" s="1" customFormat="1">
      <c r="B741" s="33"/>
      <c r="D741" s="161" t="s">
        <v>321</v>
      </c>
      <c r="F741" s="162" t="s">
        <v>1087</v>
      </c>
      <c r="I741" s="163"/>
      <c r="L741" s="33"/>
      <c r="M741" s="164"/>
      <c r="T741" s="52"/>
      <c r="AT741" s="18" t="s">
        <v>321</v>
      </c>
      <c r="AU741" s="18" t="s">
        <v>81</v>
      </c>
    </row>
    <row r="742" spans="2:65" s="12" customFormat="1">
      <c r="B742" s="146"/>
      <c r="D742" s="147" t="s">
        <v>313</v>
      </c>
      <c r="E742" s="148" t="s">
        <v>21</v>
      </c>
      <c r="F742" s="149" t="s">
        <v>1013</v>
      </c>
      <c r="H742" s="150">
        <v>15</v>
      </c>
      <c r="I742" s="151"/>
      <c r="L742" s="146"/>
      <c r="M742" s="152"/>
      <c r="T742" s="153"/>
      <c r="AT742" s="148" t="s">
        <v>313</v>
      </c>
      <c r="AU742" s="148" t="s">
        <v>81</v>
      </c>
      <c r="AV742" s="12" t="s">
        <v>81</v>
      </c>
      <c r="AW742" s="12" t="s">
        <v>34</v>
      </c>
      <c r="AX742" s="12" t="s">
        <v>72</v>
      </c>
      <c r="AY742" s="148" t="s">
        <v>306</v>
      </c>
    </row>
    <row r="743" spans="2:65" s="13" customFormat="1">
      <c r="B743" s="154"/>
      <c r="D743" s="147" t="s">
        <v>313</v>
      </c>
      <c r="E743" s="155" t="s">
        <v>21</v>
      </c>
      <c r="F743" s="156" t="s">
        <v>315</v>
      </c>
      <c r="H743" s="157">
        <v>15</v>
      </c>
      <c r="I743" s="158"/>
      <c r="L743" s="154"/>
      <c r="M743" s="159"/>
      <c r="T743" s="160"/>
      <c r="AT743" s="155" t="s">
        <v>313</v>
      </c>
      <c r="AU743" s="155" t="s">
        <v>81</v>
      </c>
      <c r="AV743" s="13" t="s">
        <v>89</v>
      </c>
      <c r="AW743" s="13" t="s">
        <v>34</v>
      </c>
      <c r="AX743" s="13" t="s">
        <v>79</v>
      </c>
      <c r="AY743" s="155" t="s">
        <v>306</v>
      </c>
    </row>
    <row r="744" spans="2:65" s="1" customFormat="1" ht="24.2" customHeight="1">
      <c r="B744" s="33"/>
      <c r="C744" s="133" t="s">
        <v>1088</v>
      </c>
      <c r="D744" s="133" t="s">
        <v>308</v>
      </c>
      <c r="E744" s="134" t="s">
        <v>1089</v>
      </c>
      <c r="F744" s="135" t="s">
        <v>1090</v>
      </c>
      <c r="G744" s="136" t="s">
        <v>236</v>
      </c>
      <c r="H744" s="137">
        <v>30</v>
      </c>
      <c r="I744" s="138"/>
      <c r="J744" s="139">
        <f>ROUND(I744*H744,2)</f>
        <v>0</v>
      </c>
      <c r="K744" s="135" t="s">
        <v>319</v>
      </c>
      <c r="L744" s="33"/>
      <c r="M744" s="140" t="s">
        <v>21</v>
      </c>
      <c r="N744" s="141" t="s">
        <v>43</v>
      </c>
      <c r="P744" s="142">
        <f>O744*H744</f>
        <v>0</v>
      </c>
      <c r="Q744" s="142">
        <v>0</v>
      </c>
      <c r="R744" s="142">
        <f>Q744*H744</f>
        <v>0</v>
      </c>
      <c r="S744" s="142">
        <v>0</v>
      </c>
      <c r="T744" s="143">
        <f>S744*H744</f>
        <v>0</v>
      </c>
      <c r="AR744" s="144" t="s">
        <v>108</v>
      </c>
      <c r="AT744" s="144" t="s">
        <v>308</v>
      </c>
      <c r="AU744" s="144" t="s">
        <v>81</v>
      </c>
      <c r="AY744" s="18" t="s">
        <v>306</v>
      </c>
      <c r="BE744" s="145">
        <f>IF(N744="základní",J744,0)</f>
        <v>0</v>
      </c>
      <c r="BF744" s="145">
        <f>IF(N744="snížená",J744,0)</f>
        <v>0</v>
      </c>
      <c r="BG744" s="145">
        <f>IF(N744="zákl. přenesená",J744,0)</f>
        <v>0</v>
      </c>
      <c r="BH744" s="145">
        <f>IF(N744="sníž. přenesená",J744,0)</f>
        <v>0</v>
      </c>
      <c r="BI744" s="145">
        <f>IF(N744="nulová",J744,0)</f>
        <v>0</v>
      </c>
      <c r="BJ744" s="18" t="s">
        <v>79</v>
      </c>
      <c r="BK744" s="145">
        <f>ROUND(I744*H744,2)</f>
        <v>0</v>
      </c>
      <c r="BL744" s="18" t="s">
        <v>108</v>
      </c>
      <c r="BM744" s="144" t="s">
        <v>1091</v>
      </c>
    </row>
    <row r="745" spans="2:65" s="1" customFormat="1">
      <c r="B745" s="33"/>
      <c r="D745" s="161" t="s">
        <v>321</v>
      </c>
      <c r="F745" s="162" t="s">
        <v>1092</v>
      </c>
      <c r="I745" s="163"/>
      <c r="L745" s="33"/>
      <c r="M745" s="164"/>
      <c r="T745" s="52"/>
      <c r="AT745" s="18" t="s">
        <v>321</v>
      </c>
      <c r="AU745" s="18" t="s">
        <v>81</v>
      </c>
    </row>
    <row r="746" spans="2:65" s="12" customFormat="1">
      <c r="B746" s="146"/>
      <c r="D746" s="147" t="s">
        <v>313</v>
      </c>
      <c r="E746" s="148" t="s">
        <v>21</v>
      </c>
      <c r="F746" s="149" t="s">
        <v>1093</v>
      </c>
      <c r="H746" s="150">
        <v>30</v>
      </c>
      <c r="I746" s="151"/>
      <c r="L746" s="146"/>
      <c r="M746" s="152"/>
      <c r="T746" s="153"/>
      <c r="AT746" s="148" t="s">
        <v>313</v>
      </c>
      <c r="AU746" s="148" t="s">
        <v>81</v>
      </c>
      <c r="AV746" s="12" t="s">
        <v>81</v>
      </c>
      <c r="AW746" s="12" t="s">
        <v>34</v>
      </c>
      <c r="AX746" s="12" t="s">
        <v>72</v>
      </c>
      <c r="AY746" s="148" t="s">
        <v>306</v>
      </c>
    </row>
    <row r="747" spans="2:65" s="13" customFormat="1">
      <c r="B747" s="154"/>
      <c r="D747" s="147" t="s">
        <v>313</v>
      </c>
      <c r="E747" s="155" t="s">
        <v>21</v>
      </c>
      <c r="F747" s="156" t="s">
        <v>315</v>
      </c>
      <c r="H747" s="157">
        <v>30</v>
      </c>
      <c r="I747" s="158"/>
      <c r="L747" s="154"/>
      <c r="M747" s="159"/>
      <c r="T747" s="160"/>
      <c r="AT747" s="155" t="s">
        <v>313</v>
      </c>
      <c r="AU747" s="155" t="s">
        <v>81</v>
      </c>
      <c r="AV747" s="13" t="s">
        <v>89</v>
      </c>
      <c r="AW747" s="13" t="s">
        <v>34</v>
      </c>
      <c r="AX747" s="13" t="s">
        <v>79</v>
      </c>
      <c r="AY747" s="155" t="s">
        <v>306</v>
      </c>
    </row>
    <row r="748" spans="2:65" s="1" customFormat="1" ht="24.2" customHeight="1">
      <c r="B748" s="33"/>
      <c r="C748" s="133" t="s">
        <v>1094</v>
      </c>
      <c r="D748" s="133" t="s">
        <v>308</v>
      </c>
      <c r="E748" s="134" t="s">
        <v>1095</v>
      </c>
      <c r="F748" s="135" t="s">
        <v>1096</v>
      </c>
      <c r="G748" s="136" t="s">
        <v>236</v>
      </c>
      <c r="H748" s="137">
        <v>202.92599999999999</v>
      </c>
      <c r="I748" s="138"/>
      <c r="J748" s="139">
        <f>ROUND(I748*H748,2)</f>
        <v>0</v>
      </c>
      <c r="K748" s="135" t="s">
        <v>319</v>
      </c>
      <c r="L748" s="33"/>
      <c r="M748" s="140" t="s">
        <v>21</v>
      </c>
      <c r="N748" s="141" t="s">
        <v>43</v>
      </c>
      <c r="P748" s="142">
        <f>O748*H748</f>
        <v>0</v>
      </c>
      <c r="Q748" s="142">
        <v>0</v>
      </c>
      <c r="R748" s="142">
        <f>Q748*H748</f>
        <v>0</v>
      </c>
      <c r="S748" s="142">
        <v>0</v>
      </c>
      <c r="T748" s="143">
        <f>S748*H748</f>
        <v>0</v>
      </c>
      <c r="AR748" s="144" t="s">
        <v>108</v>
      </c>
      <c r="AT748" s="144" t="s">
        <v>308</v>
      </c>
      <c r="AU748" s="144" t="s">
        <v>81</v>
      </c>
      <c r="AY748" s="18" t="s">
        <v>306</v>
      </c>
      <c r="BE748" s="145">
        <f>IF(N748="základní",J748,0)</f>
        <v>0</v>
      </c>
      <c r="BF748" s="145">
        <f>IF(N748="snížená",J748,0)</f>
        <v>0</v>
      </c>
      <c r="BG748" s="145">
        <f>IF(N748="zákl. přenesená",J748,0)</f>
        <v>0</v>
      </c>
      <c r="BH748" s="145">
        <f>IF(N748="sníž. přenesená",J748,0)</f>
        <v>0</v>
      </c>
      <c r="BI748" s="145">
        <f>IF(N748="nulová",J748,0)</f>
        <v>0</v>
      </c>
      <c r="BJ748" s="18" t="s">
        <v>79</v>
      </c>
      <c r="BK748" s="145">
        <f>ROUND(I748*H748,2)</f>
        <v>0</v>
      </c>
      <c r="BL748" s="18" t="s">
        <v>108</v>
      </c>
      <c r="BM748" s="144" t="s">
        <v>1097</v>
      </c>
    </row>
    <row r="749" spans="2:65" s="1" customFormat="1">
      <c r="B749" s="33"/>
      <c r="D749" s="161" t="s">
        <v>321</v>
      </c>
      <c r="F749" s="162" t="s">
        <v>1098</v>
      </c>
      <c r="I749" s="163"/>
      <c r="L749" s="33"/>
      <c r="M749" s="164"/>
      <c r="T749" s="52"/>
      <c r="AT749" s="18" t="s">
        <v>321</v>
      </c>
      <c r="AU749" s="18" t="s">
        <v>81</v>
      </c>
    </row>
    <row r="750" spans="2:65" s="14" customFormat="1">
      <c r="B750" s="165"/>
      <c r="D750" s="147" t="s">
        <v>313</v>
      </c>
      <c r="E750" s="166" t="s">
        <v>21</v>
      </c>
      <c r="F750" s="167" t="s">
        <v>1099</v>
      </c>
      <c r="H750" s="166" t="s">
        <v>21</v>
      </c>
      <c r="I750" s="168"/>
      <c r="L750" s="165"/>
      <c r="M750" s="169"/>
      <c r="T750" s="170"/>
      <c r="AT750" s="166" t="s">
        <v>313</v>
      </c>
      <c r="AU750" s="166" t="s">
        <v>81</v>
      </c>
      <c r="AV750" s="14" t="s">
        <v>79</v>
      </c>
      <c r="AW750" s="14" t="s">
        <v>34</v>
      </c>
      <c r="AX750" s="14" t="s">
        <v>72</v>
      </c>
      <c r="AY750" s="166" t="s">
        <v>306</v>
      </c>
    </row>
    <row r="751" spans="2:65" s="12" customFormat="1">
      <c r="B751" s="146"/>
      <c r="D751" s="147" t="s">
        <v>313</v>
      </c>
      <c r="E751" s="148" t="s">
        <v>21</v>
      </c>
      <c r="F751" s="149" t="s">
        <v>1100</v>
      </c>
      <c r="H751" s="150">
        <v>152.92599999999999</v>
      </c>
      <c r="I751" s="151"/>
      <c r="L751" s="146"/>
      <c r="M751" s="152"/>
      <c r="T751" s="153"/>
      <c r="AT751" s="148" t="s">
        <v>313</v>
      </c>
      <c r="AU751" s="148" t="s">
        <v>81</v>
      </c>
      <c r="AV751" s="12" t="s">
        <v>81</v>
      </c>
      <c r="AW751" s="12" t="s">
        <v>34</v>
      </c>
      <c r="AX751" s="12" t="s">
        <v>72</v>
      </c>
      <c r="AY751" s="148" t="s">
        <v>306</v>
      </c>
    </row>
    <row r="752" spans="2:65" s="12" customFormat="1">
      <c r="B752" s="146"/>
      <c r="D752" s="147" t="s">
        <v>313</v>
      </c>
      <c r="E752" s="148" t="s">
        <v>21</v>
      </c>
      <c r="F752" s="149" t="s">
        <v>1101</v>
      </c>
      <c r="H752" s="150">
        <v>50</v>
      </c>
      <c r="I752" s="151"/>
      <c r="L752" s="146"/>
      <c r="M752" s="152"/>
      <c r="T752" s="153"/>
      <c r="AT752" s="148" t="s">
        <v>313</v>
      </c>
      <c r="AU752" s="148" t="s">
        <v>81</v>
      </c>
      <c r="AV752" s="12" t="s">
        <v>81</v>
      </c>
      <c r="AW752" s="12" t="s">
        <v>34</v>
      </c>
      <c r="AX752" s="12" t="s">
        <v>72</v>
      </c>
      <c r="AY752" s="148" t="s">
        <v>306</v>
      </c>
    </row>
    <row r="753" spans="2:65" s="13" customFormat="1">
      <c r="B753" s="154"/>
      <c r="D753" s="147" t="s">
        <v>313</v>
      </c>
      <c r="E753" s="155" t="s">
        <v>21</v>
      </c>
      <c r="F753" s="156" t="s">
        <v>315</v>
      </c>
      <c r="H753" s="157">
        <v>202.92599999999999</v>
      </c>
      <c r="I753" s="158"/>
      <c r="L753" s="154"/>
      <c r="M753" s="159"/>
      <c r="T753" s="160"/>
      <c r="AT753" s="155" t="s">
        <v>313</v>
      </c>
      <c r="AU753" s="155" t="s">
        <v>81</v>
      </c>
      <c r="AV753" s="13" t="s">
        <v>89</v>
      </c>
      <c r="AW753" s="13" t="s">
        <v>34</v>
      </c>
      <c r="AX753" s="13" t="s">
        <v>79</v>
      </c>
      <c r="AY753" s="155" t="s">
        <v>306</v>
      </c>
    </row>
    <row r="754" spans="2:65" s="1" customFormat="1" ht="21.75" customHeight="1">
      <c r="B754" s="33"/>
      <c r="C754" s="133" t="s">
        <v>1102</v>
      </c>
      <c r="D754" s="133" t="s">
        <v>308</v>
      </c>
      <c r="E754" s="134" t="s">
        <v>1103</v>
      </c>
      <c r="F754" s="135" t="s">
        <v>1104</v>
      </c>
      <c r="G754" s="136" t="s">
        <v>318</v>
      </c>
      <c r="H754" s="137">
        <v>12.5</v>
      </c>
      <c r="I754" s="138"/>
      <c r="J754" s="139">
        <f>ROUND(I754*H754,2)</f>
        <v>0</v>
      </c>
      <c r="K754" s="135" t="s">
        <v>319</v>
      </c>
      <c r="L754" s="33"/>
      <c r="M754" s="140" t="s">
        <v>21</v>
      </c>
      <c r="N754" s="141" t="s">
        <v>43</v>
      </c>
      <c r="P754" s="142">
        <f>O754*H754</f>
        <v>0</v>
      </c>
      <c r="Q754" s="142">
        <v>2.3010199999999998</v>
      </c>
      <c r="R754" s="142">
        <f>Q754*H754</f>
        <v>28.762749999999997</v>
      </c>
      <c r="S754" s="142">
        <v>0</v>
      </c>
      <c r="T754" s="143">
        <f>S754*H754</f>
        <v>0</v>
      </c>
      <c r="AR754" s="144" t="s">
        <v>108</v>
      </c>
      <c r="AT754" s="144" t="s">
        <v>308</v>
      </c>
      <c r="AU754" s="144" t="s">
        <v>81</v>
      </c>
      <c r="AY754" s="18" t="s">
        <v>306</v>
      </c>
      <c r="BE754" s="145">
        <f>IF(N754="základní",J754,0)</f>
        <v>0</v>
      </c>
      <c r="BF754" s="145">
        <f>IF(N754="snížená",J754,0)</f>
        <v>0</v>
      </c>
      <c r="BG754" s="145">
        <f>IF(N754="zákl. přenesená",J754,0)</f>
        <v>0</v>
      </c>
      <c r="BH754" s="145">
        <f>IF(N754="sníž. přenesená",J754,0)</f>
        <v>0</v>
      </c>
      <c r="BI754" s="145">
        <f>IF(N754="nulová",J754,0)</f>
        <v>0</v>
      </c>
      <c r="BJ754" s="18" t="s">
        <v>79</v>
      </c>
      <c r="BK754" s="145">
        <f>ROUND(I754*H754,2)</f>
        <v>0</v>
      </c>
      <c r="BL754" s="18" t="s">
        <v>108</v>
      </c>
      <c r="BM754" s="144" t="s">
        <v>1105</v>
      </c>
    </row>
    <row r="755" spans="2:65" s="1" customFormat="1">
      <c r="B755" s="33"/>
      <c r="D755" s="161" t="s">
        <v>321</v>
      </c>
      <c r="F755" s="162" t="s">
        <v>1106</v>
      </c>
      <c r="I755" s="163"/>
      <c r="L755" s="33"/>
      <c r="M755" s="164"/>
      <c r="T755" s="52"/>
      <c r="AT755" s="18" t="s">
        <v>321</v>
      </c>
      <c r="AU755" s="18" t="s">
        <v>81</v>
      </c>
    </row>
    <row r="756" spans="2:65" s="14" customFormat="1">
      <c r="B756" s="165"/>
      <c r="D756" s="147" t="s">
        <v>313</v>
      </c>
      <c r="E756" s="166" t="s">
        <v>21</v>
      </c>
      <c r="F756" s="167" t="s">
        <v>1107</v>
      </c>
      <c r="H756" s="166" t="s">
        <v>21</v>
      </c>
      <c r="I756" s="168"/>
      <c r="L756" s="165"/>
      <c r="M756" s="169"/>
      <c r="T756" s="170"/>
      <c r="AT756" s="166" t="s">
        <v>313</v>
      </c>
      <c r="AU756" s="166" t="s">
        <v>81</v>
      </c>
      <c r="AV756" s="14" t="s">
        <v>79</v>
      </c>
      <c r="AW756" s="14" t="s">
        <v>34</v>
      </c>
      <c r="AX756" s="14" t="s">
        <v>72</v>
      </c>
      <c r="AY756" s="166" t="s">
        <v>306</v>
      </c>
    </row>
    <row r="757" spans="2:65" s="12" customFormat="1">
      <c r="B757" s="146"/>
      <c r="D757" s="147" t="s">
        <v>313</v>
      </c>
      <c r="E757" s="148" t="s">
        <v>21</v>
      </c>
      <c r="F757" s="149" t="s">
        <v>1108</v>
      </c>
      <c r="H757" s="150">
        <v>12.5</v>
      </c>
      <c r="I757" s="151"/>
      <c r="L757" s="146"/>
      <c r="M757" s="152"/>
      <c r="T757" s="153"/>
      <c r="AT757" s="148" t="s">
        <v>313</v>
      </c>
      <c r="AU757" s="148" t="s">
        <v>81</v>
      </c>
      <c r="AV757" s="12" t="s">
        <v>81</v>
      </c>
      <c r="AW757" s="12" t="s">
        <v>34</v>
      </c>
      <c r="AX757" s="12" t="s">
        <v>72</v>
      </c>
      <c r="AY757" s="148" t="s">
        <v>306</v>
      </c>
    </row>
    <row r="758" spans="2:65" s="13" customFormat="1">
      <c r="B758" s="154"/>
      <c r="D758" s="147" t="s">
        <v>313</v>
      </c>
      <c r="E758" s="155" t="s">
        <v>21</v>
      </c>
      <c r="F758" s="156" t="s">
        <v>315</v>
      </c>
      <c r="H758" s="157">
        <v>12.5</v>
      </c>
      <c r="I758" s="158"/>
      <c r="L758" s="154"/>
      <c r="M758" s="159"/>
      <c r="T758" s="160"/>
      <c r="AT758" s="155" t="s">
        <v>313</v>
      </c>
      <c r="AU758" s="155" t="s">
        <v>81</v>
      </c>
      <c r="AV758" s="13" t="s">
        <v>89</v>
      </c>
      <c r="AW758" s="13" t="s">
        <v>34</v>
      </c>
      <c r="AX758" s="13" t="s">
        <v>79</v>
      </c>
      <c r="AY758" s="155" t="s">
        <v>306</v>
      </c>
    </row>
    <row r="759" spans="2:65" s="1" customFormat="1" ht="21.75" customHeight="1">
      <c r="B759" s="33"/>
      <c r="C759" s="133" t="s">
        <v>1109</v>
      </c>
      <c r="D759" s="133" t="s">
        <v>308</v>
      </c>
      <c r="E759" s="134" t="s">
        <v>1110</v>
      </c>
      <c r="F759" s="135" t="s">
        <v>1111</v>
      </c>
      <c r="G759" s="136" t="s">
        <v>318</v>
      </c>
      <c r="H759" s="137">
        <v>0.128</v>
      </c>
      <c r="I759" s="138"/>
      <c r="J759" s="139">
        <f>ROUND(I759*H759,2)</f>
        <v>0</v>
      </c>
      <c r="K759" s="135" t="s">
        <v>319</v>
      </c>
      <c r="L759" s="33"/>
      <c r="M759" s="140" t="s">
        <v>21</v>
      </c>
      <c r="N759" s="141" t="s">
        <v>43</v>
      </c>
      <c r="P759" s="142">
        <f>O759*H759</f>
        <v>0</v>
      </c>
      <c r="Q759" s="142">
        <v>2.5018699999999998</v>
      </c>
      <c r="R759" s="142">
        <f>Q759*H759</f>
        <v>0.32023935999999997</v>
      </c>
      <c r="S759" s="142">
        <v>0</v>
      </c>
      <c r="T759" s="143">
        <f>S759*H759</f>
        <v>0</v>
      </c>
      <c r="AR759" s="144" t="s">
        <v>108</v>
      </c>
      <c r="AT759" s="144" t="s">
        <v>308</v>
      </c>
      <c r="AU759" s="144" t="s">
        <v>81</v>
      </c>
      <c r="AY759" s="18" t="s">
        <v>306</v>
      </c>
      <c r="BE759" s="145">
        <f>IF(N759="základní",J759,0)</f>
        <v>0</v>
      </c>
      <c r="BF759" s="145">
        <f>IF(N759="snížená",J759,0)</f>
        <v>0</v>
      </c>
      <c r="BG759" s="145">
        <f>IF(N759="zákl. přenesená",J759,0)</f>
        <v>0</v>
      </c>
      <c r="BH759" s="145">
        <f>IF(N759="sníž. přenesená",J759,0)</f>
        <v>0</v>
      </c>
      <c r="BI759" s="145">
        <f>IF(N759="nulová",J759,0)</f>
        <v>0</v>
      </c>
      <c r="BJ759" s="18" t="s">
        <v>79</v>
      </c>
      <c r="BK759" s="145">
        <f>ROUND(I759*H759,2)</f>
        <v>0</v>
      </c>
      <c r="BL759" s="18" t="s">
        <v>108</v>
      </c>
      <c r="BM759" s="144" t="s">
        <v>1112</v>
      </c>
    </row>
    <row r="760" spans="2:65" s="1" customFormat="1">
      <c r="B760" s="33"/>
      <c r="D760" s="161" t="s">
        <v>321</v>
      </c>
      <c r="F760" s="162" t="s">
        <v>1113</v>
      </c>
      <c r="I760" s="163"/>
      <c r="L760" s="33"/>
      <c r="M760" s="164"/>
      <c r="T760" s="52"/>
      <c r="AT760" s="18" t="s">
        <v>321</v>
      </c>
      <c r="AU760" s="18" t="s">
        <v>81</v>
      </c>
    </row>
    <row r="761" spans="2:65" s="12" customFormat="1">
      <c r="B761" s="146"/>
      <c r="D761" s="147" t="s">
        <v>313</v>
      </c>
      <c r="E761" s="148" t="s">
        <v>21</v>
      </c>
      <c r="F761" s="149" t="s">
        <v>1114</v>
      </c>
      <c r="H761" s="150">
        <v>0.128</v>
      </c>
      <c r="I761" s="151"/>
      <c r="L761" s="146"/>
      <c r="M761" s="152"/>
      <c r="T761" s="153"/>
      <c r="AT761" s="148" t="s">
        <v>313</v>
      </c>
      <c r="AU761" s="148" t="s">
        <v>81</v>
      </c>
      <c r="AV761" s="12" t="s">
        <v>81</v>
      </c>
      <c r="AW761" s="12" t="s">
        <v>34</v>
      </c>
      <c r="AX761" s="12" t="s">
        <v>72</v>
      </c>
      <c r="AY761" s="148" t="s">
        <v>306</v>
      </c>
    </row>
    <row r="762" spans="2:65" s="13" customFormat="1">
      <c r="B762" s="154"/>
      <c r="D762" s="147" t="s">
        <v>313</v>
      </c>
      <c r="E762" s="155" t="s">
        <v>21</v>
      </c>
      <c r="F762" s="156" t="s">
        <v>315</v>
      </c>
      <c r="H762" s="157">
        <v>0.128</v>
      </c>
      <c r="I762" s="158"/>
      <c r="L762" s="154"/>
      <c r="M762" s="159"/>
      <c r="T762" s="160"/>
      <c r="AT762" s="155" t="s">
        <v>313</v>
      </c>
      <c r="AU762" s="155" t="s">
        <v>81</v>
      </c>
      <c r="AV762" s="13" t="s">
        <v>89</v>
      </c>
      <c r="AW762" s="13" t="s">
        <v>34</v>
      </c>
      <c r="AX762" s="13" t="s">
        <v>79</v>
      </c>
      <c r="AY762" s="155" t="s">
        <v>306</v>
      </c>
    </row>
    <row r="763" spans="2:65" s="1" customFormat="1" ht="21.75" customHeight="1">
      <c r="B763" s="33"/>
      <c r="C763" s="133" t="s">
        <v>1115</v>
      </c>
      <c r="D763" s="133" t="s">
        <v>308</v>
      </c>
      <c r="E763" s="134" t="s">
        <v>1116</v>
      </c>
      <c r="F763" s="135" t="s">
        <v>1117</v>
      </c>
      <c r="G763" s="136" t="s">
        <v>318</v>
      </c>
      <c r="H763" s="137">
        <v>0.128</v>
      </c>
      <c r="I763" s="138"/>
      <c r="J763" s="139">
        <f>ROUND(I763*H763,2)</f>
        <v>0</v>
      </c>
      <c r="K763" s="135" t="s">
        <v>319</v>
      </c>
      <c r="L763" s="33"/>
      <c r="M763" s="140" t="s">
        <v>21</v>
      </c>
      <c r="N763" s="141" t="s">
        <v>43</v>
      </c>
      <c r="P763" s="142">
        <f>O763*H763</f>
        <v>0</v>
      </c>
      <c r="Q763" s="142">
        <v>0</v>
      </c>
      <c r="R763" s="142">
        <f>Q763*H763</f>
        <v>0</v>
      </c>
      <c r="S763" s="142">
        <v>0</v>
      </c>
      <c r="T763" s="143">
        <f>S763*H763</f>
        <v>0</v>
      </c>
      <c r="AR763" s="144" t="s">
        <v>108</v>
      </c>
      <c r="AT763" s="144" t="s">
        <v>308</v>
      </c>
      <c r="AU763" s="144" t="s">
        <v>81</v>
      </c>
      <c r="AY763" s="18" t="s">
        <v>306</v>
      </c>
      <c r="BE763" s="145">
        <f>IF(N763="základní",J763,0)</f>
        <v>0</v>
      </c>
      <c r="BF763" s="145">
        <f>IF(N763="snížená",J763,0)</f>
        <v>0</v>
      </c>
      <c r="BG763" s="145">
        <f>IF(N763="zákl. přenesená",J763,0)</f>
        <v>0</v>
      </c>
      <c r="BH763" s="145">
        <f>IF(N763="sníž. přenesená",J763,0)</f>
        <v>0</v>
      </c>
      <c r="BI763" s="145">
        <f>IF(N763="nulová",J763,0)</f>
        <v>0</v>
      </c>
      <c r="BJ763" s="18" t="s">
        <v>79</v>
      </c>
      <c r="BK763" s="145">
        <f>ROUND(I763*H763,2)</f>
        <v>0</v>
      </c>
      <c r="BL763" s="18" t="s">
        <v>108</v>
      </c>
      <c r="BM763" s="144" t="s">
        <v>1118</v>
      </c>
    </row>
    <row r="764" spans="2:65" s="1" customFormat="1">
      <c r="B764" s="33"/>
      <c r="D764" s="161" t="s">
        <v>321</v>
      </c>
      <c r="F764" s="162" t="s">
        <v>1119</v>
      </c>
      <c r="I764" s="163"/>
      <c r="L764" s="33"/>
      <c r="M764" s="164"/>
      <c r="T764" s="52"/>
      <c r="AT764" s="18" t="s">
        <v>321</v>
      </c>
      <c r="AU764" s="18" t="s">
        <v>81</v>
      </c>
    </row>
    <row r="765" spans="2:65" s="12" customFormat="1">
      <c r="B765" s="146"/>
      <c r="D765" s="147" t="s">
        <v>313</v>
      </c>
      <c r="E765" s="148" t="s">
        <v>21</v>
      </c>
      <c r="F765" s="149" t="s">
        <v>1114</v>
      </c>
      <c r="H765" s="150">
        <v>0.128</v>
      </c>
      <c r="I765" s="151"/>
      <c r="L765" s="146"/>
      <c r="M765" s="152"/>
      <c r="T765" s="153"/>
      <c r="AT765" s="148" t="s">
        <v>313</v>
      </c>
      <c r="AU765" s="148" t="s">
        <v>81</v>
      </c>
      <c r="AV765" s="12" t="s">
        <v>81</v>
      </c>
      <c r="AW765" s="12" t="s">
        <v>34</v>
      </c>
      <c r="AX765" s="12" t="s">
        <v>72</v>
      </c>
      <c r="AY765" s="148" t="s">
        <v>306</v>
      </c>
    </row>
    <row r="766" spans="2:65" s="13" customFormat="1">
      <c r="B766" s="154"/>
      <c r="D766" s="147" t="s">
        <v>313</v>
      </c>
      <c r="E766" s="155" t="s">
        <v>21</v>
      </c>
      <c r="F766" s="156" t="s">
        <v>315</v>
      </c>
      <c r="H766" s="157">
        <v>0.128</v>
      </c>
      <c r="I766" s="158"/>
      <c r="L766" s="154"/>
      <c r="M766" s="159"/>
      <c r="T766" s="160"/>
      <c r="AT766" s="155" t="s">
        <v>313</v>
      </c>
      <c r="AU766" s="155" t="s">
        <v>81</v>
      </c>
      <c r="AV766" s="13" t="s">
        <v>89</v>
      </c>
      <c r="AW766" s="13" t="s">
        <v>34</v>
      </c>
      <c r="AX766" s="13" t="s">
        <v>79</v>
      </c>
      <c r="AY766" s="155" t="s">
        <v>306</v>
      </c>
    </row>
    <row r="767" spans="2:65" s="1" customFormat="1" ht="21.75" customHeight="1">
      <c r="B767" s="33"/>
      <c r="C767" s="133" t="s">
        <v>1120</v>
      </c>
      <c r="D767" s="133" t="s">
        <v>308</v>
      </c>
      <c r="E767" s="134" t="s">
        <v>1121</v>
      </c>
      <c r="F767" s="135" t="s">
        <v>1122</v>
      </c>
      <c r="G767" s="136" t="s">
        <v>318</v>
      </c>
      <c r="H767" s="137">
        <v>12.5</v>
      </c>
      <c r="I767" s="138"/>
      <c r="J767" s="139">
        <f>ROUND(I767*H767,2)</f>
        <v>0</v>
      </c>
      <c r="K767" s="135" t="s">
        <v>319</v>
      </c>
      <c r="L767" s="33"/>
      <c r="M767" s="140" t="s">
        <v>21</v>
      </c>
      <c r="N767" s="141" t="s">
        <v>43</v>
      </c>
      <c r="P767" s="142">
        <f>O767*H767</f>
        <v>0</v>
      </c>
      <c r="Q767" s="142">
        <v>0</v>
      </c>
      <c r="R767" s="142">
        <f>Q767*H767</f>
        <v>0</v>
      </c>
      <c r="S767" s="142">
        <v>0</v>
      </c>
      <c r="T767" s="143">
        <f>S767*H767</f>
        <v>0</v>
      </c>
      <c r="AR767" s="144" t="s">
        <v>108</v>
      </c>
      <c r="AT767" s="144" t="s">
        <v>308</v>
      </c>
      <c r="AU767" s="144" t="s">
        <v>81</v>
      </c>
      <c r="AY767" s="18" t="s">
        <v>306</v>
      </c>
      <c r="BE767" s="145">
        <f>IF(N767="základní",J767,0)</f>
        <v>0</v>
      </c>
      <c r="BF767" s="145">
        <f>IF(N767="snížená",J767,0)</f>
        <v>0</v>
      </c>
      <c r="BG767" s="145">
        <f>IF(N767="zákl. přenesená",J767,0)</f>
        <v>0</v>
      </c>
      <c r="BH767" s="145">
        <f>IF(N767="sníž. přenesená",J767,0)</f>
        <v>0</v>
      </c>
      <c r="BI767" s="145">
        <f>IF(N767="nulová",J767,0)</f>
        <v>0</v>
      </c>
      <c r="BJ767" s="18" t="s">
        <v>79</v>
      </c>
      <c r="BK767" s="145">
        <f>ROUND(I767*H767,2)</f>
        <v>0</v>
      </c>
      <c r="BL767" s="18" t="s">
        <v>108</v>
      </c>
      <c r="BM767" s="144" t="s">
        <v>1123</v>
      </c>
    </row>
    <row r="768" spans="2:65" s="1" customFormat="1">
      <c r="B768" s="33"/>
      <c r="D768" s="161" t="s">
        <v>321</v>
      </c>
      <c r="F768" s="162" t="s">
        <v>1124</v>
      </c>
      <c r="I768" s="163"/>
      <c r="L768" s="33"/>
      <c r="M768" s="164"/>
      <c r="T768" s="52"/>
      <c r="AT768" s="18" t="s">
        <v>321</v>
      </c>
      <c r="AU768" s="18" t="s">
        <v>81</v>
      </c>
    </row>
    <row r="769" spans="2:65" s="14" customFormat="1">
      <c r="B769" s="165"/>
      <c r="D769" s="147" t="s">
        <v>313</v>
      </c>
      <c r="E769" s="166" t="s">
        <v>21</v>
      </c>
      <c r="F769" s="167" t="s">
        <v>1107</v>
      </c>
      <c r="H769" s="166" t="s">
        <v>21</v>
      </c>
      <c r="I769" s="168"/>
      <c r="L769" s="165"/>
      <c r="M769" s="169"/>
      <c r="T769" s="170"/>
      <c r="AT769" s="166" t="s">
        <v>313</v>
      </c>
      <c r="AU769" s="166" t="s">
        <v>81</v>
      </c>
      <c r="AV769" s="14" t="s">
        <v>79</v>
      </c>
      <c r="AW769" s="14" t="s">
        <v>34</v>
      </c>
      <c r="AX769" s="14" t="s">
        <v>72</v>
      </c>
      <c r="AY769" s="166" t="s">
        <v>306</v>
      </c>
    </row>
    <row r="770" spans="2:65" s="12" customFormat="1">
      <c r="B770" s="146"/>
      <c r="D770" s="147" t="s">
        <v>313</v>
      </c>
      <c r="E770" s="148" t="s">
        <v>21</v>
      </c>
      <c r="F770" s="149" t="s">
        <v>1108</v>
      </c>
      <c r="H770" s="150">
        <v>12.5</v>
      </c>
      <c r="I770" s="151"/>
      <c r="L770" s="146"/>
      <c r="M770" s="152"/>
      <c r="T770" s="153"/>
      <c r="AT770" s="148" t="s">
        <v>313</v>
      </c>
      <c r="AU770" s="148" t="s">
        <v>81</v>
      </c>
      <c r="AV770" s="12" t="s">
        <v>81</v>
      </c>
      <c r="AW770" s="12" t="s">
        <v>34</v>
      </c>
      <c r="AX770" s="12" t="s">
        <v>72</v>
      </c>
      <c r="AY770" s="148" t="s">
        <v>306</v>
      </c>
    </row>
    <row r="771" spans="2:65" s="13" customFormat="1">
      <c r="B771" s="154"/>
      <c r="D771" s="147" t="s">
        <v>313</v>
      </c>
      <c r="E771" s="155" t="s">
        <v>21</v>
      </c>
      <c r="F771" s="156" t="s">
        <v>315</v>
      </c>
      <c r="H771" s="157">
        <v>12.5</v>
      </c>
      <c r="I771" s="158"/>
      <c r="L771" s="154"/>
      <c r="M771" s="159"/>
      <c r="T771" s="160"/>
      <c r="AT771" s="155" t="s">
        <v>313</v>
      </c>
      <c r="AU771" s="155" t="s">
        <v>81</v>
      </c>
      <c r="AV771" s="13" t="s">
        <v>89</v>
      </c>
      <c r="AW771" s="13" t="s">
        <v>34</v>
      </c>
      <c r="AX771" s="13" t="s">
        <v>79</v>
      </c>
      <c r="AY771" s="155" t="s">
        <v>306</v>
      </c>
    </row>
    <row r="772" spans="2:65" s="1" customFormat="1" ht="21.75" customHeight="1">
      <c r="B772" s="33"/>
      <c r="C772" s="133" t="s">
        <v>1125</v>
      </c>
      <c r="D772" s="133" t="s">
        <v>308</v>
      </c>
      <c r="E772" s="134" t="s">
        <v>1126</v>
      </c>
      <c r="F772" s="135" t="s">
        <v>1127</v>
      </c>
      <c r="G772" s="136" t="s">
        <v>318</v>
      </c>
      <c r="H772" s="137">
        <v>0.128</v>
      </c>
      <c r="I772" s="138"/>
      <c r="J772" s="139">
        <f>ROUND(I772*H772,2)</f>
        <v>0</v>
      </c>
      <c r="K772" s="135" t="s">
        <v>319</v>
      </c>
      <c r="L772" s="33"/>
      <c r="M772" s="140" t="s">
        <v>21</v>
      </c>
      <c r="N772" s="141" t="s">
        <v>43</v>
      </c>
      <c r="P772" s="142">
        <f>O772*H772</f>
        <v>0</v>
      </c>
      <c r="Q772" s="142">
        <v>0</v>
      </c>
      <c r="R772" s="142">
        <f>Q772*H772</f>
        <v>0</v>
      </c>
      <c r="S772" s="142">
        <v>0</v>
      </c>
      <c r="T772" s="143">
        <f>S772*H772</f>
        <v>0</v>
      </c>
      <c r="AR772" s="144" t="s">
        <v>108</v>
      </c>
      <c r="AT772" s="144" t="s">
        <v>308</v>
      </c>
      <c r="AU772" s="144" t="s">
        <v>81</v>
      </c>
      <c r="AY772" s="18" t="s">
        <v>306</v>
      </c>
      <c r="BE772" s="145">
        <f>IF(N772="základní",J772,0)</f>
        <v>0</v>
      </c>
      <c r="BF772" s="145">
        <f>IF(N772="snížená",J772,0)</f>
        <v>0</v>
      </c>
      <c r="BG772" s="145">
        <f>IF(N772="zákl. přenesená",J772,0)</f>
        <v>0</v>
      </c>
      <c r="BH772" s="145">
        <f>IF(N772="sníž. přenesená",J772,0)</f>
        <v>0</v>
      </c>
      <c r="BI772" s="145">
        <f>IF(N772="nulová",J772,0)</f>
        <v>0</v>
      </c>
      <c r="BJ772" s="18" t="s">
        <v>79</v>
      </c>
      <c r="BK772" s="145">
        <f>ROUND(I772*H772,2)</f>
        <v>0</v>
      </c>
      <c r="BL772" s="18" t="s">
        <v>108</v>
      </c>
      <c r="BM772" s="144" t="s">
        <v>1128</v>
      </c>
    </row>
    <row r="773" spans="2:65" s="1" customFormat="1">
      <c r="B773" s="33"/>
      <c r="D773" s="161" t="s">
        <v>321</v>
      </c>
      <c r="F773" s="162" t="s">
        <v>1129</v>
      </c>
      <c r="I773" s="163"/>
      <c r="L773" s="33"/>
      <c r="M773" s="164"/>
      <c r="T773" s="52"/>
      <c r="AT773" s="18" t="s">
        <v>321</v>
      </c>
      <c r="AU773" s="18" t="s">
        <v>81</v>
      </c>
    </row>
    <row r="774" spans="2:65" s="12" customFormat="1">
      <c r="B774" s="146"/>
      <c r="D774" s="147" t="s">
        <v>313</v>
      </c>
      <c r="E774" s="148" t="s">
        <v>21</v>
      </c>
      <c r="F774" s="149" t="s">
        <v>1114</v>
      </c>
      <c r="H774" s="150">
        <v>0.128</v>
      </c>
      <c r="I774" s="151"/>
      <c r="L774" s="146"/>
      <c r="M774" s="152"/>
      <c r="T774" s="153"/>
      <c r="AT774" s="148" t="s">
        <v>313</v>
      </c>
      <c r="AU774" s="148" t="s">
        <v>81</v>
      </c>
      <c r="AV774" s="12" t="s">
        <v>81</v>
      </c>
      <c r="AW774" s="12" t="s">
        <v>34</v>
      </c>
      <c r="AX774" s="12" t="s">
        <v>72</v>
      </c>
      <c r="AY774" s="148" t="s">
        <v>306</v>
      </c>
    </row>
    <row r="775" spans="2:65" s="13" customFormat="1">
      <c r="B775" s="154"/>
      <c r="D775" s="147" t="s">
        <v>313</v>
      </c>
      <c r="E775" s="155" t="s">
        <v>21</v>
      </c>
      <c r="F775" s="156" t="s">
        <v>315</v>
      </c>
      <c r="H775" s="157">
        <v>0.128</v>
      </c>
      <c r="I775" s="158"/>
      <c r="L775" s="154"/>
      <c r="M775" s="159"/>
      <c r="T775" s="160"/>
      <c r="AT775" s="155" t="s">
        <v>313</v>
      </c>
      <c r="AU775" s="155" t="s">
        <v>81</v>
      </c>
      <c r="AV775" s="13" t="s">
        <v>89</v>
      </c>
      <c r="AW775" s="13" t="s">
        <v>34</v>
      </c>
      <c r="AX775" s="13" t="s">
        <v>79</v>
      </c>
      <c r="AY775" s="155" t="s">
        <v>306</v>
      </c>
    </row>
    <row r="776" spans="2:65" s="1" customFormat="1" ht="21.75" customHeight="1">
      <c r="B776" s="33"/>
      <c r="C776" s="133" t="s">
        <v>1130</v>
      </c>
      <c r="D776" s="133" t="s">
        <v>308</v>
      </c>
      <c r="E776" s="134" t="s">
        <v>1131</v>
      </c>
      <c r="F776" s="135" t="s">
        <v>1132</v>
      </c>
      <c r="G776" s="136" t="s">
        <v>318</v>
      </c>
      <c r="H776" s="137">
        <v>2.242</v>
      </c>
      <c r="I776" s="138"/>
      <c r="J776" s="139">
        <f>ROUND(I776*H776,2)</f>
        <v>0</v>
      </c>
      <c r="K776" s="135" t="s">
        <v>319</v>
      </c>
      <c r="L776" s="33"/>
      <c r="M776" s="140" t="s">
        <v>21</v>
      </c>
      <c r="N776" s="141" t="s">
        <v>43</v>
      </c>
      <c r="P776" s="142">
        <f>O776*H776</f>
        <v>0</v>
      </c>
      <c r="Q776" s="142">
        <v>0.41199999999999998</v>
      </c>
      <c r="R776" s="142">
        <f>Q776*H776</f>
        <v>0.92370399999999997</v>
      </c>
      <c r="S776" s="142">
        <v>0</v>
      </c>
      <c r="T776" s="143">
        <f>S776*H776</f>
        <v>0</v>
      </c>
      <c r="AR776" s="144" t="s">
        <v>108</v>
      </c>
      <c r="AT776" s="144" t="s">
        <v>308</v>
      </c>
      <c r="AU776" s="144" t="s">
        <v>81</v>
      </c>
      <c r="AY776" s="18" t="s">
        <v>306</v>
      </c>
      <c r="BE776" s="145">
        <f>IF(N776="základní",J776,0)</f>
        <v>0</v>
      </c>
      <c r="BF776" s="145">
        <f>IF(N776="snížená",J776,0)</f>
        <v>0</v>
      </c>
      <c r="BG776" s="145">
        <f>IF(N776="zákl. přenesená",J776,0)</f>
        <v>0</v>
      </c>
      <c r="BH776" s="145">
        <f>IF(N776="sníž. přenesená",J776,0)</f>
        <v>0</v>
      </c>
      <c r="BI776" s="145">
        <f>IF(N776="nulová",J776,0)</f>
        <v>0</v>
      </c>
      <c r="BJ776" s="18" t="s">
        <v>79</v>
      </c>
      <c r="BK776" s="145">
        <f>ROUND(I776*H776,2)</f>
        <v>0</v>
      </c>
      <c r="BL776" s="18" t="s">
        <v>108</v>
      </c>
      <c r="BM776" s="144" t="s">
        <v>1133</v>
      </c>
    </row>
    <row r="777" spans="2:65" s="1" customFormat="1">
      <c r="B777" s="33"/>
      <c r="D777" s="161" t="s">
        <v>321</v>
      </c>
      <c r="F777" s="162" t="s">
        <v>1134</v>
      </c>
      <c r="I777" s="163"/>
      <c r="L777" s="33"/>
      <c r="M777" s="164"/>
      <c r="T777" s="52"/>
      <c r="AT777" s="18" t="s">
        <v>321</v>
      </c>
      <c r="AU777" s="18" t="s">
        <v>81</v>
      </c>
    </row>
    <row r="778" spans="2:65" s="14" customFormat="1">
      <c r="B778" s="165"/>
      <c r="D778" s="147" t="s">
        <v>313</v>
      </c>
      <c r="E778" s="166" t="s">
        <v>21</v>
      </c>
      <c r="F778" s="167" t="s">
        <v>1135</v>
      </c>
      <c r="H778" s="166" t="s">
        <v>21</v>
      </c>
      <c r="I778" s="168"/>
      <c r="L778" s="165"/>
      <c r="M778" s="169"/>
      <c r="T778" s="170"/>
      <c r="AT778" s="166" t="s">
        <v>313</v>
      </c>
      <c r="AU778" s="166" t="s">
        <v>81</v>
      </c>
      <c r="AV778" s="14" t="s">
        <v>79</v>
      </c>
      <c r="AW778" s="14" t="s">
        <v>34</v>
      </c>
      <c r="AX778" s="14" t="s">
        <v>72</v>
      </c>
      <c r="AY778" s="166" t="s">
        <v>306</v>
      </c>
    </row>
    <row r="779" spans="2:65" s="12" customFormat="1">
      <c r="B779" s="146"/>
      <c r="D779" s="147" t="s">
        <v>313</v>
      </c>
      <c r="E779" s="148" t="s">
        <v>21</v>
      </c>
      <c r="F779" s="149" t="s">
        <v>1136</v>
      </c>
      <c r="H779" s="150">
        <v>1.7090000000000001</v>
      </c>
      <c r="I779" s="151"/>
      <c r="L779" s="146"/>
      <c r="M779" s="152"/>
      <c r="T779" s="153"/>
      <c r="AT779" s="148" t="s">
        <v>313</v>
      </c>
      <c r="AU779" s="148" t="s">
        <v>81</v>
      </c>
      <c r="AV779" s="12" t="s">
        <v>81</v>
      </c>
      <c r="AW779" s="12" t="s">
        <v>34</v>
      </c>
      <c r="AX779" s="12" t="s">
        <v>72</v>
      </c>
      <c r="AY779" s="148" t="s">
        <v>306</v>
      </c>
    </row>
    <row r="780" spans="2:65" s="12" customFormat="1">
      <c r="B780" s="146"/>
      <c r="D780" s="147" t="s">
        <v>313</v>
      </c>
      <c r="E780" s="148" t="s">
        <v>21</v>
      </c>
      <c r="F780" s="149" t="s">
        <v>1137</v>
      </c>
      <c r="H780" s="150">
        <v>0.53300000000000003</v>
      </c>
      <c r="I780" s="151"/>
      <c r="L780" s="146"/>
      <c r="M780" s="152"/>
      <c r="T780" s="153"/>
      <c r="AT780" s="148" t="s">
        <v>313</v>
      </c>
      <c r="AU780" s="148" t="s">
        <v>81</v>
      </c>
      <c r="AV780" s="12" t="s">
        <v>81</v>
      </c>
      <c r="AW780" s="12" t="s">
        <v>34</v>
      </c>
      <c r="AX780" s="12" t="s">
        <v>72</v>
      </c>
      <c r="AY780" s="148" t="s">
        <v>306</v>
      </c>
    </row>
    <row r="781" spans="2:65" s="13" customFormat="1">
      <c r="B781" s="154"/>
      <c r="D781" s="147" t="s">
        <v>313</v>
      </c>
      <c r="E781" s="155" t="s">
        <v>21</v>
      </c>
      <c r="F781" s="156" t="s">
        <v>315</v>
      </c>
      <c r="H781" s="157">
        <v>2.242</v>
      </c>
      <c r="I781" s="158"/>
      <c r="L781" s="154"/>
      <c r="M781" s="159"/>
      <c r="T781" s="160"/>
      <c r="AT781" s="155" t="s">
        <v>313</v>
      </c>
      <c r="AU781" s="155" t="s">
        <v>81</v>
      </c>
      <c r="AV781" s="13" t="s">
        <v>89</v>
      </c>
      <c r="AW781" s="13" t="s">
        <v>34</v>
      </c>
      <c r="AX781" s="13" t="s">
        <v>79</v>
      </c>
      <c r="AY781" s="155" t="s">
        <v>306</v>
      </c>
    </row>
    <row r="782" spans="2:65" s="1" customFormat="1" ht="16.5" customHeight="1">
      <c r="B782" s="33"/>
      <c r="C782" s="133" t="s">
        <v>1138</v>
      </c>
      <c r="D782" s="133" t="s">
        <v>308</v>
      </c>
      <c r="E782" s="134" t="s">
        <v>1139</v>
      </c>
      <c r="F782" s="135" t="s">
        <v>1140</v>
      </c>
      <c r="G782" s="136" t="s">
        <v>236</v>
      </c>
      <c r="H782" s="137">
        <v>19.581</v>
      </c>
      <c r="I782" s="138"/>
      <c r="J782" s="139">
        <f>ROUND(I782*H782,2)</f>
        <v>0</v>
      </c>
      <c r="K782" s="135" t="s">
        <v>319</v>
      </c>
      <c r="L782" s="33"/>
      <c r="M782" s="140" t="s">
        <v>21</v>
      </c>
      <c r="N782" s="141" t="s">
        <v>43</v>
      </c>
      <c r="P782" s="142">
        <f>O782*H782</f>
        <v>0</v>
      </c>
      <c r="Q782" s="142">
        <v>1.3520000000000001E-2</v>
      </c>
      <c r="R782" s="142">
        <f>Q782*H782</f>
        <v>0.26473511999999999</v>
      </c>
      <c r="S782" s="142">
        <v>0</v>
      </c>
      <c r="T782" s="143">
        <f>S782*H782</f>
        <v>0</v>
      </c>
      <c r="AR782" s="144" t="s">
        <v>108</v>
      </c>
      <c r="AT782" s="144" t="s">
        <v>308</v>
      </c>
      <c r="AU782" s="144" t="s">
        <v>81</v>
      </c>
      <c r="AY782" s="18" t="s">
        <v>306</v>
      </c>
      <c r="BE782" s="145">
        <f>IF(N782="základní",J782,0)</f>
        <v>0</v>
      </c>
      <c r="BF782" s="145">
        <f>IF(N782="snížená",J782,0)</f>
        <v>0</v>
      </c>
      <c r="BG782" s="145">
        <f>IF(N782="zákl. přenesená",J782,0)</f>
        <v>0</v>
      </c>
      <c r="BH782" s="145">
        <f>IF(N782="sníž. přenesená",J782,0)</f>
        <v>0</v>
      </c>
      <c r="BI782" s="145">
        <f>IF(N782="nulová",J782,0)</f>
        <v>0</v>
      </c>
      <c r="BJ782" s="18" t="s">
        <v>79</v>
      </c>
      <c r="BK782" s="145">
        <f>ROUND(I782*H782,2)</f>
        <v>0</v>
      </c>
      <c r="BL782" s="18" t="s">
        <v>108</v>
      </c>
      <c r="BM782" s="144" t="s">
        <v>1141</v>
      </c>
    </row>
    <row r="783" spans="2:65" s="1" customFormat="1">
      <c r="B783" s="33"/>
      <c r="D783" s="161" t="s">
        <v>321</v>
      </c>
      <c r="F783" s="162" t="s">
        <v>1142</v>
      </c>
      <c r="I783" s="163"/>
      <c r="L783" s="33"/>
      <c r="M783" s="164"/>
      <c r="T783" s="52"/>
      <c r="AT783" s="18" t="s">
        <v>321</v>
      </c>
      <c r="AU783" s="18" t="s">
        <v>81</v>
      </c>
    </row>
    <row r="784" spans="2:65" s="14" customFormat="1">
      <c r="B784" s="165"/>
      <c r="D784" s="147" t="s">
        <v>313</v>
      </c>
      <c r="E784" s="166" t="s">
        <v>21</v>
      </c>
      <c r="F784" s="167" t="s">
        <v>1135</v>
      </c>
      <c r="H784" s="166" t="s">
        <v>21</v>
      </c>
      <c r="I784" s="168"/>
      <c r="L784" s="165"/>
      <c r="M784" s="169"/>
      <c r="T784" s="170"/>
      <c r="AT784" s="166" t="s">
        <v>313</v>
      </c>
      <c r="AU784" s="166" t="s">
        <v>81</v>
      </c>
      <c r="AV784" s="14" t="s">
        <v>79</v>
      </c>
      <c r="AW784" s="14" t="s">
        <v>34</v>
      </c>
      <c r="AX784" s="14" t="s">
        <v>72</v>
      </c>
      <c r="AY784" s="166" t="s">
        <v>306</v>
      </c>
    </row>
    <row r="785" spans="2:65" s="12" customFormat="1">
      <c r="B785" s="146"/>
      <c r="D785" s="147" t="s">
        <v>313</v>
      </c>
      <c r="E785" s="148" t="s">
        <v>21</v>
      </c>
      <c r="F785" s="149" t="s">
        <v>1143</v>
      </c>
      <c r="H785" s="150">
        <v>3.056</v>
      </c>
      <c r="I785" s="151"/>
      <c r="L785" s="146"/>
      <c r="M785" s="152"/>
      <c r="T785" s="153"/>
      <c r="AT785" s="148" t="s">
        <v>313</v>
      </c>
      <c r="AU785" s="148" t="s">
        <v>81</v>
      </c>
      <c r="AV785" s="12" t="s">
        <v>81</v>
      </c>
      <c r="AW785" s="12" t="s">
        <v>34</v>
      </c>
      <c r="AX785" s="12" t="s">
        <v>72</v>
      </c>
      <c r="AY785" s="148" t="s">
        <v>306</v>
      </c>
    </row>
    <row r="786" spans="2:65" s="12" customFormat="1">
      <c r="B786" s="146"/>
      <c r="D786" s="147" t="s">
        <v>313</v>
      </c>
      <c r="E786" s="148" t="s">
        <v>21</v>
      </c>
      <c r="F786" s="149" t="s">
        <v>1144</v>
      </c>
      <c r="H786" s="150">
        <v>1.3049999999999999</v>
      </c>
      <c r="I786" s="151"/>
      <c r="L786" s="146"/>
      <c r="M786" s="152"/>
      <c r="T786" s="153"/>
      <c r="AT786" s="148" t="s">
        <v>313</v>
      </c>
      <c r="AU786" s="148" t="s">
        <v>81</v>
      </c>
      <c r="AV786" s="12" t="s">
        <v>81</v>
      </c>
      <c r="AW786" s="12" t="s">
        <v>34</v>
      </c>
      <c r="AX786" s="12" t="s">
        <v>72</v>
      </c>
      <c r="AY786" s="148" t="s">
        <v>306</v>
      </c>
    </row>
    <row r="787" spans="2:65" s="13" customFormat="1">
      <c r="B787" s="154"/>
      <c r="D787" s="147" t="s">
        <v>313</v>
      </c>
      <c r="E787" s="155" t="s">
        <v>21</v>
      </c>
      <c r="F787" s="156" t="s">
        <v>315</v>
      </c>
      <c r="H787" s="157">
        <v>4.3609999999999998</v>
      </c>
      <c r="I787" s="158"/>
      <c r="L787" s="154"/>
      <c r="M787" s="159"/>
      <c r="T787" s="160"/>
      <c r="AT787" s="155" t="s">
        <v>313</v>
      </c>
      <c r="AU787" s="155" t="s">
        <v>81</v>
      </c>
      <c r="AV787" s="13" t="s">
        <v>89</v>
      </c>
      <c r="AW787" s="13" t="s">
        <v>34</v>
      </c>
      <c r="AX787" s="13" t="s">
        <v>72</v>
      </c>
      <c r="AY787" s="155" t="s">
        <v>306</v>
      </c>
    </row>
    <row r="788" spans="2:65" s="12" customFormat="1">
      <c r="B788" s="146"/>
      <c r="D788" s="147" t="s">
        <v>313</v>
      </c>
      <c r="E788" s="148" t="s">
        <v>21</v>
      </c>
      <c r="F788" s="149" t="s">
        <v>1145</v>
      </c>
      <c r="H788" s="150">
        <v>0.52</v>
      </c>
      <c r="I788" s="151"/>
      <c r="L788" s="146"/>
      <c r="M788" s="152"/>
      <c r="T788" s="153"/>
      <c r="AT788" s="148" t="s">
        <v>313</v>
      </c>
      <c r="AU788" s="148" t="s">
        <v>81</v>
      </c>
      <c r="AV788" s="12" t="s">
        <v>81</v>
      </c>
      <c r="AW788" s="12" t="s">
        <v>34</v>
      </c>
      <c r="AX788" s="12" t="s">
        <v>72</v>
      </c>
      <c r="AY788" s="148" t="s">
        <v>306</v>
      </c>
    </row>
    <row r="789" spans="2:65" s="13" customFormat="1">
      <c r="B789" s="154"/>
      <c r="D789" s="147" t="s">
        <v>313</v>
      </c>
      <c r="E789" s="155" t="s">
        <v>21</v>
      </c>
      <c r="F789" s="156" t="s">
        <v>315</v>
      </c>
      <c r="H789" s="157">
        <v>0.52</v>
      </c>
      <c r="I789" s="158"/>
      <c r="L789" s="154"/>
      <c r="M789" s="159"/>
      <c r="T789" s="160"/>
      <c r="AT789" s="155" t="s">
        <v>313</v>
      </c>
      <c r="AU789" s="155" t="s">
        <v>81</v>
      </c>
      <c r="AV789" s="13" t="s">
        <v>89</v>
      </c>
      <c r="AW789" s="13" t="s">
        <v>34</v>
      </c>
      <c r="AX789" s="13" t="s">
        <v>72</v>
      </c>
      <c r="AY789" s="155" t="s">
        <v>306</v>
      </c>
    </row>
    <row r="790" spans="2:65" s="14" customFormat="1">
      <c r="B790" s="165"/>
      <c r="D790" s="147" t="s">
        <v>313</v>
      </c>
      <c r="E790" s="166" t="s">
        <v>21</v>
      </c>
      <c r="F790" s="167" t="s">
        <v>1107</v>
      </c>
      <c r="H790" s="166" t="s">
        <v>21</v>
      </c>
      <c r="I790" s="168"/>
      <c r="L790" s="165"/>
      <c r="M790" s="169"/>
      <c r="T790" s="170"/>
      <c r="AT790" s="166" t="s">
        <v>313</v>
      </c>
      <c r="AU790" s="166" t="s">
        <v>81</v>
      </c>
      <c r="AV790" s="14" t="s">
        <v>79</v>
      </c>
      <c r="AW790" s="14" t="s">
        <v>34</v>
      </c>
      <c r="AX790" s="14" t="s">
        <v>72</v>
      </c>
      <c r="AY790" s="166" t="s">
        <v>306</v>
      </c>
    </row>
    <row r="791" spans="2:65" s="12" customFormat="1">
      <c r="B791" s="146"/>
      <c r="D791" s="147" t="s">
        <v>313</v>
      </c>
      <c r="E791" s="148" t="s">
        <v>21</v>
      </c>
      <c r="F791" s="149" t="s">
        <v>1146</v>
      </c>
      <c r="H791" s="150">
        <v>4.7</v>
      </c>
      <c r="I791" s="151"/>
      <c r="L791" s="146"/>
      <c r="M791" s="152"/>
      <c r="T791" s="153"/>
      <c r="AT791" s="148" t="s">
        <v>313</v>
      </c>
      <c r="AU791" s="148" t="s">
        <v>81</v>
      </c>
      <c r="AV791" s="12" t="s">
        <v>81</v>
      </c>
      <c r="AW791" s="12" t="s">
        <v>34</v>
      </c>
      <c r="AX791" s="12" t="s">
        <v>72</v>
      </c>
      <c r="AY791" s="148" t="s">
        <v>306</v>
      </c>
    </row>
    <row r="792" spans="2:65" s="13" customFormat="1">
      <c r="B792" s="154"/>
      <c r="D792" s="147" t="s">
        <v>313</v>
      </c>
      <c r="E792" s="155" t="s">
        <v>21</v>
      </c>
      <c r="F792" s="156" t="s">
        <v>315</v>
      </c>
      <c r="H792" s="157">
        <v>4.7</v>
      </c>
      <c r="I792" s="158"/>
      <c r="L792" s="154"/>
      <c r="M792" s="159"/>
      <c r="T792" s="160"/>
      <c r="AT792" s="155" t="s">
        <v>313</v>
      </c>
      <c r="AU792" s="155" t="s">
        <v>81</v>
      </c>
      <c r="AV792" s="13" t="s">
        <v>89</v>
      </c>
      <c r="AW792" s="13" t="s">
        <v>34</v>
      </c>
      <c r="AX792" s="13" t="s">
        <v>72</v>
      </c>
      <c r="AY792" s="155" t="s">
        <v>306</v>
      </c>
    </row>
    <row r="793" spans="2:65" s="12" customFormat="1">
      <c r="B793" s="146"/>
      <c r="D793" s="147" t="s">
        <v>313</v>
      </c>
      <c r="E793" s="148" t="s">
        <v>21</v>
      </c>
      <c r="F793" s="149" t="s">
        <v>1147</v>
      </c>
      <c r="H793" s="150">
        <v>10</v>
      </c>
      <c r="I793" s="151"/>
      <c r="L793" s="146"/>
      <c r="M793" s="152"/>
      <c r="T793" s="153"/>
      <c r="AT793" s="148" t="s">
        <v>313</v>
      </c>
      <c r="AU793" s="148" t="s">
        <v>81</v>
      </c>
      <c r="AV793" s="12" t="s">
        <v>81</v>
      </c>
      <c r="AW793" s="12" t="s">
        <v>34</v>
      </c>
      <c r="AX793" s="12" t="s">
        <v>72</v>
      </c>
      <c r="AY793" s="148" t="s">
        <v>306</v>
      </c>
    </row>
    <row r="794" spans="2:65" s="13" customFormat="1">
      <c r="B794" s="154"/>
      <c r="D794" s="147" t="s">
        <v>313</v>
      </c>
      <c r="E794" s="155" t="s">
        <v>21</v>
      </c>
      <c r="F794" s="156" t="s">
        <v>315</v>
      </c>
      <c r="H794" s="157">
        <v>10</v>
      </c>
      <c r="I794" s="158"/>
      <c r="L794" s="154"/>
      <c r="M794" s="159"/>
      <c r="T794" s="160"/>
      <c r="AT794" s="155" t="s">
        <v>313</v>
      </c>
      <c r="AU794" s="155" t="s">
        <v>81</v>
      </c>
      <c r="AV794" s="13" t="s">
        <v>89</v>
      </c>
      <c r="AW794" s="13" t="s">
        <v>34</v>
      </c>
      <c r="AX794" s="13" t="s">
        <v>72</v>
      </c>
      <c r="AY794" s="155" t="s">
        <v>306</v>
      </c>
    </row>
    <row r="795" spans="2:65" s="15" customFormat="1">
      <c r="B795" s="171"/>
      <c r="D795" s="147" t="s">
        <v>313</v>
      </c>
      <c r="E795" s="172" t="s">
        <v>21</v>
      </c>
      <c r="F795" s="173" t="s">
        <v>331</v>
      </c>
      <c r="H795" s="174">
        <v>19.581</v>
      </c>
      <c r="I795" s="175"/>
      <c r="L795" s="171"/>
      <c r="M795" s="176"/>
      <c r="T795" s="177"/>
      <c r="AT795" s="172" t="s">
        <v>313</v>
      </c>
      <c r="AU795" s="172" t="s">
        <v>81</v>
      </c>
      <c r="AV795" s="15" t="s">
        <v>108</v>
      </c>
      <c r="AW795" s="15" t="s">
        <v>34</v>
      </c>
      <c r="AX795" s="15" t="s">
        <v>79</v>
      </c>
      <c r="AY795" s="172" t="s">
        <v>306</v>
      </c>
    </row>
    <row r="796" spans="2:65" s="1" customFormat="1" ht="16.5" customHeight="1">
      <c r="B796" s="33"/>
      <c r="C796" s="133" t="s">
        <v>1148</v>
      </c>
      <c r="D796" s="133" t="s">
        <v>308</v>
      </c>
      <c r="E796" s="134" t="s">
        <v>1149</v>
      </c>
      <c r="F796" s="135" t="s">
        <v>1150</v>
      </c>
      <c r="G796" s="136" t="s">
        <v>236</v>
      </c>
      <c r="H796" s="137">
        <v>19.581</v>
      </c>
      <c r="I796" s="138"/>
      <c r="J796" s="139">
        <f>ROUND(I796*H796,2)</f>
        <v>0</v>
      </c>
      <c r="K796" s="135" t="s">
        <v>319</v>
      </c>
      <c r="L796" s="33"/>
      <c r="M796" s="140" t="s">
        <v>21</v>
      </c>
      <c r="N796" s="141" t="s">
        <v>43</v>
      </c>
      <c r="P796" s="142">
        <f>O796*H796</f>
        <v>0</v>
      </c>
      <c r="Q796" s="142">
        <v>0</v>
      </c>
      <c r="R796" s="142">
        <f>Q796*H796</f>
        <v>0</v>
      </c>
      <c r="S796" s="142">
        <v>0</v>
      </c>
      <c r="T796" s="143">
        <f>S796*H796</f>
        <v>0</v>
      </c>
      <c r="AR796" s="144" t="s">
        <v>108</v>
      </c>
      <c r="AT796" s="144" t="s">
        <v>308</v>
      </c>
      <c r="AU796" s="144" t="s">
        <v>81</v>
      </c>
      <c r="AY796" s="18" t="s">
        <v>306</v>
      </c>
      <c r="BE796" s="145">
        <f>IF(N796="základní",J796,0)</f>
        <v>0</v>
      </c>
      <c r="BF796" s="145">
        <f>IF(N796="snížená",J796,0)</f>
        <v>0</v>
      </c>
      <c r="BG796" s="145">
        <f>IF(N796="zákl. přenesená",J796,0)</f>
        <v>0</v>
      </c>
      <c r="BH796" s="145">
        <f>IF(N796="sníž. přenesená",J796,0)</f>
        <v>0</v>
      </c>
      <c r="BI796" s="145">
        <f>IF(N796="nulová",J796,0)</f>
        <v>0</v>
      </c>
      <c r="BJ796" s="18" t="s">
        <v>79</v>
      </c>
      <c r="BK796" s="145">
        <f>ROUND(I796*H796,2)</f>
        <v>0</v>
      </c>
      <c r="BL796" s="18" t="s">
        <v>108</v>
      </c>
      <c r="BM796" s="144" t="s">
        <v>1151</v>
      </c>
    </row>
    <row r="797" spans="2:65" s="1" customFormat="1">
      <c r="B797" s="33"/>
      <c r="D797" s="161" t="s">
        <v>321</v>
      </c>
      <c r="F797" s="162" t="s">
        <v>1152</v>
      </c>
      <c r="I797" s="163"/>
      <c r="L797" s="33"/>
      <c r="M797" s="164"/>
      <c r="T797" s="52"/>
      <c r="AT797" s="18" t="s">
        <v>321</v>
      </c>
      <c r="AU797" s="18" t="s">
        <v>81</v>
      </c>
    </row>
    <row r="798" spans="2:65" s="12" customFormat="1">
      <c r="B798" s="146"/>
      <c r="D798" s="147" t="s">
        <v>313</v>
      </c>
      <c r="E798" s="148" t="s">
        <v>21</v>
      </c>
      <c r="F798" s="149" t="s">
        <v>1153</v>
      </c>
      <c r="H798" s="150">
        <v>19.581</v>
      </c>
      <c r="I798" s="151"/>
      <c r="L798" s="146"/>
      <c r="M798" s="152"/>
      <c r="T798" s="153"/>
      <c r="AT798" s="148" t="s">
        <v>313</v>
      </c>
      <c r="AU798" s="148" t="s">
        <v>81</v>
      </c>
      <c r="AV798" s="12" t="s">
        <v>81</v>
      </c>
      <c r="AW798" s="12" t="s">
        <v>34</v>
      </c>
      <c r="AX798" s="12" t="s">
        <v>72</v>
      </c>
      <c r="AY798" s="148" t="s">
        <v>306</v>
      </c>
    </row>
    <row r="799" spans="2:65" s="13" customFormat="1">
      <c r="B799" s="154"/>
      <c r="D799" s="147" t="s">
        <v>313</v>
      </c>
      <c r="E799" s="155" t="s">
        <v>21</v>
      </c>
      <c r="F799" s="156" t="s">
        <v>315</v>
      </c>
      <c r="H799" s="157">
        <v>19.581</v>
      </c>
      <c r="I799" s="158"/>
      <c r="L799" s="154"/>
      <c r="M799" s="159"/>
      <c r="T799" s="160"/>
      <c r="AT799" s="155" t="s">
        <v>313</v>
      </c>
      <c r="AU799" s="155" t="s">
        <v>81</v>
      </c>
      <c r="AV799" s="13" t="s">
        <v>89</v>
      </c>
      <c r="AW799" s="13" t="s">
        <v>34</v>
      </c>
      <c r="AX799" s="13" t="s">
        <v>79</v>
      </c>
      <c r="AY799" s="155" t="s">
        <v>306</v>
      </c>
    </row>
    <row r="800" spans="2:65" s="1" customFormat="1" ht="16.5" customHeight="1">
      <c r="B800" s="33"/>
      <c r="C800" s="133" t="s">
        <v>1154</v>
      </c>
      <c r="D800" s="133" t="s">
        <v>308</v>
      </c>
      <c r="E800" s="134" t="s">
        <v>1155</v>
      </c>
      <c r="F800" s="135" t="s">
        <v>1156</v>
      </c>
      <c r="G800" s="136" t="s">
        <v>375</v>
      </c>
      <c r="H800" s="137">
        <v>0.87</v>
      </c>
      <c r="I800" s="138"/>
      <c r="J800" s="139">
        <f>ROUND(I800*H800,2)</f>
        <v>0</v>
      </c>
      <c r="K800" s="135" t="s">
        <v>319</v>
      </c>
      <c r="L800" s="33"/>
      <c r="M800" s="140" t="s">
        <v>21</v>
      </c>
      <c r="N800" s="141" t="s">
        <v>43</v>
      </c>
      <c r="P800" s="142">
        <f>O800*H800</f>
        <v>0</v>
      </c>
      <c r="Q800" s="142">
        <v>1.06277</v>
      </c>
      <c r="R800" s="142">
        <f>Q800*H800</f>
        <v>0.92460989999999998</v>
      </c>
      <c r="S800" s="142">
        <v>0</v>
      </c>
      <c r="T800" s="143">
        <f>S800*H800</f>
        <v>0</v>
      </c>
      <c r="AR800" s="144" t="s">
        <v>108</v>
      </c>
      <c r="AT800" s="144" t="s">
        <v>308</v>
      </c>
      <c r="AU800" s="144" t="s">
        <v>81</v>
      </c>
      <c r="AY800" s="18" t="s">
        <v>306</v>
      </c>
      <c r="BE800" s="145">
        <f>IF(N800="základní",J800,0)</f>
        <v>0</v>
      </c>
      <c r="BF800" s="145">
        <f>IF(N800="snížená",J800,0)</f>
        <v>0</v>
      </c>
      <c r="BG800" s="145">
        <f>IF(N800="zákl. přenesená",J800,0)</f>
        <v>0</v>
      </c>
      <c r="BH800" s="145">
        <f>IF(N800="sníž. přenesená",J800,0)</f>
        <v>0</v>
      </c>
      <c r="BI800" s="145">
        <f>IF(N800="nulová",J800,0)</f>
        <v>0</v>
      </c>
      <c r="BJ800" s="18" t="s">
        <v>79</v>
      </c>
      <c r="BK800" s="145">
        <f>ROUND(I800*H800,2)</f>
        <v>0</v>
      </c>
      <c r="BL800" s="18" t="s">
        <v>108</v>
      </c>
      <c r="BM800" s="144" t="s">
        <v>1157</v>
      </c>
    </row>
    <row r="801" spans="2:65" s="1" customFormat="1">
      <c r="B801" s="33"/>
      <c r="D801" s="161" t="s">
        <v>321</v>
      </c>
      <c r="F801" s="162" t="s">
        <v>1158</v>
      </c>
      <c r="I801" s="163"/>
      <c r="L801" s="33"/>
      <c r="M801" s="164"/>
      <c r="T801" s="52"/>
      <c r="AT801" s="18" t="s">
        <v>321</v>
      </c>
      <c r="AU801" s="18" t="s">
        <v>81</v>
      </c>
    </row>
    <row r="802" spans="2:65" s="14" customFormat="1">
      <c r="B802" s="165"/>
      <c r="D802" s="147" t="s">
        <v>313</v>
      </c>
      <c r="E802" s="166" t="s">
        <v>21</v>
      </c>
      <c r="F802" s="167" t="s">
        <v>1159</v>
      </c>
      <c r="H802" s="166" t="s">
        <v>21</v>
      </c>
      <c r="I802" s="168"/>
      <c r="L802" s="165"/>
      <c r="M802" s="169"/>
      <c r="T802" s="170"/>
      <c r="AT802" s="166" t="s">
        <v>313</v>
      </c>
      <c r="AU802" s="166" t="s">
        <v>81</v>
      </c>
      <c r="AV802" s="14" t="s">
        <v>79</v>
      </c>
      <c r="AW802" s="14" t="s">
        <v>34</v>
      </c>
      <c r="AX802" s="14" t="s">
        <v>72</v>
      </c>
      <c r="AY802" s="166" t="s">
        <v>306</v>
      </c>
    </row>
    <row r="803" spans="2:65" s="12" customFormat="1">
      <c r="B803" s="146"/>
      <c r="D803" s="147" t="s">
        <v>313</v>
      </c>
      <c r="E803" s="148" t="s">
        <v>21</v>
      </c>
      <c r="F803" s="149" t="s">
        <v>1160</v>
      </c>
      <c r="H803" s="150">
        <v>0.152</v>
      </c>
      <c r="I803" s="151"/>
      <c r="L803" s="146"/>
      <c r="M803" s="152"/>
      <c r="T803" s="153"/>
      <c r="AT803" s="148" t="s">
        <v>313</v>
      </c>
      <c r="AU803" s="148" t="s">
        <v>81</v>
      </c>
      <c r="AV803" s="12" t="s">
        <v>81</v>
      </c>
      <c r="AW803" s="12" t="s">
        <v>34</v>
      </c>
      <c r="AX803" s="12" t="s">
        <v>72</v>
      </c>
      <c r="AY803" s="148" t="s">
        <v>306</v>
      </c>
    </row>
    <row r="804" spans="2:65" s="12" customFormat="1">
      <c r="B804" s="146"/>
      <c r="D804" s="147" t="s">
        <v>313</v>
      </c>
      <c r="E804" s="148" t="s">
        <v>21</v>
      </c>
      <c r="F804" s="149" t="s">
        <v>1161</v>
      </c>
      <c r="H804" s="150">
        <v>2.4E-2</v>
      </c>
      <c r="I804" s="151"/>
      <c r="L804" s="146"/>
      <c r="M804" s="152"/>
      <c r="T804" s="153"/>
      <c r="AT804" s="148" t="s">
        <v>313</v>
      </c>
      <c r="AU804" s="148" t="s">
        <v>81</v>
      </c>
      <c r="AV804" s="12" t="s">
        <v>81</v>
      </c>
      <c r="AW804" s="12" t="s">
        <v>34</v>
      </c>
      <c r="AX804" s="12" t="s">
        <v>72</v>
      </c>
      <c r="AY804" s="148" t="s">
        <v>306</v>
      </c>
    </row>
    <row r="805" spans="2:65" s="13" customFormat="1">
      <c r="B805" s="154"/>
      <c r="D805" s="147" t="s">
        <v>313</v>
      </c>
      <c r="E805" s="155" t="s">
        <v>21</v>
      </c>
      <c r="F805" s="156" t="s">
        <v>315</v>
      </c>
      <c r="H805" s="157">
        <v>0.17599999999999999</v>
      </c>
      <c r="I805" s="158"/>
      <c r="L805" s="154"/>
      <c r="M805" s="159"/>
      <c r="T805" s="160"/>
      <c r="AT805" s="155" t="s">
        <v>313</v>
      </c>
      <c r="AU805" s="155" t="s">
        <v>81</v>
      </c>
      <c r="AV805" s="13" t="s">
        <v>89</v>
      </c>
      <c r="AW805" s="13" t="s">
        <v>34</v>
      </c>
      <c r="AX805" s="13" t="s">
        <v>72</v>
      </c>
      <c r="AY805" s="155" t="s">
        <v>306</v>
      </c>
    </row>
    <row r="806" spans="2:65" s="14" customFormat="1">
      <c r="B806" s="165"/>
      <c r="D806" s="147" t="s">
        <v>313</v>
      </c>
      <c r="E806" s="166" t="s">
        <v>21</v>
      </c>
      <c r="F806" s="167" t="s">
        <v>1162</v>
      </c>
      <c r="H806" s="166" t="s">
        <v>21</v>
      </c>
      <c r="I806" s="168"/>
      <c r="L806" s="165"/>
      <c r="M806" s="169"/>
      <c r="T806" s="170"/>
      <c r="AT806" s="166" t="s">
        <v>313</v>
      </c>
      <c r="AU806" s="166" t="s">
        <v>81</v>
      </c>
      <c r="AV806" s="14" t="s">
        <v>79</v>
      </c>
      <c r="AW806" s="14" t="s">
        <v>34</v>
      </c>
      <c r="AX806" s="14" t="s">
        <v>72</v>
      </c>
      <c r="AY806" s="166" t="s">
        <v>306</v>
      </c>
    </row>
    <row r="807" spans="2:65" s="12" customFormat="1">
      <c r="B807" s="146"/>
      <c r="D807" s="147" t="s">
        <v>313</v>
      </c>
      <c r="E807" s="148" t="s">
        <v>21</v>
      </c>
      <c r="F807" s="149" t="s">
        <v>1163</v>
      </c>
      <c r="H807" s="150">
        <v>0.69399999999999995</v>
      </c>
      <c r="I807" s="151"/>
      <c r="L807" s="146"/>
      <c r="M807" s="152"/>
      <c r="T807" s="153"/>
      <c r="AT807" s="148" t="s">
        <v>313</v>
      </c>
      <c r="AU807" s="148" t="s">
        <v>81</v>
      </c>
      <c r="AV807" s="12" t="s">
        <v>81</v>
      </c>
      <c r="AW807" s="12" t="s">
        <v>34</v>
      </c>
      <c r="AX807" s="12" t="s">
        <v>72</v>
      </c>
      <c r="AY807" s="148" t="s">
        <v>306</v>
      </c>
    </row>
    <row r="808" spans="2:65" s="13" customFormat="1">
      <c r="B808" s="154"/>
      <c r="D808" s="147" t="s">
        <v>313</v>
      </c>
      <c r="E808" s="155" t="s">
        <v>21</v>
      </c>
      <c r="F808" s="156" t="s">
        <v>315</v>
      </c>
      <c r="H808" s="157">
        <v>0.69399999999999995</v>
      </c>
      <c r="I808" s="158"/>
      <c r="L808" s="154"/>
      <c r="M808" s="159"/>
      <c r="T808" s="160"/>
      <c r="AT808" s="155" t="s">
        <v>313</v>
      </c>
      <c r="AU808" s="155" t="s">
        <v>81</v>
      </c>
      <c r="AV808" s="13" t="s">
        <v>89</v>
      </c>
      <c r="AW808" s="13" t="s">
        <v>34</v>
      </c>
      <c r="AX808" s="13" t="s">
        <v>72</v>
      </c>
      <c r="AY808" s="155" t="s">
        <v>306</v>
      </c>
    </row>
    <row r="809" spans="2:65" s="15" customFormat="1">
      <c r="B809" s="171"/>
      <c r="D809" s="147" t="s">
        <v>313</v>
      </c>
      <c r="E809" s="172" t="s">
        <v>21</v>
      </c>
      <c r="F809" s="173" t="s">
        <v>331</v>
      </c>
      <c r="H809" s="174">
        <v>0.87</v>
      </c>
      <c r="I809" s="175"/>
      <c r="L809" s="171"/>
      <c r="M809" s="176"/>
      <c r="T809" s="177"/>
      <c r="AT809" s="172" t="s">
        <v>313</v>
      </c>
      <c r="AU809" s="172" t="s">
        <v>81</v>
      </c>
      <c r="AV809" s="15" t="s">
        <v>108</v>
      </c>
      <c r="AW809" s="15" t="s">
        <v>34</v>
      </c>
      <c r="AX809" s="15" t="s">
        <v>79</v>
      </c>
      <c r="AY809" s="172" t="s">
        <v>306</v>
      </c>
    </row>
    <row r="810" spans="2:65" s="1" customFormat="1" ht="16.5" customHeight="1">
      <c r="B810" s="33"/>
      <c r="C810" s="133" t="s">
        <v>1164</v>
      </c>
      <c r="D810" s="133" t="s">
        <v>308</v>
      </c>
      <c r="E810" s="134" t="s">
        <v>1165</v>
      </c>
      <c r="F810" s="135" t="s">
        <v>1166</v>
      </c>
      <c r="G810" s="136" t="s">
        <v>236</v>
      </c>
      <c r="H810" s="137">
        <v>38.53</v>
      </c>
      <c r="I810" s="138"/>
      <c r="J810" s="139">
        <f>ROUND(I810*H810,2)</f>
        <v>0</v>
      </c>
      <c r="K810" s="135" t="s">
        <v>319</v>
      </c>
      <c r="L810" s="33"/>
      <c r="M810" s="140" t="s">
        <v>21</v>
      </c>
      <c r="N810" s="141" t="s">
        <v>43</v>
      </c>
      <c r="P810" s="142">
        <f>O810*H810</f>
        <v>0</v>
      </c>
      <c r="Q810" s="142">
        <v>4.9840000000000002E-2</v>
      </c>
      <c r="R810" s="142">
        <f>Q810*H810</f>
        <v>1.9203352000000002</v>
      </c>
      <c r="S810" s="142">
        <v>0</v>
      </c>
      <c r="T810" s="143">
        <f>S810*H810</f>
        <v>0</v>
      </c>
      <c r="AR810" s="144" t="s">
        <v>108</v>
      </c>
      <c r="AT810" s="144" t="s">
        <v>308</v>
      </c>
      <c r="AU810" s="144" t="s">
        <v>81</v>
      </c>
      <c r="AY810" s="18" t="s">
        <v>306</v>
      </c>
      <c r="BE810" s="145">
        <f>IF(N810="základní",J810,0)</f>
        <v>0</v>
      </c>
      <c r="BF810" s="145">
        <f>IF(N810="snížená",J810,0)</f>
        <v>0</v>
      </c>
      <c r="BG810" s="145">
        <f>IF(N810="zákl. přenesená",J810,0)</f>
        <v>0</v>
      </c>
      <c r="BH810" s="145">
        <f>IF(N810="sníž. přenesená",J810,0)</f>
        <v>0</v>
      </c>
      <c r="BI810" s="145">
        <f>IF(N810="nulová",J810,0)</f>
        <v>0</v>
      </c>
      <c r="BJ810" s="18" t="s">
        <v>79</v>
      </c>
      <c r="BK810" s="145">
        <f>ROUND(I810*H810,2)</f>
        <v>0</v>
      </c>
      <c r="BL810" s="18" t="s">
        <v>108</v>
      </c>
      <c r="BM810" s="144" t="s">
        <v>1167</v>
      </c>
    </row>
    <row r="811" spans="2:65" s="1" customFormat="1">
      <c r="B811" s="33"/>
      <c r="D811" s="161" t="s">
        <v>321</v>
      </c>
      <c r="F811" s="162" t="s">
        <v>1168</v>
      </c>
      <c r="I811" s="163"/>
      <c r="L811" s="33"/>
      <c r="M811" s="164"/>
      <c r="T811" s="52"/>
      <c r="AT811" s="18" t="s">
        <v>321</v>
      </c>
      <c r="AU811" s="18" t="s">
        <v>81</v>
      </c>
    </row>
    <row r="812" spans="2:65" s="14" customFormat="1">
      <c r="B812" s="165"/>
      <c r="D812" s="147" t="s">
        <v>313</v>
      </c>
      <c r="E812" s="166" t="s">
        <v>21</v>
      </c>
      <c r="F812" s="167" t="s">
        <v>1169</v>
      </c>
      <c r="H812" s="166" t="s">
        <v>21</v>
      </c>
      <c r="I812" s="168"/>
      <c r="L812" s="165"/>
      <c r="M812" s="169"/>
      <c r="T812" s="170"/>
      <c r="AT812" s="166" t="s">
        <v>313</v>
      </c>
      <c r="AU812" s="166" t="s">
        <v>81</v>
      </c>
      <c r="AV812" s="14" t="s">
        <v>79</v>
      </c>
      <c r="AW812" s="14" t="s">
        <v>34</v>
      </c>
      <c r="AX812" s="14" t="s">
        <v>72</v>
      </c>
      <c r="AY812" s="166" t="s">
        <v>306</v>
      </c>
    </row>
    <row r="813" spans="2:65" s="12" customFormat="1">
      <c r="B813" s="146"/>
      <c r="D813" s="147" t="s">
        <v>313</v>
      </c>
      <c r="E813" s="148" t="s">
        <v>21</v>
      </c>
      <c r="F813" s="149" t="s">
        <v>1170</v>
      </c>
      <c r="H813" s="150">
        <v>51.4</v>
      </c>
      <c r="I813" s="151"/>
      <c r="L813" s="146"/>
      <c r="M813" s="152"/>
      <c r="T813" s="153"/>
      <c r="AT813" s="148" t="s">
        <v>313</v>
      </c>
      <c r="AU813" s="148" t="s">
        <v>81</v>
      </c>
      <c r="AV813" s="12" t="s">
        <v>81</v>
      </c>
      <c r="AW813" s="12" t="s">
        <v>34</v>
      </c>
      <c r="AX813" s="12" t="s">
        <v>72</v>
      </c>
      <c r="AY813" s="148" t="s">
        <v>306</v>
      </c>
    </row>
    <row r="814" spans="2:65" s="14" customFormat="1">
      <c r="B814" s="165"/>
      <c r="D814" s="147" t="s">
        <v>313</v>
      </c>
      <c r="E814" s="166" t="s">
        <v>21</v>
      </c>
      <c r="F814" s="167" t="s">
        <v>1171</v>
      </c>
      <c r="H814" s="166" t="s">
        <v>21</v>
      </c>
      <c r="I814" s="168"/>
      <c r="L814" s="165"/>
      <c r="M814" s="169"/>
      <c r="T814" s="170"/>
      <c r="AT814" s="166" t="s">
        <v>313</v>
      </c>
      <c r="AU814" s="166" t="s">
        <v>81</v>
      </c>
      <c r="AV814" s="14" t="s">
        <v>79</v>
      </c>
      <c r="AW814" s="14" t="s">
        <v>34</v>
      </c>
      <c r="AX814" s="14" t="s">
        <v>72</v>
      </c>
      <c r="AY814" s="166" t="s">
        <v>306</v>
      </c>
    </row>
    <row r="815" spans="2:65" s="12" customFormat="1">
      <c r="B815" s="146"/>
      <c r="D815" s="147" t="s">
        <v>313</v>
      </c>
      <c r="E815" s="148" t="s">
        <v>21</v>
      </c>
      <c r="F815" s="149" t="s">
        <v>1172</v>
      </c>
      <c r="H815" s="150">
        <v>-12.87</v>
      </c>
      <c r="I815" s="151"/>
      <c r="L815" s="146"/>
      <c r="M815" s="152"/>
      <c r="T815" s="153"/>
      <c r="AT815" s="148" t="s">
        <v>313</v>
      </c>
      <c r="AU815" s="148" t="s">
        <v>81</v>
      </c>
      <c r="AV815" s="12" t="s">
        <v>81</v>
      </c>
      <c r="AW815" s="12" t="s">
        <v>34</v>
      </c>
      <c r="AX815" s="12" t="s">
        <v>72</v>
      </c>
      <c r="AY815" s="148" t="s">
        <v>306</v>
      </c>
    </row>
    <row r="816" spans="2:65" s="13" customFormat="1">
      <c r="B816" s="154"/>
      <c r="D816" s="147" t="s">
        <v>313</v>
      </c>
      <c r="E816" s="155" t="s">
        <v>21</v>
      </c>
      <c r="F816" s="156" t="s">
        <v>315</v>
      </c>
      <c r="H816" s="157">
        <v>38.53</v>
      </c>
      <c r="I816" s="158"/>
      <c r="L816" s="154"/>
      <c r="M816" s="159"/>
      <c r="T816" s="160"/>
      <c r="AT816" s="155" t="s">
        <v>313</v>
      </c>
      <c r="AU816" s="155" t="s">
        <v>81</v>
      </c>
      <c r="AV816" s="13" t="s">
        <v>89</v>
      </c>
      <c r="AW816" s="13" t="s">
        <v>34</v>
      </c>
      <c r="AX816" s="13" t="s">
        <v>79</v>
      </c>
      <c r="AY816" s="155" t="s">
        <v>306</v>
      </c>
    </row>
    <row r="817" spans="2:65" s="1" customFormat="1" ht="16.5" customHeight="1">
      <c r="B817" s="33"/>
      <c r="C817" s="133" t="s">
        <v>1173</v>
      </c>
      <c r="D817" s="133" t="s">
        <v>308</v>
      </c>
      <c r="E817" s="134" t="s">
        <v>1174</v>
      </c>
      <c r="F817" s="135" t="s">
        <v>1175</v>
      </c>
      <c r="G817" s="136" t="s">
        <v>236</v>
      </c>
      <c r="H817" s="137">
        <v>104.236</v>
      </c>
      <c r="I817" s="138"/>
      <c r="J817" s="139">
        <f>ROUND(I817*H817,2)</f>
        <v>0</v>
      </c>
      <c r="K817" s="135" t="s">
        <v>319</v>
      </c>
      <c r="L817" s="33"/>
      <c r="M817" s="140" t="s">
        <v>21</v>
      </c>
      <c r="N817" s="141" t="s">
        <v>43</v>
      </c>
      <c r="P817" s="142">
        <f>O817*H817</f>
        <v>0</v>
      </c>
      <c r="Q817" s="142">
        <v>0.11</v>
      </c>
      <c r="R817" s="142">
        <f>Q817*H817</f>
        <v>11.465960000000001</v>
      </c>
      <c r="S817" s="142">
        <v>0</v>
      </c>
      <c r="T817" s="143">
        <f>S817*H817</f>
        <v>0</v>
      </c>
      <c r="AR817" s="144" t="s">
        <v>108</v>
      </c>
      <c r="AT817" s="144" t="s">
        <v>308</v>
      </c>
      <c r="AU817" s="144" t="s">
        <v>81</v>
      </c>
      <c r="AY817" s="18" t="s">
        <v>306</v>
      </c>
      <c r="BE817" s="145">
        <f>IF(N817="základní",J817,0)</f>
        <v>0</v>
      </c>
      <c r="BF817" s="145">
        <f>IF(N817="snížená",J817,0)</f>
        <v>0</v>
      </c>
      <c r="BG817" s="145">
        <f>IF(N817="zákl. přenesená",J817,0)</f>
        <v>0</v>
      </c>
      <c r="BH817" s="145">
        <f>IF(N817="sníž. přenesená",J817,0)</f>
        <v>0</v>
      </c>
      <c r="BI817" s="145">
        <f>IF(N817="nulová",J817,0)</f>
        <v>0</v>
      </c>
      <c r="BJ817" s="18" t="s">
        <v>79</v>
      </c>
      <c r="BK817" s="145">
        <f>ROUND(I817*H817,2)</f>
        <v>0</v>
      </c>
      <c r="BL817" s="18" t="s">
        <v>108</v>
      </c>
      <c r="BM817" s="144" t="s">
        <v>1176</v>
      </c>
    </row>
    <row r="818" spans="2:65" s="1" customFormat="1">
      <c r="B818" s="33"/>
      <c r="D818" s="161" t="s">
        <v>321</v>
      </c>
      <c r="F818" s="162" t="s">
        <v>1177</v>
      </c>
      <c r="I818" s="163"/>
      <c r="L818" s="33"/>
      <c r="M818" s="164"/>
      <c r="T818" s="52"/>
      <c r="AT818" s="18" t="s">
        <v>321</v>
      </c>
      <c r="AU818" s="18" t="s">
        <v>81</v>
      </c>
    </row>
    <row r="819" spans="2:65" s="14" customFormat="1">
      <c r="B819" s="165"/>
      <c r="D819" s="147" t="s">
        <v>313</v>
      </c>
      <c r="E819" s="166" t="s">
        <v>21</v>
      </c>
      <c r="F819" s="167" t="s">
        <v>1178</v>
      </c>
      <c r="H819" s="166" t="s">
        <v>21</v>
      </c>
      <c r="I819" s="168"/>
      <c r="L819" s="165"/>
      <c r="M819" s="169"/>
      <c r="T819" s="170"/>
      <c r="AT819" s="166" t="s">
        <v>313</v>
      </c>
      <c r="AU819" s="166" t="s">
        <v>81</v>
      </c>
      <c r="AV819" s="14" t="s">
        <v>79</v>
      </c>
      <c r="AW819" s="14" t="s">
        <v>34</v>
      </c>
      <c r="AX819" s="14" t="s">
        <v>72</v>
      </c>
      <c r="AY819" s="166" t="s">
        <v>306</v>
      </c>
    </row>
    <row r="820" spans="2:65" s="12" customFormat="1">
      <c r="B820" s="146"/>
      <c r="D820" s="147" t="s">
        <v>313</v>
      </c>
      <c r="E820" s="148" t="s">
        <v>21</v>
      </c>
      <c r="F820" s="149" t="s">
        <v>1179</v>
      </c>
      <c r="H820" s="150">
        <v>90.19</v>
      </c>
      <c r="I820" s="151"/>
      <c r="L820" s="146"/>
      <c r="M820" s="152"/>
      <c r="T820" s="153"/>
      <c r="AT820" s="148" t="s">
        <v>313</v>
      </c>
      <c r="AU820" s="148" t="s">
        <v>81</v>
      </c>
      <c r="AV820" s="12" t="s">
        <v>81</v>
      </c>
      <c r="AW820" s="12" t="s">
        <v>34</v>
      </c>
      <c r="AX820" s="12" t="s">
        <v>72</v>
      </c>
      <c r="AY820" s="148" t="s">
        <v>306</v>
      </c>
    </row>
    <row r="821" spans="2:65" s="12" customFormat="1">
      <c r="B821" s="146"/>
      <c r="D821" s="147" t="s">
        <v>313</v>
      </c>
      <c r="E821" s="148" t="s">
        <v>21</v>
      </c>
      <c r="F821" s="149" t="s">
        <v>1180</v>
      </c>
      <c r="H821" s="150">
        <v>14.045999999999999</v>
      </c>
      <c r="I821" s="151"/>
      <c r="L821" s="146"/>
      <c r="M821" s="152"/>
      <c r="T821" s="153"/>
      <c r="AT821" s="148" t="s">
        <v>313</v>
      </c>
      <c r="AU821" s="148" t="s">
        <v>81</v>
      </c>
      <c r="AV821" s="12" t="s">
        <v>81</v>
      </c>
      <c r="AW821" s="12" t="s">
        <v>34</v>
      </c>
      <c r="AX821" s="12" t="s">
        <v>72</v>
      </c>
      <c r="AY821" s="148" t="s">
        <v>306</v>
      </c>
    </row>
    <row r="822" spans="2:65" s="13" customFormat="1">
      <c r="B822" s="154"/>
      <c r="D822" s="147" t="s">
        <v>313</v>
      </c>
      <c r="E822" s="155" t="s">
        <v>21</v>
      </c>
      <c r="F822" s="156" t="s">
        <v>315</v>
      </c>
      <c r="H822" s="157">
        <v>104.236</v>
      </c>
      <c r="I822" s="158"/>
      <c r="L822" s="154"/>
      <c r="M822" s="159"/>
      <c r="T822" s="160"/>
      <c r="AT822" s="155" t="s">
        <v>313</v>
      </c>
      <c r="AU822" s="155" t="s">
        <v>81</v>
      </c>
      <c r="AV822" s="13" t="s">
        <v>89</v>
      </c>
      <c r="AW822" s="13" t="s">
        <v>34</v>
      </c>
      <c r="AX822" s="13" t="s">
        <v>79</v>
      </c>
      <c r="AY822" s="155" t="s">
        <v>306</v>
      </c>
    </row>
    <row r="823" spans="2:65" s="1" customFormat="1" ht="24.2" customHeight="1">
      <c r="B823" s="33"/>
      <c r="C823" s="133" t="s">
        <v>1181</v>
      </c>
      <c r="D823" s="133" t="s">
        <v>308</v>
      </c>
      <c r="E823" s="134" t="s">
        <v>1182</v>
      </c>
      <c r="F823" s="135" t="s">
        <v>1183</v>
      </c>
      <c r="G823" s="136" t="s">
        <v>236</v>
      </c>
      <c r="H823" s="137">
        <v>312.70800000000003</v>
      </c>
      <c r="I823" s="138"/>
      <c r="J823" s="139">
        <f>ROUND(I823*H823,2)</f>
        <v>0</v>
      </c>
      <c r="K823" s="135" t="s">
        <v>319</v>
      </c>
      <c r="L823" s="33"/>
      <c r="M823" s="140" t="s">
        <v>21</v>
      </c>
      <c r="N823" s="141" t="s">
        <v>43</v>
      </c>
      <c r="P823" s="142">
        <f>O823*H823</f>
        <v>0</v>
      </c>
      <c r="Q823" s="142">
        <v>1.0999999999999999E-2</v>
      </c>
      <c r="R823" s="142">
        <f>Q823*H823</f>
        <v>3.4397880000000001</v>
      </c>
      <c r="S823" s="142">
        <v>0</v>
      </c>
      <c r="T823" s="143">
        <f>S823*H823</f>
        <v>0</v>
      </c>
      <c r="AR823" s="144" t="s">
        <v>108</v>
      </c>
      <c r="AT823" s="144" t="s">
        <v>308</v>
      </c>
      <c r="AU823" s="144" t="s">
        <v>81</v>
      </c>
      <c r="AY823" s="18" t="s">
        <v>306</v>
      </c>
      <c r="BE823" s="145">
        <f>IF(N823="základní",J823,0)</f>
        <v>0</v>
      </c>
      <c r="BF823" s="145">
        <f>IF(N823="snížená",J823,0)</f>
        <v>0</v>
      </c>
      <c r="BG823" s="145">
        <f>IF(N823="zákl. přenesená",J823,0)</f>
        <v>0</v>
      </c>
      <c r="BH823" s="145">
        <f>IF(N823="sníž. přenesená",J823,0)</f>
        <v>0</v>
      </c>
      <c r="BI823" s="145">
        <f>IF(N823="nulová",J823,0)</f>
        <v>0</v>
      </c>
      <c r="BJ823" s="18" t="s">
        <v>79</v>
      </c>
      <c r="BK823" s="145">
        <f>ROUND(I823*H823,2)</f>
        <v>0</v>
      </c>
      <c r="BL823" s="18" t="s">
        <v>108</v>
      </c>
      <c r="BM823" s="144" t="s">
        <v>1184</v>
      </c>
    </row>
    <row r="824" spans="2:65" s="1" customFormat="1">
      <c r="B824" s="33"/>
      <c r="D824" s="161" t="s">
        <v>321</v>
      </c>
      <c r="F824" s="162" t="s">
        <v>1185</v>
      </c>
      <c r="I824" s="163"/>
      <c r="L824" s="33"/>
      <c r="M824" s="164"/>
      <c r="T824" s="52"/>
      <c r="AT824" s="18" t="s">
        <v>321</v>
      </c>
      <c r="AU824" s="18" t="s">
        <v>81</v>
      </c>
    </row>
    <row r="825" spans="2:65" s="14" customFormat="1">
      <c r="B825" s="165"/>
      <c r="D825" s="147" t="s">
        <v>313</v>
      </c>
      <c r="E825" s="166" t="s">
        <v>21</v>
      </c>
      <c r="F825" s="167" t="s">
        <v>1186</v>
      </c>
      <c r="H825" s="166" t="s">
        <v>21</v>
      </c>
      <c r="I825" s="168"/>
      <c r="L825" s="165"/>
      <c r="M825" s="169"/>
      <c r="T825" s="170"/>
      <c r="AT825" s="166" t="s">
        <v>313</v>
      </c>
      <c r="AU825" s="166" t="s">
        <v>81</v>
      </c>
      <c r="AV825" s="14" t="s">
        <v>79</v>
      </c>
      <c r="AW825" s="14" t="s">
        <v>34</v>
      </c>
      <c r="AX825" s="14" t="s">
        <v>72</v>
      </c>
      <c r="AY825" s="166" t="s">
        <v>306</v>
      </c>
    </row>
    <row r="826" spans="2:65" s="12" customFormat="1">
      <c r="B826" s="146"/>
      <c r="D826" s="147" t="s">
        <v>313</v>
      </c>
      <c r="E826" s="148" t="s">
        <v>21</v>
      </c>
      <c r="F826" s="149" t="s">
        <v>1187</v>
      </c>
      <c r="H826" s="150">
        <v>270.57</v>
      </c>
      <c r="I826" s="151"/>
      <c r="L826" s="146"/>
      <c r="M826" s="152"/>
      <c r="T826" s="153"/>
      <c r="AT826" s="148" t="s">
        <v>313</v>
      </c>
      <c r="AU826" s="148" t="s">
        <v>81</v>
      </c>
      <c r="AV826" s="12" t="s">
        <v>81</v>
      </c>
      <c r="AW826" s="12" t="s">
        <v>34</v>
      </c>
      <c r="AX826" s="12" t="s">
        <v>72</v>
      </c>
      <c r="AY826" s="148" t="s">
        <v>306</v>
      </c>
    </row>
    <row r="827" spans="2:65" s="12" customFormat="1">
      <c r="B827" s="146"/>
      <c r="D827" s="147" t="s">
        <v>313</v>
      </c>
      <c r="E827" s="148" t="s">
        <v>21</v>
      </c>
      <c r="F827" s="149" t="s">
        <v>1188</v>
      </c>
      <c r="H827" s="150">
        <v>42.137999999999998</v>
      </c>
      <c r="I827" s="151"/>
      <c r="L827" s="146"/>
      <c r="M827" s="152"/>
      <c r="T827" s="153"/>
      <c r="AT827" s="148" t="s">
        <v>313</v>
      </c>
      <c r="AU827" s="148" t="s">
        <v>81</v>
      </c>
      <c r="AV827" s="12" t="s">
        <v>81</v>
      </c>
      <c r="AW827" s="12" t="s">
        <v>34</v>
      </c>
      <c r="AX827" s="12" t="s">
        <v>72</v>
      </c>
      <c r="AY827" s="148" t="s">
        <v>306</v>
      </c>
    </row>
    <row r="828" spans="2:65" s="13" customFormat="1">
      <c r="B828" s="154"/>
      <c r="D828" s="147" t="s">
        <v>313</v>
      </c>
      <c r="E828" s="155" t="s">
        <v>21</v>
      </c>
      <c r="F828" s="156" t="s">
        <v>315</v>
      </c>
      <c r="H828" s="157">
        <v>312.70800000000003</v>
      </c>
      <c r="I828" s="158"/>
      <c r="L828" s="154"/>
      <c r="M828" s="159"/>
      <c r="T828" s="160"/>
      <c r="AT828" s="155" t="s">
        <v>313</v>
      </c>
      <c r="AU828" s="155" t="s">
        <v>81</v>
      </c>
      <c r="AV828" s="13" t="s">
        <v>89</v>
      </c>
      <c r="AW828" s="13" t="s">
        <v>34</v>
      </c>
      <c r="AX828" s="13" t="s">
        <v>79</v>
      </c>
      <c r="AY828" s="155" t="s">
        <v>306</v>
      </c>
    </row>
    <row r="829" spans="2:65" s="1" customFormat="1" ht="16.5" customHeight="1">
      <c r="B829" s="33"/>
      <c r="C829" s="133" t="s">
        <v>1189</v>
      </c>
      <c r="D829" s="133" t="s">
        <v>308</v>
      </c>
      <c r="E829" s="134" t="s">
        <v>1190</v>
      </c>
      <c r="F829" s="135" t="s">
        <v>1191</v>
      </c>
      <c r="G829" s="136" t="s">
        <v>236</v>
      </c>
      <c r="H829" s="137">
        <v>104.236</v>
      </c>
      <c r="I829" s="138"/>
      <c r="J829" s="139">
        <f>ROUND(I829*H829,2)</f>
        <v>0</v>
      </c>
      <c r="K829" s="135" t="s">
        <v>319</v>
      </c>
      <c r="L829" s="33"/>
      <c r="M829" s="140" t="s">
        <v>21</v>
      </c>
      <c r="N829" s="141" t="s">
        <v>43</v>
      </c>
      <c r="P829" s="142">
        <f>O829*H829</f>
        <v>0</v>
      </c>
      <c r="Q829" s="142">
        <v>1.2999999999999999E-4</v>
      </c>
      <c r="R829" s="142">
        <f>Q829*H829</f>
        <v>1.3550679999999999E-2</v>
      </c>
      <c r="S829" s="142">
        <v>0</v>
      </c>
      <c r="T829" s="143">
        <f>S829*H829</f>
        <v>0</v>
      </c>
      <c r="AR829" s="144" t="s">
        <v>108</v>
      </c>
      <c r="AT829" s="144" t="s">
        <v>308</v>
      </c>
      <c r="AU829" s="144" t="s">
        <v>81</v>
      </c>
      <c r="AY829" s="18" t="s">
        <v>306</v>
      </c>
      <c r="BE829" s="145">
        <f>IF(N829="základní",J829,0)</f>
        <v>0</v>
      </c>
      <c r="BF829" s="145">
        <f>IF(N829="snížená",J829,0)</f>
        <v>0</v>
      </c>
      <c r="BG829" s="145">
        <f>IF(N829="zákl. přenesená",J829,0)</f>
        <v>0</v>
      </c>
      <c r="BH829" s="145">
        <f>IF(N829="sníž. přenesená",J829,0)</f>
        <v>0</v>
      </c>
      <c r="BI829" s="145">
        <f>IF(N829="nulová",J829,0)</f>
        <v>0</v>
      </c>
      <c r="BJ829" s="18" t="s">
        <v>79</v>
      </c>
      <c r="BK829" s="145">
        <f>ROUND(I829*H829,2)</f>
        <v>0</v>
      </c>
      <c r="BL829" s="18" t="s">
        <v>108</v>
      </c>
      <c r="BM829" s="144" t="s">
        <v>1192</v>
      </c>
    </row>
    <row r="830" spans="2:65" s="1" customFormat="1">
      <c r="B830" s="33"/>
      <c r="D830" s="161" t="s">
        <v>321</v>
      </c>
      <c r="F830" s="162" t="s">
        <v>1193</v>
      </c>
      <c r="I830" s="163"/>
      <c r="L830" s="33"/>
      <c r="M830" s="164"/>
      <c r="T830" s="52"/>
      <c r="AT830" s="18" t="s">
        <v>321</v>
      </c>
      <c r="AU830" s="18" t="s">
        <v>81</v>
      </c>
    </row>
    <row r="831" spans="2:65" s="14" customFormat="1">
      <c r="B831" s="165"/>
      <c r="D831" s="147" t="s">
        <v>313</v>
      </c>
      <c r="E831" s="166" t="s">
        <v>21</v>
      </c>
      <c r="F831" s="167" t="s">
        <v>1194</v>
      </c>
      <c r="H831" s="166" t="s">
        <v>21</v>
      </c>
      <c r="I831" s="168"/>
      <c r="L831" s="165"/>
      <c r="M831" s="169"/>
      <c r="T831" s="170"/>
      <c r="AT831" s="166" t="s">
        <v>313</v>
      </c>
      <c r="AU831" s="166" t="s">
        <v>81</v>
      </c>
      <c r="AV831" s="14" t="s">
        <v>79</v>
      </c>
      <c r="AW831" s="14" t="s">
        <v>34</v>
      </c>
      <c r="AX831" s="14" t="s">
        <v>72</v>
      </c>
      <c r="AY831" s="166" t="s">
        <v>306</v>
      </c>
    </row>
    <row r="832" spans="2:65" s="12" customFormat="1">
      <c r="B832" s="146"/>
      <c r="D832" s="147" t="s">
        <v>313</v>
      </c>
      <c r="E832" s="148" t="s">
        <v>21</v>
      </c>
      <c r="F832" s="149" t="s">
        <v>246</v>
      </c>
      <c r="H832" s="150">
        <v>14.045999999999999</v>
      </c>
      <c r="I832" s="151"/>
      <c r="L832" s="146"/>
      <c r="M832" s="152"/>
      <c r="T832" s="153"/>
      <c r="AT832" s="148" t="s">
        <v>313</v>
      </c>
      <c r="AU832" s="148" t="s">
        <v>81</v>
      </c>
      <c r="AV832" s="12" t="s">
        <v>81</v>
      </c>
      <c r="AW832" s="12" t="s">
        <v>34</v>
      </c>
      <c r="AX832" s="12" t="s">
        <v>72</v>
      </c>
      <c r="AY832" s="148" t="s">
        <v>306</v>
      </c>
    </row>
    <row r="833" spans="2:65" s="12" customFormat="1">
      <c r="B833" s="146"/>
      <c r="D833" s="147" t="s">
        <v>313</v>
      </c>
      <c r="E833" s="148" t="s">
        <v>21</v>
      </c>
      <c r="F833" s="149" t="s">
        <v>1179</v>
      </c>
      <c r="H833" s="150">
        <v>90.19</v>
      </c>
      <c r="I833" s="151"/>
      <c r="L833" s="146"/>
      <c r="M833" s="152"/>
      <c r="T833" s="153"/>
      <c r="AT833" s="148" t="s">
        <v>313</v>
      </c>
      <c r="AU833" s="148" t="s">
        <v>81</v>
      </c>
      <c r="AV833" s="12" t="s">
        <v>81</v>
      </c>
      <c r="AW833" s="12" t="s">
        <v>34</v>
      </c>
      <c r="AX833" s="12" t="s">
        <v>72</v>
      </c>
      <c r="AY833" s="148" t="s">
        <v>306</v>
      </c>
    </row>
    <row r="834" spans="2:65" s="13" customFormat="1">
      <c r="B834" s="154"/>
      <c r="D834" s="147" t="s">
        <v>313</v>
      </c>
      <c r="E834" s="155" t="s">
        <v>21</v>
      </c>
      <c r="F834" s="156" t="s">
        <v>315</v>
      </c>
      <c r="H834" s="157">
        <v>104.236</v>
      </c>
      <c r="I834" s="158"/>
      <c r="L834" s="154"/>
      <c r="M834" s="159"/>
      <c r="T834" s="160"/>
      <c r="AT834" s="155" t="s">
        <v>313</v>
      </c>
      <c r="AU834" s="155" t="s">
        <v>81</v>
      </c>
      <c r="AV834" s="13" t="s">
        <v>89</v>
      </c>
      <c r="AW834" s="13" t="s">
        <v>34</v>
      </c>
      <c r="AX834" s="13" t="s">
        <v>79</v>
      </c>
      <c r="AY834" s="155" t="s">
        <v>306</v>
      </c>
    </row>
    <row r="835" spans="2:65" s="1" customFormat="1" ht="24.2" customHeight="1">
      <c r="B835" s="33"/>
      <c r="C835" s="133" t="s">
        <v>1195</v>
      </c>
      <c r="D835" s="133" t="s">
        <v>308</v>
      </c>
      <c r="E835" s="134" t="s">
        <v>1196</v>
      </c>
      <c r="F835" s="135" t="s">
        <v>1197</v>
      </c>
      <c r="G835" s="136" t="s">
        <v>240</v>
      </c>
      <c r="H835" s="137">
        <v>10</v>
      </c>
      <c r="I835" s="138"/>
      <c r="J835" s="139">
        <f>ROUND(I835*H835,2)</f>
        <v>0</v>
      </c>
      <c r="K835" s="135" t="s">
        <v>319</v>
      </c>
      <c r="L835" s="33"/>
      <c r="M835" s="140" t="s">
        <v>21</v>
      </c>
      <c r="N835" s="141" t="s">
        <v>43</v>
      </c>
      <c r="P835" s="142">
        <f>O835*H835</f>
        <v>0</v>
      </c>
      <c r="Q835" s="142">
        <v>1.0499999999999999E-3</v>
      </c>
      <c r="R835" s="142">
        <f>Q835*H835</f>
        <v>1.0499999999999999E-2</v>
      </c>
      <c r="S835" s="142">
        <v>0</v>
      </c>
      <c r="T835" s="143">
        <f>S835*H835</f>
        <v>0</v>
      </c>
      <c r="AR835" s="144" t="s">
        <v>108</v>
      </c>
      <c r="AT835" s="144" t="s">
        <v>308</v>
      </c>
      <c r="AU835" s="144" t="s">
        <v>81</v>
      </c>
      <c r="AY835" s="18" t="s">
        <v>306</v>
      </c>
      <c r="BE835" s="145">
        <f>IF(N835="základní",J835,0)</f>
        <v>0</v>
      </c>
      <c r="BF835" s="145">
        <f>IF(N835="snížená",J835,0)</f>
        <v>0</v>
      </c>
      <c r="BG835" s="145">
        <f>IF(N835="zákl. přenesená",J835,0)</f>
        <v>0</v>
      </c>
      <c r="BH835" s="145">
        <f>IF(N835="sníž. přenesená",J835,0)</f>
        <v>0</v>
      </c>
      <c r="BI835" s="145">
        <f>IF(N835="nulová",J835,0)</f>
        <v>0</v>
      </c>
      <c r="BJ835" s="18" t="s">
        <v>79</v>
      </c>
      <c r="BK835" s="145">
        <f>ROUND(I835*H835,2)</f>
        <v>0</v>
      </c>
      <c r="BL835" s="18" t="s">
        <v>108</v>
      </c>
      <c r="BM835" s="144" t="s">
        <v>1198</v>
      </c>
    </row>
    <row r="836" spans="2:65" s="1" customFormat="1">
      <c r="B836" s="33"/>
      <c r="D836" s="161" t="s">
        <v>321</v>
      </c>
      <c r="F836" s="162" t="s">
        <v>1199</v>
      </c>
      <c r="I836" s="163"/>
      <c r="L836" s="33"/>
      <c r="M836" s="164"/>
      <c r="T836" s="52"/>
      <c r="AT836" s="18" t="s">
        <v>321</v>
      </c>
      <c r="AU836" s="18" t="s">
        <v>81</v>
      </c>
    </row>
    <row r="837" spans="2:65" s="12" customFormat="1">
      <c r="B837" s="146"/>
      <c r="D837" s="147" t="s">
        <v>313</v>
      </c>
      <c r="E837" s="148" t="s">
        <v>21</v>
      </c>
      <c r="F837" s="149" t="s">
        <v>1200</v>
      </c>
      <c r="H837" s="150">
        <v>10</v>
      </c>
      <c r="I837" s="151"/>
      <c r="L837" s="146"/>
      <c r="M837" s="152"/>
      <c r="T837" s="153"/>
      <c r="AT837" s="148" t="s">
        <v>313</v>
      </c>
      <c r="AU837" s="148" t="s">
        <v>81</v>
      </c>
      <c r="AV837" s="12" t="s">
        <v>81</v>
      </c>
      <c r="AW837" s="12" t="s">
        <v>34</v>
      </c>
      <c r="AX837" s="12" t="s">
        <v>72</v>
      </c>
      <c r="AY837" s="148" t="s">
        <v>306</v>
      </c>
    </row>
    <row r="838" spans="2:65" s="13" customFormat="1">
      <c r="B838" s="154"/>
      <c r="D838" s="147" t="s">
        <v>313</v>
      </c>
      <c r="E838" s="155" t="s">
        <v>21</v>
      </c>
      <c r="F838" s="156" t="s">
        <v>315</v>
      </c>
      <c r="H838" s="157">
        <v>10</v>
      </c>
      <c r="I838" s="158"/>
      <c r="L838" s="154"/>
      <c r="M838" s="159"/>
      <c r="T838" s="160"/>
      <c r="AT838" s="155" t="s">
        <v>313</v>
      </c>
      <c r="AU838" s="155" t="s">
        <v>81</v>
      </c>
      <c r="AV838" s="13" t="s">
        <v>89</v>
      </c>
      <c r="AW838" s="13" t="s">
        <v>34</v>
      </c>
      <c r="AX838" s="13" t="s">
        <v>79</v>
      </c>
      <c r="AY838" s="155" t="s">
        <v>306</v>
      </c>
    </row>
    <row r="839" spans="2:65" s="1" customFormat="1" ht="16.5" customHeight="1">
      <c r="B839" s="33"/>
      <c r="C839" s="133" t="s">
        <v>1201</v>
      </c>
      <c r="D839" s="133" t="s">
        <v>308</v>
      </c>
      <c r="E839" s="134" t="s">
        <v>1202</v>
      </c>
      <c r="F839" s="135" t="s">
        <v>1203</v>
      </c>
      <c r="G839" s="136" t="s">
        <v>236</v>
      </c>
      <c r="H839" s="137">
        <v>652.63499999999999</v>
      </c>
      <c r="I839" s="138"/>
      <c r="J839" s="139">
        <f>ROUND(I839*H839,2)</f>
        <v>0</v>
      </c>
      <c r="K839" s="135" t="s">
        <v>319</v>
      </c>
      <c r="L839" s="33"/>
      <c r="M839" s="140" t="s">
        <v>21</v>
      </c>
      <c r="N839" s="141" t="s">
        <v>43</v>
      </c>
      <c r="P839" s="142">
        <f>O839*H839</f>
        <v>0</v>
      </c>
      <c r="Q839" s="142">
        <v>2.2000000000000001E-4</v>
      </c>
      <c r="R839" s="142">
        <f>Q839*H839</f>
        <v>0.1435797</v>
      </c>
      <c r="S839" s="142">
        <v>0</v>
      </c>
      <c r="T839" s="143">
        <f>S839*H839</f>
        <v>0</v>
      </c>
      <c r="AR839" s="144" t="s">
        <v>108</v>
      </c>
      <c r="AT839" s="144" t="s">
        <v>308</v>
      </c>
      <c r="AU839" s="144" t="s">
        <v>81</v>
      </c>
      <c r="AY839" s="18" t="s">
        <v>306</v>
      </c>
      <c r="BE839" s="145">
        <f>IF(N839="základní",J839,0)</f>
        <v>0</v>
      </c>
      <c r="BF839" s="145">
        <f>IF(N839="snížená",J839,0)</f>
        <v>0</v>
      </c>
      <c r="BG839" s="145">
        <f>IF(N839="zákl. přenesená",J839,0)</f>
        <v>0</v>
      </c>
      <c r="BH839" s="145">
        <f>IF(N839="sníž. přenesená",J839,0)</f>
        <v>0</v>
      </c>
      <c r="BI839" s="145">
        <f>IF(N839="nulová",J839,0)</f>
        <v>0</v>
      </c>
      <c r="BJ839" s="18" t="s">
        <v>79</v>
      </c>
      <c r="BK839" s="145">
        <f>ROUND(I839*H839,2)</f>
        <v>0</v>
      </c>
      <c r="BL839" s="18" t="s">
        <v>108</v>
      </c>
      <c r="BM839" s="144" t="s">
        <v>1204</v>
      </c>
    </row>
    <row r="840" spans="2:65" s="1" customFormat="1">
      <c r="B840" s="33"/>
      <c r="D840" s="161" t="s">
        <v>321</v>
      </c>
      <c r="F840" s="162" t="s">
        <v>1205</v>
      </c>
      <c r="I840" s="163"/>
      <c r="L840" s="33"/>
      <c r="M840" s="164"/>
      <c r="T840" s="52"/>
      <c r="AT840" s="18" t="s">
        <v>321</v>
      </c>
      <c r="AU840" s="18" t="s">
        <v>81</v>
      </c>
    </row>
    <row r="841" spans="2:65" s="14" customFormat="1">
      <c r="B841" s="165"/>
      <c r="D841" s="147" t="s">
        <v>313</v>
      </c>
      <c r="E841" s="166" t="s">
        <v>21</v>
      </c>
      <c r="F841" s="167" t="s">
        <v>1206</v>
      </c>
      <c r="H841" s="166" t="s">
        <v>21</v>
      </c>
      <c r="I841" s="168"/>
      <c r="L841" s="165"/>
      <c r="M841" s="169"/>
      <c r="T841" s="170"/>
      <c r="AT841" s="166" t="s">
        <v>313</v>
      </c>
      <c r="AU841" s="166" t="s">
        <v>81</v>
      </c>
      <c r="AV841" s="14" t="s">
        <v>79</v>
      </c>
      <c r="AW841" s="14" t="s">
        <v>34</v>
      </c>
      <c r="AX841" s="14" t="s">
        <v>72</v>
      </c>
      <c r="AY841" s="166" t="s">
        <v>306</v>
      </c>
    </row>
    <row r="842" spans="2:65" s="14" customFormat="1">
      <c r="B842" s="165"/>
      <c r="D842" s="147" t="s">
        <v>313</v>
      </c>
      <c r="E842" s="166" t="s">
        <v>21</v>
      </c>
      <c r="F842" s="167" t="s">
        <v>465</v>
      </c>
      <c r="H842" s="166" t="s">
        <v>21</v>
      </c>
      <c r="I842" s="168"/>
      <c r="L842" s="165"/>
      <c r="M842" s="169"/>
      <c r="T842" s="170"/>
      <c r="AT842" s="166" t="s">
        <v>313</v>
      </c>
      <c r="AU842" s="166" t="s">
        <v>81</v>
      </c>
      <c r="AV842" s="14" t="s">
        <v>79</v>
      </c>
      <c r="AW842" s="14" t="s">
        <v>34</v>
      </c>
      <c r="AX842" s="14" t="s">
        <v>72</v>
      </c>
      <c r="AY842" s="166" t="s">
        <v>306</v>
      </c>
    </row>
    <row r="843" spans="2:65" s="12" customFormat="1">
      <c r="B843" s="146"/>
      <c r="D843" s="147" t="s">
        <v>313</v>
      </c>
      <c r="E843" s="148" t="s">
        <v>21</v>
      </c>
      <c r="F843" s="149" t="s">
        <v>1207</v>
      </c>
      <c r="H843" s="150">
        <v>125</v>
      </c>
      <c r="I843" s="151"/>
      <c r="L843" s="146"/>
      <c r="M843" s="152"/>
      <c r="T843" s="153"/>
      <c r="AT843" s="148" t="s">
        <v>313</v>
      </c>
      <c r="AU843" s="148" t="s">
        <v>81</v>
      </c>
      <c r="AV843" s="12" t="s">
        <v>81</v>
      </c>
      <c r="AW843" s="12" t="s">
        <v>34</v>
      </c>
      <c r="AX843" s="12" t="s">
        <v>72</v>
      </c>
      <c r="AY843" s="148" t="s">
        <v>306</v>
      </c>
    </row>
    <row r="844" spans="2:65" s="12" customFormat="1">
      <c r="B844" s="146"/>
      <c r="D844" s="147" t="s">
        <v>313</v>
      </c>
      <c r="E844" s="148" t="s">
        <v>21</v>
      </c>
      <c r="F844" s="149" t="s">
        <v>1208</v>
      </c>
      <c r="H844" s="150">
        <v>14.82</v>
      </c>
      <c r="I844" s="151"/>
      <c r="L844" s="146"/>
      <c r="M844" s="152"/>
      <c r="T844" s="153"/>
      <c r="AT844" s="148" t="s">
        <v>313</v>
      </c>
      <c r="AU844" s="148" t="s">
        <v>81</v>
      </c>
      <c r="AV844" s="12" t="s">
        <v>81</v>
      </c>
      <c r="AW844" s="12" t="s">
        <v>34</v>
      </c>
      <c r="AX844" s="12" t="s">
        <v>72</v>
      </c>
      <c r="AY844" s="148" t="s">
        <v>306</v>
      </c>
    </row>
    <row r="845" spans="2:65" s="13" customFormat="1">
      <c r="B845" s="154"/>
      <c r="D845" s="147" t="s">
        <v>313</v>
      </c>
      <c r="E845" s="155" t="s">
        <v>21</v>
      </c>
      <c r="F845" s="156" t="s">
        <v>315</v>
      </c>
      <c r="H845" s="157">
        <v>139.82</v>
      </c>
      <c r="I845" s="158"/>
      <c r="L845" s="154"/>
      <c r="M845" s="159"/>
      <c r="T845" s="160"/>
      <c r="AT845" s="155" t="s">
        <v>313</v>
      </c>
      <c r="AU845" s="155" t="s">
        <v>81</v>
      </c>
      <c r="AV845" s="13" t="s">
        <v>89</v>
      </c>
      <c r="AW845" s="13" t="s">
        <v>34</v>
      </c>
      <c r="AX845" s="13" t="s">
        <v>72</v>
      </c>
      <c r="AY845" s="155" t="s">
        <v>306</v>
      </c>
    </row>
    <row r="846" spans="2:65" s="14" customFormat="1">
      <c r="B846" s="165"/>
      <c r="D846" s="147" t="s">
        <v>313</v>
      </c>
      <c r="E846" s="166" t="s">
        <v>21</v>
      </c>
      <c r="F846" s="167" t="s">
        <v>1209</v>
      </c>
      <c r="H846" s="166" t="s">
        <v>21</v>
      </c>
      <c r="I846" s="168"/>
      <c r="L846" s="165"/>
      <c r="M846" s="169"/>
      <c r="T846" s="170"/>
      <c r="AT846" s="166" t="s">
        <v>313</v>
      </c>
      <c r="AU846" s="166" t="s">
        <v>81</v>
      </c>
      <c r="AV846" s="14" t="s">
        <v>79</v>
      </c>
      <c r="AW846" s="14" t="s">
        <v>34</v>
      </c>
      <c r="AX846" s="14" t="s">
        <v>72</v>
      </c>
      <c r="AY846" s="166" t="s">
        <v>306</v>
      </c>
    </row>
    <row r="847" spans="2:65" s="12" customFormat="1">
      <c r="B847" s="146"/>
      <c r="D847" s="147" t="s">
        <v>313</v>
      </c>
      <c r="E847" s="148" t="s">
        <v>21</v>
      </c>
      <c r="F847" s="149" t="s">
        <v>1210</v>
      </c>
      <c r="H847" s="150">
        <v>114.5</v>
      </c>
      <c r="I847" s="151"/>
      <c r="L847" s="146"/>
      <c r="M847" s="152"/>
      <c r="T847" s="153"/>
      <c r="AT847" s="148" t="s">
        <v>313</v>
      </c>
      <c r="AU847" s="148" t="s">
        <v>81</v>
      </c>
      <c r="AV847" s="12" t="s">
        <v>81</v>
      </c>
      <c r="AW847" s="12" t="s">
        <v>34</v>
      </c>
      <c r="AX847" s="12" t="s">
        <v>72</v>
      </c>
      <c r="AY847" s="148" t="s">
        <v>306</v>
      </c>
    </row>
    <row r="848" spans="2:65" s="12" customFormat="1">
      <c r="B848" s="146"/>
      <c r="D848" s="147" t="s">
        <v>313</v>
      </c>
      <c r="E848" s="148" t="s">
        <v>21</v>
      </c>
      <c r="F848" s="149" t="s">
        <v>1211</v>
      </c>
      <c r="H848" s="150">
        <v>16.983000000000001</v>
      </c>
      <c r="I848" s="151"/>
      <c r="L848" s="146"/>
      <c r="M848" s="152"/>
      <c r="T848" s="153"/>
      <c r="AT848" s="148" t="s">
        <v>313</v>
      </c>
      <c r="AU848" s="148" t="s">
        <v>81</v>
      </c>
      <c r="AV848" s="12" t="s">
        <v>81</v>
      </c>
      <c r="AW848" s="12" t="s">
        <v>34</v>
      </c>
      <c r="AX848" s="12" t="s">
        <v>72</v>
      </c>
      <c r="AY848" s="148" t="s">
        <v>306</v>
      </c>
    </row>
    <row r="849" spans="2:51" s="13" customFormat="1">
      <c r="B849" s="154"/>
      <c r="D849" s="147" t="s">
        <v>313</v>
      </c>
      <c r="E849" s="155" t="s">
        <v>21</v>
      </c>
      <c r="F849" s="156" t="s">
        <v>315</v>
      </c>
      <c r="H849" s="157">
        <v>131.483</v>
      </c>
      <c r="I849" s="158"/>
      <c r="L849" s="154"/>
      <c r="M849" s="159"/>
      <c r="T849" s="160"/>
      <c r="AT849" s="155" t="s">
        <v>313</v>
      </c>
      <c r="AU849" s="155" t="s">
        <v>81</v>
      </c>
      <c r="AV849" s="13" t="s">
        <v>89</v>
      </c>
      <c r="AW849" s="13" t="s">
        <v>34</v>
      </c>
      <c r="AX849" s="13" t="s">
        <v>72</v>
      </c>
      <c r="AY849" s="155" t="s">
        <v>306</v>
      </c>
    </row>
    <row r="850" spans="2:51" s="12" customFormat="1">
      <c r="B850" s="146"/>
      <c r="D850" s="147" t="s">
        <v>313</v>
      </c>
      <c r="E850" s="148" t="s">
        <v>21</v>
      </c>
      <c r="F850" s="149" t="s">
        <v>1212</v>
      </c>
      <c r="H850" s="150">
        <v>53.1</v>
      </c>
      <c r="I850" s="151"/>
      <c r="L850" s="146"/>
      <c r="M850" s="152"/>
      <c r="T850" s="153"/>
      <c r="AT850" s="148" t="s">
        <v>313</v>
      </c>
      <c r="AU850" s="148" t="s">
        <v>81</v>
      </c>
      <c r="AV850" s="12" t="s">
        <v>81</v>
      </c>
      <c r="AW850" s="12" t="s">
        <v>34</v>
      </c>
      <c r="AX850" s="12" t="s">
        <v>72</v>
      </c>
      <c r="AY850" s="148" t="s">
        <v>306</v>
      </c>
    </row>
    <row r="851" spans="2:51" s="13" customFormat="1">
      <c r="B851" s="154"/>
      <c r="D851" s="147" t="s">
        <v>313</v>
      </c>
      <c r="E851" s="155" t="s">
        <v>21</v>
      </c>
      <c r="F851" s="156" t="s">
        <v>315</v>
      </c>
      <c r="H851" s="157">
        <v>53.1</v>
      </c>
      <c r="I851" s="158"/>
      <c r="L851" s="154"/>
      <c r="M851" s="159"/>
      <c r="T851" s="160"/>
      <c r="AT851" s="155" t="s">
        <v>313</v>
      </c>
      <c r="AU851" s="155" t="s">
        <v>81</v>
      </c>
      <c r="AV851" s="13" t="s">
        <v>89</v>
      </c>
      <c r="AW851" s="13" t="s">
        <v>34</v>
      </c>
      <c r="AX851" s="13" t="s">
        <v>72</v>
      </c>
      <c r="AY851" s="155" t="s">
        <v>306</v>
      </c>
    </row>
    <row r="852" spans="2:51" s="14" customFormat="1">
      <c r="B852" s="165"/>
      <c r="D852" s="147" t="s">
        <v>313</v>
      </c>
      <c r="E852" s="166" t="s">
        <v>21</v>
      </c>
      <c r="F852" s="167" t="s">
        <v>1107</v>
      </c>
      <c r="H852" s="166" t="s">
        <v>21</v>
      </c>
      <c r="I852" s="168"/>
      <c r="L852" s="165"/>
      <c r="M852" s="169"/>
      <c r="T852" s="170"/>
      <c r="AT852" s="166" t="s">
        <v>313</v>
      </c>
      <c r="AU852" s="166" t="s">
        <v>81</v>
      </c>
      <c r="AV852" s="14" t="s">
        <v>79</v>
      </c>
      <c r="AW852" s="14" t="s">
        <v>34</v>
      </c>
      <c r="AX852" s="14" t="s">
        <v>72</v>
      </c>
      <c r="AY852" s="166" t="s">
        <v>306</v>
      </c>
    </row>
    <row r="853" spans="2:51" s="12" customFormat="1">
      <c r="B853" s="146"/>
      <c r="D853" s="147" t="s">
        <v>313</v>
      </c>
      <c r="E853" s="148" t="s">
        <v>21</v>
      </c>
      <c r="F853" s="149" t="s">
        <v>1164</v>
      </c>
      <c r="H853" s="150">
        <v>125</v>
      </c>
      <c r="I853" s="151"/>
      <c r="L853" s="146"/>
      <c r="M853" s="152"/>
      <c r="T853" s="153"/>
      <c r="AT853" s="148" t="s">
        <v>313</v>
      </c>
      <c r="AU853" s="148" t="s">
        <v>81</v>
      </c>
      <c r="AV853" s="12" t="s">
        <v>81</v>
      </c>
      <c r="AW853" s="12" t="s">
        <v>34</v>
      </c>
      <c r="AX853" s="12" t="s">
        <v>72</v>
      </c>
      <c r="AY853" s="148" t="s">
        <v>306</v>
      </c>
    </row>
    <row r="854" spans="2:51" s="13" customFormat="1">
      <c r="B854" s="154"/>
      <c r="D854" s="147" t="s">
        <v>313</v>
      </c>
      <c r="E854" s="155" t="s">
        <v>21</v>
      </c>
      <c r="F854" s="156" t="s">
        <v>315</v>
      </c>
      <c r="H854" s="157">
        <v>125</v>
      </c>
      <c r="I854" s="158"/>
      <c r="L854" s="154"/>
      <c r="M854" s="159"/>
      <c r="T854" s="160"/>
      <c r="AT854" s="155" t="s">
        <v>313</v>
      </c>
      <c r="AU854" s="155" t="s">
        <v>81</v>
      </c>
      <c r="AV854" s="13" t="s">
        <v>89</v>
      </c>
      <c r="AW854" s="13" t="s">
        <v>34</v>
      </c>
      <c r="AX854" s="13" t="s">
        <v>72</v>
      </c>
      <c r="AY854" s="155" t="s">
        <v>306</v>
      </c>
    </row>
    <row r="855" spans="2:51" s="12" customFormat="1">
      <c r="B855" s="146"/>
      <c r="D855" s="147" t="s">
        <v>313</v>
      </c>
      <c r="E855" s="148" t="s">
        <v>21</v>
      </c>
      <c r="F855" s="149" t="s">
        <v>1213</v>
      </c>
      <c r="H855" s="150">
        <v>1.6</v>
      </c>
      <c r="I855" s="151"/>
      <c r="L855" s="146"/>
      <c r="M855" s="152"/>
      <c r="T855" s="153"/>
      <c r="AT855" s="148" t="s">
        <v>313</v>
      </c>
      <c r="AU855" s="148" t="s">
        <v>81</v>
      </c>
      <c r="AV855" s="12" t="s">
        <v>81</v>
      </c>
      <c r="AW855" s="12" t="s">
        <v>34</v>
      </c>
      <c r="AX855" s="12" t="s">
        <v>72</v>
      </c>
      <c r="AY855" s="148" t="s">
        <v>306</v>
      </c>
    </row>
    <row r="856" spans="2:51" s="13" customFormat="1">
      <c r="B856" s="154"/>
      <c r="D856" s="147" t="s">
        <v>313</v>
      </c>
      <c r="E856" s="155" t="s">
        <v>21</v>
      </c>
      <c r="F856" s="156" t="s">
        <v>315</v>
      </c>
      <c r="H856" s="157">
        <v>1.6</v>
      </c>
      <c r="I856" s="158"/>
      <c r="L856" s="154"/>
      <c r="M856" s="159"/>
      <c r="T856" s="160"/>
      <c r="AT856" s="155" t="s">
        <v>313</v>
      </c>
      <c r="AU856" s="155" t="s">
        <v>81</v>
      </c>
      <c r="AV856" s="13" t="s">
        <v>89</v>
      </c>
      <c r="AW856" s="13" t="s">
        <v>34</v>
      </c>
      <c r="AX856" s="13" t="s">
        <v>72</v>
      </c>
      <c r="AY856" s="155" t="s">
        <v>306</v>
      </c>
    </row>
    <row r="857" spans="2:51" s="14" customFormat="1">
      <c r="B857" s="165"/>
      <c r="D857" s="147" t="s">
        <v>313</v>
      </c>
      <c r="E857" s="166" t="s">
        <v>21</v>
      </c>
      <c r="F857" s="167" t="s">
        <v>1214</v>
      </c>
      <c r="H857" s="166" t="s">
        <v>21</v>
      </c>
      <c r="I857" s="168"/>
      <c r="L857" s="165"/>
      <c r="M857" s="169"/>
      <c r="T857" s="170"/>
      <c r="AT857" s="166" t="s">
        <v>313</v>
      </c>
      <c r="AU857" s="166" t="s">
        <v>81</v>
      </c>
      <c r="AV857" s="14" t="s">
        <v>79</v>
      </c>
      <c r="AW857" s="14" t="s">
        <v>34</v>
      </c>
      <c r="AX857" s="14" t="s">
        <v>72</v>
      </c>
      <c r="AY857" s="166" t="s">
        <v>306</v>
      </c>
    </row>
    <row r="858" spans="2:51" s="12" customFormat="1">
      <c r="B858" s="146"/>
      <c r="D858" s="147" t="s">
        <v>313</v>
      </c>
      <c r="E858" s="148" t="s">
        <v>21</v>
      </c>
      <c r="F858" s="149" t="s">
        <v>1215</v>
      </c>
      <c r="H858" s="150">
        <v>5.4249999999999998</v>
      </c>
      <c r="I858" s="151"/>
      <c r="L858" s="146"/>
      <c r="M858" s="152"/>
      <c r="T858" s="153"/>
      <c r="AT858" s="148" t="s">
        <v>313</v>
      </c>
      <c r="AU858" s="148" t="s">
        <v>81</v>
      </c>
      <c r="AV858" s="12" t="s">
        <v>81</v>
      </c>
      <c r="AW858" s="12" t="s">
        <v>34</v>
      </c>
      <c r="AX858" s="12" t="s">
        <v>72</v>
      </c>
      <c r="AY858" s="148" t="s">
        <v>306</v>
      </c>
    </row>
    <row r="859" spans="2:51" s="12" customFormat="1">
      <c r="B859" s="146"/>
      <c r="D859" s="147" t="s">
        <v>313</v>
      </c>
      <c r="E859" s="148" t="s">
        <v>21</v>
      </c>
      <c r="F859" s="149" t="s">
        <v>1216</v>
      </c>
      <c r="H859" s="150">
        <v>3.4409999999999998</v>
      </c>
      <c r="I859" s="151"/>
      <c r="L859" s="146"/>
      <c r="M859" s="152"/>
      <c r="T859" s="153"/>
      <c r="AT859" s="148" t="s">
        <v>313</v>
      </c>
      <c r="AU859" s="148" t="s">
        <v>81</v>
      </c>
      <c r="AV859" s="12" t="s">
        <v>81</v>
      </c>
      <c r="AW859" s="12" t="s">
        <v>34</v>
      </c>
      <c r="AX859" s="12" t="s">
        <v>72</v>
      </c>
      <c r="AY859" s="148" t="s">
        <v>306</v>
      </c>
    </row>
    <row r="860" spans="2:51" s="13" customFormat="1">
      <c r="B860" s="154"/>
      <c r="D860" s="147" t="s">
        <v>313</v>
      </c>
      <c r="E860" s="155" t="s">
        <v>21</v>
      </c>
      <c r="F860" s="156" t="s">
        <v>315</v>
      </c>
      <c r="H860" s="157">
        <v>8.8659999999999997</v>
      </c>
      <c r="I860" s="158"/>
      <c r="L860" s="154"/>
      <c r="M860" s="159"/>
      <c r="T860" s="160"/>
      <c r="AT860" s="155" t="s">
        <v>313</v>
      </c>
      <c r="AU860" s="155" t="s">
        <v>81</v>
      </c>
      <c r="AV860" s="13" t="s">
        <v>89</v>
      </c>
      <c r="AW860" s="13" t="s">
        <v>34</v>
      </c>
      <c r="AX860" s="13" t="s">
        <v>72</v>
      </c>
      <c r="AY860" s="155" t="s">
        <v>306</v>
      </c>
    </row>
    <row r="861" spans="2:51" s="14" customFormat="1">
      <c r="B861" s="165"/>
      <c r="D861" s="147" t="s">
        <v>313</v>
      </c>
      <c r="E861" s="166" t="s">
        <v>21</v>
      </c>
      <c r="F861" s="167" t="s">
        <v>1178</v>
      </c>
      <c r="H861" s="166" t="s">
        <v>21</v>
      </c>
      <c r="I861" s="168"/>
      <c r="L861" s="165"/>
      <c r="M861" s="169"/>
      <c r="T861" s="170"/>
      <c r="AT861" s="166" t="s">
        <v>313</v>
      </c>
      <c r="AU861" s="166" t="s">
        <v>81</v>
      </c>
      <c r="AV861" s="14" t="s">
        <v>79</v>
      </c>
      <c r="AW861" s="14" t="s">
        <v>34</v>
      </c>
      <c r="AX861" s="14" t="s">
        <v>72</v>
      </c>
      <c r="AY861" s="166" t="s">
        <v>306</v>
      </c>
    </row>
    <row r="862" spans="2:51" s="12" customFormat="1">
      <c r="B862" s="146"/>
      <c r="D862" s="147" t="s">
        <v>313</v>
      </c>
      <c r="E862" s="148" t="s">
        <v>21</v>
      </c>
      <c r="F862" s="149" t="s">
        <v>1179</v>
      </c>
      <c r="H862" s="150">
        <v>90.19</v>
      </c>
      <c r="I862" s="151"/>
      <c r="L862" s="146"/>
      <c r="M862" s="152"/>
      <c r="T862" s="153"/>
      <c r="AT862" s="148" t="s">
        <v>313</v>
      </c>
      <c r="AU862" s="148" t="s">
        <v>81</v>
      </c>
      <c r="AV862" s="12" t="s">
        <v>81</v>
      </c>
      <c r="AW862" s="12" t="s">
        <v>34</v>
      </c>
      <c r="AX862" s="12" t="s">
        <v>72</v>
      </c>
      <c r="AY862" s="148" t="s">
        <v>306</v>
      </c>
    </row>
    <row r="863" spans="2:51" s="12" customFormat="1">
      <c r="B863" s="146"/>
      <c r="D863" s="147" t="s">
        <v>313</v>
      </c>
      <c r="E863" s="148" t="s">
        <v>21</v>
      </c>
      <c r="F863" s="149" t="s">
        <v>1180</v>
      </c>
      <c r="H863" s="150">
        <v>14.045999999999999</v>
      </c>
      <c r="I863" s="151"/>
      <c r="L863" s="146"/>
      <c r="M863" s="152"/>
      <c r="T863" s="153"/>
      <c r="AT863" s="148" t="s">
        <v>313</v>
      </c>
      <c r="AU863" s="148" t="s">
        <v>81</v>
      </c>
      <c r="AV863" s="12" t="s">
        <v>81</v>
      </c>
      <c r="AW863" s="12" t="s">
        <v>34</v>
      </c>
      <c r="AX863" s="12" t="s">
        <v>72</v>
      </c>
      <c r="AY863" s="148" t="s">
        <v>306</v>
      </c>
    </row>
    <row r="864" spans="2:51" s="13" customFormat="1">
      <c r="B864" s="154"/>
      <c r="D864" s="147" t="s">
        <v>313</v>
      </c>
      <c r="E864" s="155" t="s">
        <v>21</v>
      </c>
      <c r="F864" s="156" t="s">
        <v>315</v>
      </c>
      <c r="H864" s="157">
        <v>104.236</v>
      </c>
      <c r="I864" s="158"/>
      <c r="L864" s="154"/>
      <c r="M864" s="159"/>
      <c r="T864" s="160"/>
      <c r="AT864" s="155" t="s">
        <v>313</v>
      </c>
      <c r="AU864" s="155" t="s">
        <v>81</v>
      </c>
      <c r="AV864" s="13" t="s">
        <v>89</v>
      </c>
      <c r="AW864" s="13" t="s">
        <v>34</v>
      </c>
      <c r="AX864" s="13" t="s">
        <v>72</v>
      </c>
      <c r="AY864" s="155" t="s">
        <v>306</v>
      </c>
    </row>
    <row r="865" spans="2:65" s="14" customFormat="1">
      <c r="B865" s="165"/>
      <c r="D865" s="147" t="s">
        <v>313</v>
      </c>
      <c r="E865" s="166" t="s">
        <v>21</v>
      </c>
      <c r="F865" s="167" t="s">
        <v>1169</v>
      </c>
      <c r="H865" s="166" t="s">
        <v>21</v>
      </c>
      <c r="I865" s="168"/>
      <c r="L865" s="165"/>
      <c r="M865" s="169"/>
      <c r="T865" s="170"/>
      <c r="AT865" s="166" t="s">
        <v>313</v>
      </c>
      <c r="AU865" s="166" t="s">
        <v>81</v>
      </c>
      <c r="AV865" s="14" t="s">
        <v>79</v>
      </c>
      <c r="AW865" s="14" t="s">
        <v>34</v>
      </c>
      <c r="AX865" s="14" t="s">
        <v>72</v>
      </c>
      <c r="AY865" s="166" t="s">
        <v>306</v>
      </c>
    </row>
    <row r="866" spans="2:65" s="12" customFormat="1">
      <c r="B866" s="146"/>
      <c r="D866" s="147" t="s">
        <v>313</v>
      </c>
      <c r="E866" s="148" t="s">
        <v>21</v>
      </c>
      <c r="F866" s="149" t="s">
        <v>1170</v>
      </c>
      <c r="H866" s="150">
        <v>51.4</v>
      </c>
      <c r="I866" s="151"/>
      <c r="L866" s="146"/>
      <c r="M866" s="152"/>
      <c r="T866" s="153"/>
      <c r="AT866" s="148" t="s">
        <v>313</v>
      </c>
      <c r="AU866" s="148" t="s">
        <v>81</v>
      </c>
      <c r="AV866" s="12" t="s">
        <v>81</v>
      </c>
      <c r="AW866" s="12" t="s">
        <v>34</v>
      </c>
      <c r="AX866" s="12" t="s">
        <v>72</v>
      </c>
      <c r="AY866" s="148" t="s">
        <v>306</v>
      </c>
    </row>
    <row r="867" spans="2:65" s="14" customFormat="1">
      <c r="B867" s="165"/>
      <c r="D867" s="147" t="s">
        <v>313</v>
      </c>
      <c r="E867" s="166" t="s">
        <v>21</v>
      </c>
      <c r="F867" s="167" t="s">
        <v>1171</v>
      </c>
      <c r="H867" s="166" t="s">
        <v>21</v>
      </c>
      <c r="I867" s="168"/>
      <c r="L867" s="165"/>
      <c r="M867" s="169"/>
      <c r="T867" s="170"/>
      <c r="AT867" s="166" t="s">
        <v>313</v>
      </c>
      <c r="AU867" s="166" t="s">
        <v>81</v>
      </c>
      <c r="AV867" s="14" t="s">
        <v>79</v>
      </c>
      <c r="AW867" s="14" t="s">
        <v>34</v>
      </c>
      <c r="AX867" s="14" t="s">
        <v>72</v>
      </c>
      <c r="AY867" s="166" t="s">
        <v>306</v>
      </c>
    </row>
    <row r="868" spans="2:65" s="12" customFormat="1">
      <c r="B868" s="146"/>
      <c r="D868" s="147" t="s">
        <v>313</v>
      </c>
      <c r="E868" s="148" t="s">
        <v>21</v>
      </c>
      <c r="F868" s="149" t="s">
        <v>1172</v>
      </c>
      <c r="H868" s="150">
        <v>-12.87</v>
      </c>
      <c r="I868" s="151"/>
      <c r="L868" s="146"/>
      <c r="M868" s="152"/>
      <c r="T868" s="153"/>
      <c r="AT868" s="148" t="s">
        <v>313</v>
      </c>
      <c r="AU868" s="148" t="s">
        <v>81</v>
      </c>
      <c r="AV868" s="12" t="s">
        <v>81</v>
      </c>
      <c r="AW868" s="12" t="s">
        <v>34</v>
      </c>
      <c r="AX868" s="12" t="s">
        <v>72</v>
      </c>
      <c r="AY868" s="148" t="s">
        <v>306</v>
      </c>
    </row>
    <row r="869" spans="2:65" s="13" customFormat="1">
      <c r="B869" s="154"/>
      <c r="D869" s="147" t="s">
        <v>313</v>
      </c>
      <c r="E869" s="155" t="s">
        <v>21</v>
      </c>
      <c r="F869" s="156" t="s">
        <v>315</v>
      </c>
      <c r="H869" s="157">
        <v>38.53</v>
      </c>
      <c r="I869" s="158"/>
      <c r="L869" s="154"/>
      <c r="M869" s="159"/>
      <c r="T869" s="160"/>
      <c r="AT869" s="155" t="s">
        <v>313</v>
      </c>
      <c r="AU869" s="155" t="s">
        <v>81</v>
      </c>
      <c r="AV869" s="13" t="s">
        <v>89</v>
      </c>
      <c r="AW869" s="13" t="s">
        <v>34</v>
      </c>
      <c r="AX869" s="13" t="s">
        <v>72</v>
      </c>
      <c r="AY869" s="155" t="s">
        <v>306</v>
      </c>
    </row>
    <row r="870" spans="2:65" s="12" customFormat="1">
      <c r="B870" s="146"/>
      <c r="D870" s="147" t="s">
        <v>313</v>
      </c>
      <c r="E870" s="148" t="s">
        <v>21</v>
      </c>
      <c r="F870" s="149" t="s">
        <v>1217</v>
      </c>
      <c r="H870" s="150">
        <v>50</v>
      </c>
      <c r="I870" s="151"/>
      <c r="L870" s="146"/>
      <c r="M870" s="152"/>
      <c r="T870" s="153"/>
      <c r="AT870" s="148" t="s">
        <v>313</v>
      </c>
      <c r="AU870" s="148" t="s">
        <v>81</v>
      </c>
      <c r="AV870" s="12" t="s">
        <v>81</v>
      </c>
      <c r="AW870" s="12" t="s">
        <v>34</v>
      </c>
      <c r="AX870" s="12" t="s">
        <v>72</v>
      </c>
      <c r="AY870" s="148" t="s">
        <v>306</v>
      </c>
    </row>
    <row r="871" spans="2:65" s="15" customFormat="1">
      <c r="B871" s="171"/>
      <c r="D871" s="147" t="s">
        <v>313</v>
      </c>
      <c r="E871" s="172" t="s">
        <v>21</v>
      </c>
      <c r="F871" s="173" t="s">
        <v>331</v>
      </c>
      <c r="H871" s="174">
        <v>652.63499999999999</v>
      </c>
      <c r="I871" s="175"/>
      <c r="L871" s="171"/>
      <c r="M871" s="176"/>
      <c r="T871" s="177"/>
      <c r="AT871" s="172" t="s">
        <v>313</v>
      </c>
      <c r="AU871" s="172" t="s">
        <v>81</v>
      </c>
      <c r="AV871" s="15" t="s">
        <v>108</v>
      </c>
      <c r="AW871" s="15" t="s">
        <v>34</v>
      </c>
      <c r="AX871" s="15" t="s">
        <v>79</v>
      </c>
      <c r="AY871" s="172" t="s">
        <v>306</v>
      </c>
    </row>
    <row r="872" spans="2:65" s="1" customFormat="1" ht="24.2" customHeight="1">
      <c r="B872" s="33"/>
      <c r="C872" s="133" t="s">
        <v>1218</v>
      </c>
      <c r="D872" s="133" t="s">
        <v>308</v>
      </c>
      <c r="E872" s="134" t="s">
        <v>1219</v>
      </c>
      <c r="F872" s="135" t="s">
        <v>1220</v>
      </c>
      <c r="G872" s="136" t="s">
        <v>240</v>
      </c>
      <c r="H872" s="137">
        <v>115</v>
      </c>
      <c r="I872" s="138"/>
      <c r="J872" s="139">
        <f>ROUND(I872*H872,2)</f>
        <v>0</v>
      </c>
      <c r="K872" s="135" t="s">
        <v>319</v>
      </c>
      <c r="L872" s="33"/>
      <c r="M872" s="140" t="s">
        <v>21</v>
      </c>
      <c r="N872" s="141" t="s">
        <v>43</v>
      </c>
      <c r="P872" s="142">
        <f>O872*H872</f>
        <v>0</v>
      </c>
      <c r="Q872" s="142">
        <v>2.0000000000000002E-5</v>
      </c>
      <c r="R872" s="142">
        <f>Q872*H872</f>
        <v>2.3000000000000004E-3</v>
      </c>
      <c r="S872" s="142">
        <v>0</v>
      </c>
      <c r="T872" s="143">
        <f>S872*H872</f>
        <v>0</v>
      </c>
      <c r="AR872" s="144" t="s">
        <v>108</v>
      </c>
      <c r="AT872" s="144" t="s">
        <v>308</v>
      </c>
      <c r="AU872" s="144" t="s">
        <v>81</v>
      </c>
      <c r="AY872" s="18" t="s">
        <v>306</v>
      </c>
      <c r="BE872" s="145">
        <f>IF(N872="základní",J872,0)</f>
        <v>0</v>
      </c>
      <c r="BF872" s="145">
        <f>IF(N872="snížená",J872,0)</f>
        <v>0</v>
      </c>
      <c r="BG872" s="145">
        <f>IF(N872="zákl. přenesená",J872,0)</f>
        <v>0</v>
      </c>
      <c r="BH872" s="145">
        <f>IF(N872="sníž. přenesená",J872,0)</f>
        <v>0</v>
      </c>
      <c r="BI872" s="145">
        <f>IF(N872="nulová",J872,0)</f>
        <v>0</v>
      </c>
      <c r="BJ872" s="18" t="s">
        <v>79</v>
      </c>
      <c r="BK872" s="145">
        <f>ROUND(I872*H872,2)</f>
        <v>0</v>
      </c>
      <c r="BL872" s="18" t="s">
        <v>108</v>
      </c>
      <c r="BM872" s="144" t="s">
        <v>1221</v>
      </c>
    </row>
    <row r="873" spans="2:65" s="1" customFormat="1">
      <c r="B873" s="33"/>
      <c r="D873" s="161" t="s">
        <v>321</v>
      </c>
      <c r="F873" s="162" t="s">
        <v>1222</v>
      </c>
      <c r="I873" s="163"/>
      <c r="L873" s="33"/>
      <c r="M873" s="164"/>
      <c r="T873" s="52"/>
      <c r="AT873" s="18" t="s">
        <v>321</v>
      </c>
      <c r="AU873" s="18" t="s">
        <v>81</v>
      </c>
    </row>
    <row r="874" spans="2:65" s="14" customFormat="1">
      <c r="B874" s="165"/>
      <c r="D874" s="147" t="s">
        <v>313</v>
      </c>
      <c r="E874" s="166" t="s">
        <v>21</v>
      </c>
      <c r="F874" s="167" t="s">
        <v>1194</v>
      </c>
      <c r="H874" s="166" t="s">
        <v>21</v>
      </c>
      <c r="I874" s="168"/>
      <c r="L874" s="165"/>
      <c r="M874" s="169"/>
      <c r="T874" s="170"/>
      <c r="AT874" s="166" t="s">
        <v>313</v>
      </c>
      <c r="AU874" s="166" t="s">
        <v>81</v>
      </c>
      <c r="AV874" s="14" t="s">
        <v>79</v>
      </c>
      <c r="AW874" s="14" t="s">
        <v>34</v>
      </c>
      <c r="AX874" s="14" t="s">
        <v>72</v>
      </c>
      <c r="AY874" s="166" t="s">
        <v>306</v>
      </c>
    </row>
    <row r="875" spans="2:65" s="12" customFormat="1">
      <c r="B875" s="146"/>
      <c r="D875" s="147" t="s">
        <v>313</v>
      </c>
      <c r="E875" s="148" t="s">
        <v>21</v>
      </c>
      <c r="F875" s="149" t="s">
        <v>1223</v>
      </c>
      <c r="H875" s="150">
        <v>94.4</v>
      </c>
      <c r="I875" s="151"/>
      <c r="L875" s="146"/>
      <c r="M875" s="152"/>
      <c r="T875" s="153"/>
      <c r="AT875" s="148" t="s">
        <v>313</v>
      </c>
      <c r="AU875" s="148" t="s">
        <v>81</v>
      </c>
      <c r="AV875" s="12" t="s">
        <v>81</v>
      </c>
      <c r="AW875" s="12" t="s">
        <v>34</v>
      </c>
      <c r="AX875" s="12" t="s">
        <v>72</v>
      </c>
      <c r="AY875" s="148" t="s">
        <v>306</v>
      </c>
    </row>
    <row r="876" spans="2:65" s="12" customFormat="1">
      <c r="B876" s="146"/>
      <c r="D876" s="147" t="s">
        <v>313</v>
      </c>
      <c r="E876" s="148" t="s">
        <v>21</v>
      </c>
      <c r="F876" s="149" t="s">
        <v>1224</v>
      </c>
      <c r="H876" s="150">
        <v>20.6</v>
      </c>
      <c r="I876" s="151"/>
      <c r="L876" s="146"/>
      <c r="M876" s="152"/>
      <c r="T876" s="153"/>
      <c r="AT876" s="148" t="s">
        <v>313</v>
      </c>
      <c r="AU876" s="148" t="s">
        <v>81</v>
      </c>
      <c r="AV876" s="12" t="s">
        <v>81</v>
      </c>
      <c r="AW876" s="12" t="s">
        <v>34</v>
      </c>
      <c r="AX876" s="12" t="s">
        <v>72</v>
      </c>
      <c r="AY876" s="148" t="s">
        <v>306</v>
      </c>
    </row>
    <row r="877" spans="2:65" s="13" customFormat="1">
      <c r="B877" s="154"/>
      <c r="D877" s="147" t="s">
        <v>313</v>
      </c>
      <c r="E877" s="155" t="s">
        <v>21</v>
      </c>
      <c r="F877" s="156" t="s">
        <v>315</v>
      </c>
      <c r="H877" s="157">
        <v>115</v>
      </c>
      <c r="I877" s="158"/>
      <c r="L877" s="154"/>
      <c r="M877" s="159"/>
      <c r="T877" s="160"/>
      <c r="AT877" s="155" t="s">
        <v>313</v>
      </c>
      <c r="AU877" s="155" t="s">
        <v>81</v>
      </c>
      <c r="AV877" s="13" t="s">
        <v>89</v>
      </c>
      <c r="AW877" s="13" t="s">
        <v>34</v>
      </c>
      <c r="AX877" s="13" t="s">
        <v>79</v>
      </c>
      <c r="AY877" s="155" t="s">
        <v>306</v>
      </c>
    </row>
    <row r="878" spans="2:65" s="1" customFormat="1" ht="16.5" customHeight="1">
      <c r="B878" s="33"/>
      <c r="C878" s="133" t="s">
        <v>1225</v>
      </c>
      <c r="D878" s="133" t="s">
        <v>308</v>
      </c>
      <c r="E878" s="134" t="s">
        <v>1226</v>
      </c>
      <c r="F878" s="135" t="s">
        <v>1227</v>
      </c>
      <c r="G878" s="136" t="s">
        <v>240</v>
      </c>
      <c r="H878" s="137">
        <v>30.4</v>
      </c>
      <c r="I878" s="138"/>
      <c r="J878" s="139">
        <f>ROUND(I878*H878,2)</f>
        <v>0</v>
      </c>
      <c r="K878" s="135" t="s">
        <v>319</v>
      </c>
      <c r="L878" s="33"/>
      <c r="M878" s="140" t="s">
        <v>21</v>
      </c>
      <c r="N878" s="141" t="s">
        <v>43</v>
      </c>
      <c r="P878" s="142">
        <f>O878*H878</f>
        <v>0</v>
      </c>
      <c r="Q878" s="142">
        <v>8.0000000000000007E-5</v>
      </c>
      <c r="R878" s="142">
        <f>Q878*H878</f>
        <v>2.4320000000000001E-3</v>
      </c>
      <c r="S878" s="142">
        <v>0</v>
      </c>
      <c r="T878" s="143">
        <f>S878*H878</f>
        <v>0</v>
      </c>
      <c r="AR878" s="144" t="s">
        <v>108</v>
      </c>
      <c r="AT878" s="144" t="s">
        <v>308</v>
      </c>
      <c r="AU878" s="144" t="s">
        <v>81</v>
      </c>
      <c r="AY878" s="18" t="s">
        <v>306</v>
      </c>
      <c r="BE878" s="145">
        <f>IF(N878="základní",J878,0)</f>
        <v>0</v>
      </c>
      <c r="BF878" s="145">
        <f>IF(N878="snížená",J878,0)</f>
        <v>0</v>
      </c>
      <c r="BG878" s="145">
        <f>IF(N878="zákl. přenesená",J878,0)</f>
        <v>0</v>
      </c>
      <c r="BH878" s="145">
        <f>IF(N878="sníž. přenesená",J878,0)</f>
        <v>0</v>
      </c>
      <c r="BI878" s="145">
        <f>IF(N878="nulová",J878,0)</f>
        <v>0</v>
      </c>
      <c r="BJ878" s="18" t="s">
        <v>79</v>
      </c>
      <c r="BK878" s="145">
        <f>ROUND(I878*H878,2)</f>
        <v>0</v>
      </c>
      <c r="BL878" s="18" t="s">
        <v>108</v>
      </c>
      <c r="BM878" s="144" t="s">
        <v>1228</v>
      </c>
    </row>
    <row r="879" spans="2:65" s="1" customFormat="1">
      <c r="B879" s="33"/>
      <c r="D879" s="161" t="s">
        <v>321</v>
      </c>
      <c r="F879" s="162" t="s">
        <v>1229</v>
      </c>
      <c r="I879" s="163"/>
      <c r="L879" s="33"/>
      <c r="M879" s="164"/>
      <c r="T879" s="52"/>
      <c r="AT879" s="18" t="s">
        <v>321</v>
      </c>
      <c r="AU879" s="18" t="s">
        <v>81</v>
      </c>
    </row>
    <row r="880" spans="2:65" s="12" customFormat="1">
      <c r="B880" s="146"/>
      <c r="D880" s="147" t="s">
        <v>313</v>
      </c>
      <c r="E880" s="148" t="s">
        <v>21</v>
      </c>
      <c r="F880" s="149" t="s">
        <v>1230</v>
      </c>
      <c r="H880" s="150">
        <v>30.4</v>
      </c>
      <c r="I880" s="151"/>
      <c r="L880" s="146"/>
      <c r="M880" s="152"/>
      <c r="T880" s="153"/>
      <c r="AT880" s="148" t="s">
        <v>313</v>
      </c>
      <c r="AU880" s="148" t="s">
        <v>81</v>
      </c>
      <c r="AV880" s="12" t="s">
        <v>81</v>
      </c>
      <c r="AW880" s="12" t="s">
        <v>34</v>
      </c>
      <c r="AX880" s="12" t="s">
        <v>72</v>
      </c>
      <c r="AY880" s="148" t="s">
        <v>306</v>
      </c>
    </row>
    <row r="881" spans="2:65" s="13" customFormat="1">
      <c r="B881" s="154"/>
      <c r="D881" s="147" t="s">
        <v>313</v>
      </c>
      <c r="E881" s="155" t="s">
        <v>21</v>
      </c>
      <c r="F881" s="156" t="s">
        <v>315</v>
      </c>
      <c r="H881" s="157">
        <v>30.4</v>
      </c>
      <c r="I881" s="158"/>
      <c r="L881" s="154"/>
      <c r="M881" s="159"/>
      <c r="T881" s="160"/>
      <c r="AT881" s="155" t="s">
        <v>313</v>
      </c>
      <c r="AU881" s="155" t="s">
        <v>81</v>
      </c>
      <c r="AV881" s="13" t="s">
        <v>89</v>
      </c>
      <c r="AW881" s="13" t="s">
        <v>34</v>
      </c>
      <c r="AX881" s="13" t="s">
        <v>79</v>
      </c>
      <c r="AY881" s="155" t="s">
        <v>306</v>
      </c>
    </row>
    <row r="882" spans="2:65" s="1" customFormat="1" ht="24.2" customHeight="1">
      <c r="B882" s="33"/>
      <c r="C882" s="133" t="s">
        <v>1231</v>
      </c>
      <c r="D882" s="133" t="s">
        <v>308</v>
      </c>
      <c r="E882" s="134" t="s">
        <v>1232</v>
      </c>
      <c r="F882" s="135" t="s">
        <v>1233</v>
      </c>
      <c r="G882" s="136" t="s">
        <v>240</v>
      </c>
      <c r="H882" s="137">
        <v>30.4</v>
      </c>
      <c r="I882" s="138"/>
      <c r="J882" s="139">
        <f>ROUND(I882*H882,2)</f>
        <v>0</v>
      </c>
      <c r="K882" s="135" t="s">
        <v>319</v>
      </c>
      <c r="L882" s="33"/>
      <c r="M882" s="140" t="s">
        <v>21</v>
      </c>
      <c r="N882" s="141" t="s">
        <v>43</v>
      </c>
      <c r="P882" s="142">
        <f>O882*H882</f>
        <v>0</v>
      </c>
      <c r="Q882" s="142">
        <v>1.0000000000000001E-5</v>
      </c>
      <c r="R882" s="142">
        <f>Q882*H882</f>
        <v>3.0400000000000002E-4</v>
      </c>
      <c r="S882" s="142">
        <v>0</v>
      </c>
      <c r="T882" s="143">
        <f>S882*H882</f>
        <v>0</v>
      </c>
      <c r="AR882" s="144" t="s">
        <v>108</v>
      </c>
      <c r="AT882" s="144" t="s">
        <v>308</v>
      </c>
      <c r="AU882" s="144" t="s">
        <v>81</v>
      </c>
      <c r="AY882" s="18" t="s">
        <v>306</v>
      </c>
      <c r="BE882" s="145">
        <f>IF(N882="základní",J882,0)</f>
        <v>0</v>
      </c>
      <c r="BF882" s="145">
        <f>IF(N882="snížená",J882,0)</f>
        <v>0</v>
      </c>
      <c r="BG882" s="145">
        <f>IF(N882="zákl. přenesená",J882,0)</f>
        <v>0</v>
      </c>
      <c r="BH882" s="145">
        <f>IF(N882="sníž. přenesená",J882,0)</f>
        <v>0</v>
      </c>
      <c r="BI882" s="145">
        <f>IF(N882="nulová",J882,0)</f>
        <v>0</v>
      </c>
      <c r="BJ882" s="18" t="s">
        <v>79</v>
      </c>
      <c r="BK882" s="145">
        <f>ROUND(I882*H882,2)</f>
        <v>0</v>
      </c>
      <c r="BL882" s="18" t="s">
        <v>108</v>
      </c>
      <c r="BM882" s="144" t="s">
        <v>1234</v>
      </c>
    </row>
    <row r="883" spans="2:65" s="1" customFormat="1">
      <c r="B883" s="33"/>
      <c r="D883" s="161" t="s">
        <v>321</v>
      </c>
      <c r="F883" s="162" t="s">
        <v>1235</v>
      </c>
      <c r="I883" s="163"/>
      <c r="L883" s="33"/>
      <c r="M883" s="164"/>
      <c r="T883" s="52"/>
      <c r="AT883" s="18" t="s">
        <v>321</v>
      </c>
      <c r="AU883" s="18" t="s">
        <v>81</v>
      </c>
    </row>
    <row r="884" spans="2:65" s="12" customFormat="1">
      <c r="B884" s="146"/>
      <c r="D884" s="147" t="s">
        <v>313</v>
      </c>
      <c r="E884" s="148" t="s">
        <v>21</v>
      </c>
      <c r="F884" s="149" t="s">
        <v>1230</v>
      </c>
      <c r="H884" s="150">
        <v>30.4</v>
      </c>
      <c r="I884" s="151"/>
      <c r="L884" s="146"/>
      <c r="M884" s="152"/>
      <c r="T884" s="153"/>
      <c r="AT884" s="148" t="s">
        <v>313</v>
      </c>
      <c r="AU884" s="148" t="s">
        <v>81</v>
      </c>
      <c r="AV884" s="12" t="s">
        <v>81</v>
      </c>
      <c r="AW884" s="12" t="s">
        <v>34</v>
      </c>
      <c r="AX884" s="12" t="s">
        <v>72</v>
      </c>
      <c r="AY884" s="148" t="s">
        <v>306</v>
      </c>
    </row>
    <row r="885" spans="2:65" s="13" customFormat="1">
      <c r="B885" s="154"/>
      <c r="D885" s="147" t="s">
        <v>313</v>
      </c>
      <c r="E885" s="155" t="s">
        <v>21</v>
      </c>
      <c r="F885" s="156" t="s">
        <v>315</v>
      </c>
      <c r="H885" s="157">
        <v>30.4</v>
      </c>
      <c r="I885" s="158"/>
      <c r="L885" s="154"/>
      <c r="M885" s="159"/>
      <c r="T885" s="160"/>
      <c r="AT885" s="155" t="s">
        <v>313</v>
      </c>
      <c r="AU885" s="155" t="s">
        <v>81</v>
      </c>
      <c r="AV885" s="13" t="s">
        <v>89</v>
      </c>
      <c r="AW885" s="13" t="s">
        <v>34</v>
      </c>
      <c r="AX885" s="13" t="s">
        <v>79</v>
      </c>
      <c r="AY885" s="155" t="s">
        <v>306</v>
      </c>
    </row>
    <row r="886" spans="2:65" s="1" customFormat="1" ht="16.5" customHeight="1">
      <c r="B886" s="33"/>
      <c r="C886" s="133" t="s">
        <v>1236</v>
      </c>
      <c r="D886" s="133" t="s">
        <v>308</v>
      </c>
      <c r="E886" s="134" t="s">
        <v>1237</v>
      </c>
      <c r="F886" s="135" t="s">
        <v>1238</v>
      </c>
      <c r="G886" s="136" t="s">
        <v>236</v>
      </c>
      <c r="H886" s="137">
        <v>20.28</v>
      </c>
      <c r="I886" s="138"/>
      <c r="J886" s="139">
        <f>ROUND(I886*H886,2)</f>
        <v>0</v>
      </c>
      <c r="K886" s="135" t="s">
        <v>319</v>
      </c>
      <c r="L886" s="33"/>
      <c r="M886" s="140" t="s">
        <v>21</v>
      </c>
      <c r="N886" s="141" t="s">
        <v>43</v>
      </c>
      <c r="P886" s="142">
        <f>O886*H886</f>
        <v>0</v>
      </c>
      <c r="Q886" s="142">
        <v>0.27560000000000001</v>
      </c>
      <c r="R886" s="142">
        <f>Q886*H886</f>
        <v>5.5891680000000008</v>
      </c>
      <c r="S886" s="142">
        <v>0</v>
      </c>
      <c r="T886" s="143">
        <f>S886*H886</f>
        <v>0</v>
      </c>
      <c r="AR886" s="144" t="s">
        <v>108</v>
      </c>
      <c r="AT886" s="144" t="s">
        <v>308</v>
      </c>
      <c r="AU886" s="144" t="s">
        <v>81</v>
      </c>
      <c r="AY886" s="18" t="s">
        <v>306</v>
      </c>
      <c r="BE886" s="145">
        <f>IF(N886="základní",J886,0)</f>
        <v>0</v>
      </c>
      <c r="BF886" s="145">
        <f>IF(N886="snížená",J886,0)</f>
        <v>0</v>
      </c>
      <c r="BG886" s="145">
        <f>IF(N886="zákl. přenesená",J886,0)</f>
        <v>0</v>
      </c>
      <c r="BH886" s="145">
        <f>IF(N886="sníž. přenesená",J886,0)</f>
        <v>0</v>
      </c>
      <c r="BI886" s="145">
        <f>IF(N886="nulová",J886,0)</f>
        <v>0</v>
      </c>
      <c r="BJ886" s="18" t="s">
        <v>79</v>
      </c>
      <c r="BK886" s="145">
        <f>ROUND(I886*H886,2)</f>
        <v>0</v>
      </c>
      <c r="BL886" s="18" t="s">
        <v>108</v>
      </c>
      <c r="BM886" s="144" t="s">
        <v>1239</v>
      </c>
    </row>
    <row r="887" spans="2:65" s="1" customFormat="1">
      <c r="B887" s="33"/>
      <c r="D887" s="161" t="s">
        <v>321</v>
      </c>
      <c r="F887" s="162" t="s">
        <v>1240</v>
      </c>
      <c r="I887" s="163"/>
      <c r="L887" s="33"/>
      <c r="M887" s="164"/>
      <c r="T887" s="52"/>
      <c r="AT887" s="18" t="s">
        <v>321</v>
      </c>
      <c r="AU887" s="18" t="s">
        <v>81</v>
      </c>
    </row>
    <row r="888" spans="2:65" s="12" customFormat="1">
      <c r="B888" s="146"/>
      <c r="D888" s="147" t="s">
        <v>313</v>
      </c>
      <c r="E888" s="148" t="s">
        <v>21</v>
      </c>
      <c r="F888" s="149" t="s">
        <v>1241</v>
      </c>
      <c r="H888" s="150">
        <v>20.28</v>
      </c>
      <c r="I888" s="151"/>
      <c r="L888" s="146"/>
      <c r="M888" s="152"/>
      <c r="T888" s="153"/>
      <c r="AT888" s="148" t="s">
        <v>313</v>
      </c>
      <c r="AU888" s="148" t="s">
        <v>81</v>
      </c>
      <c r="AV888" s="12" t="s">
        <v>81</v>
      </c>
      <c r="AW888" s="12" t="s">
        <v>34</v>
      </c>
      <c r="AX888" s="12" t="s">
        <v>72</v>
      </c>
      <c r="AY888" s="148" t="s">
        <v>306</v>
      </c>
    </row>
    <row r="889" spans="2:65" s="13" customFormat="1">
      <c r="B889" s="154"/>
      <c r="D889" s="147" t="s">
        <v>313</v>
      </c>
      <c r="E889" s="155" t="s">
        <v>21</v>
      </c>
      <c r="F889" s="156" t="s">
        <v>315</v>
      </c>
      <c r="H889" s="157">
        <v>20.28</v>
      </c>
      <c r="I889" s="158"/>
      <c r="L889" s="154"/>
      <c r="M889" s="159"/>
      <c r="T889" s="160"/>
      <c r="AT889" s="155" t="s">
        <v>313</v>
      </c>
      <c r="AU889" s="155" t="s">
        <v>81</v>
      </c>
      <c r="AV889" s="13" t="s">
        <v>89</v>
      </c>
      <c r="AW889" s="13" t="s">
        <v>34</v>
      </c>
      <c r="AX889" s="13" t="s">
        <v>79</v>
      </c>
      <c r="AY889" s="155" t="s">
        <v>306</v>
      </c>
    </row>
    <row r="890" spans="2:65" s="11" customFormat="1" ht="22.9" customHeight="1">
      <c r="B890" s="121"/>
      <c r="D890" s="122" t="s">
        <v>71</v>
      </c>
      <c r="E890" s="131" t="s">
        <v>372</v>
      </c>
      <c r="F890" s="131" t="s">
        <v>1242</v>
      </c>
      <c r="I890" s="124"/>
      <c r="J890" s="132">
        <f>BK890</f>
        <v>0</v>
      </c>
      <c r="L890" s="121"/>
      <c r="M890" s="126"/>
      <c r="P890" s="127">
        <f>SUM(P891:P1038)</f>
        <v>0</v>
      </c>
      <c r="R890" s="127">
        <f>SUM(R891:R1038)</f>
        <v>4.3609440500000005</v>
      </c>
      <c r="T890" s="128">
        <f>SUM(T891:T1038)</f>
        <v>9.450844</v>
      </c>
      <c r="AR890" s="122" t="s">
        <v>79</v>
      </c>
      <c r="AT890" s="129" t="s">
        <v>71</v>
      </c>
      <c r="AU890" s="129" t="s">
        <v>79</v>
      </c>
      <c r="AY890" s="122" t="s">
        <v>306</v>
      </c>
      <c r="BK890" s="130">
        <f>SUM(BK891:BK1038)</f>
        <v>0</v>
      </c>
    </row>
    <row r="891" spans="2:65" s="1" customFormat="1" ht="24.2" customHeight="1">
      <c r="B891" s="33"/>
      <c r="C891" s="133" t="s">
        <v>1243</v>
      </c>
      <c r="D891" s="133" t="s">
        <v>308</v>
      </c>
      <c r="E891" s="134" t="s">
        <v>1244</v>
      </c>
      <c r="F891" s="135" t="s">
        <v>1245</v>
      </c>
      <c r="G891" s="136" t="s">
        <v>240</v>
      </c>
      <c r="H891" s="137">
        <v>26.95</v>
      </c>
      <c r="I891" s="138"/>
      <c r="J891" s="139">
        <f>ROUND(I891*H891,2)</f>
        <v>0</v>
      </c>
      <c r="K891" s="135" t="s">
        <v>319</v>
      </c>
      <c r="L891" s="33"/>
      <c r="M891" s="140" t="s">
        <v>21</v>
      </c>
      <c r="N891" s="141" t="s">
        <v>43</v>
      </c>
      <c r="P891" s="142">
        <f>O891*H891</f>
        <v>0</v>
      </c>
      <c r="Q891" s="142">
        <v>0.1295</v>
      </c>
      <c r="R891" s="142">
        <f>Q891*H891</f>
        <v>3.4900250000000002</v>
      </c>
      <c r="S891" s="142">
        <v>0</v>
      </c>
      <c r="T891" s="143">
        <f>S891*H891</f>
        <v>0</v>
      </c>
      <c r="AR891" s="144" t="s">
        <v>108</v>
      </c>
      <c r="AT891" s="144" t="s">
        <v>308</v>
      </c>
      <c r="AU891" s="144" t="s">
        <v>81</v>
      </c>
      <c r="AY891" s="18" t="s">
        <v>306</v>
      </c>
      <c r="BE891" s="145">
        <f>IF(N891="základní",J891,0)</f>
        <v>0</v>
      </c>
      <c r="BF891" s="145">
        <f>IF(N891="snížená",J891,0)</f>
        <v>0</v>
      </c>
      <c r="BG891" s="145">
        <f>IF(N891="zákl. přenesená",J891,0)</f>
        <v>0</v>
      </c>
      <c r="BH891" s="145">
        <f>IF(N891="sníž. přenesená",J891,0)</f>
        <v>0</v>
      </c>
      <c r="BI891" s="145">
        <f>IF(N891="nulová",J891,0)</f>
        <v>0</v>
      </c>
      <c r="BJ891" s="18" t="s">
        <v>79</v>
      </c>
      <c r="BK891" s="145">
        <f>ROUND(I891*H891,2)</f>
        <v>0</v>
      </c>
      <c r="BL891" s="18" t="s">
        <v>108</v>
      </c>
      <c r="BM891" s="144" t="s">
        <v>1246</v>
      </c>
    </row>
    <row r="892" spans="2:65" s="1" customFormat="1">
      <c r="B892" s="33"/>
      <c r="D892" s="161" t="s">
        <v>321</v>
      </c>
      <c r="F892" s="162" t="s">
        <v>1247</v>
      </c>
      <c r="I892" s="163"/>
      <c r="L892" s="33"/>
      <c r="M892" s="164"/>
      <c r="T892" s="52"/>
      <c r="AT892" s="18" t="s">
        <v>321</v>
      </c>
      <c r="AU892" s="18" t="s">
        <v>81</v>
      </c>
    </row>
    <row r="893" spans="2:65" s="12" customFormat="1">
      <c r="B893" s="146"/>
      <c r="D893" s="147" t="s">
        <v>313</v>
      </c>
      <c r="E893" s="148" t="s">
        <v>21</v>
      </c>
      <c r="F893" s="149" t="s">
        <v>1248</v>
      </c>
      <c r="H893" s="150">
        <v>26.95</v>
      </c>
      <c r="I893" s="151"/>
      <c r="L893" s="146"/>
      <c r="M893" s="152"/>
      <c r="T893" s="153"/>
      <c r="AT893" s="148" t="s">
        <v>313</v>
      </c>
      <c r="AU893" s="148" t="s">
        <v>81</v>
      </c>
      <c r="AV893" s="12" t="s">
        <v>81</v>
      </c>
      <c r="AW893" s="12" t="s">
        <v>34</v>
      </c>
      <c r="AX893" s="12" t="s">
        <v>72</v>
      </c>
      <c r="AY893" s="148" t="s">
        <v>306</v>
      </c>
    </row>
    <row r="894" spans="2:65" s="13" customFormat="1">
      <c r="B894" s="154"/>
      <c r="D894" s="147" t="s">
        <v>313</v>
      </c>
      <c r="E894" s="155" t="s">
        <v>21</v>
      </c>
      <c r="F894" s="156" t="s">
        <v>315</v>
      </c>
      <c r="H894" s="157">
        <v>26.95</v>
      </c>
      <c r="I894" s="158"/>
      <c r="L894" s="154"/>
      <c r="M894" s="159"/>
      <c r="T894" s="160"/>
      <c r="AT894" s="155" t="s">
        <v>313</v>
      </c>
      <c r="AU894" s="155" t="s">
        <v>81</v>
      </c>
      <c r="AV894" s="13" t="s">
        <v>89</v>
      </c>
      <c r="AW894" s="13" t="s">
        <v>34</v>
      </c>
      <c r="AX894" s="13" t="s">
        <v>79</v>
      </c>
      <c r="AY894" s="155" t="s">
        <v>306</v>
      </c>
    </row>
    <row r="895" spans="2:65" s="1" customFormat="1" ht="16.5" customHeight="1">
      <c r="B895" s="33"/>
      <c r="C895" s="179" t="s">
        <v>1249</v>
      </c>
      <c r="D895" s="179" t="s">
        <v>447</v>
      </c>
      <c r="E895" s="180" t="s">
        <v>1250</v>
      </c>
      <c r="F895" s="181" t="s">
        <v>1251</v>
      </c>
      <c r="G895" s="182" t="s">
        <v>240</v>
      </c>
      <c r="H895" s="183">
        <v>28.297999999999998</v>
      </c>
      <c r="I895" s="184"/>
      <c r="J895" s="185">
        <f>ROUND(I895*H895,2)</f>
        <v>0</v>
      </c>
      <c r="K895" s="181" t="s">
        <v>319</v>
      </c>
      <c r="L895" s="186"/>
      <c r="M895" s="187" t="s">
        <v>21</v>
      </c>
      <c r="N895" s="188" t="s">
        <v>43</v>
      </c>
      <c r="P895" s="142">
        <f>O895*H895</f>
        <v>0</v>
      </c>
      <c r="Q895" s="142">
        <v>2.8000000000000001E-2</v>
      </c>
      <c r="R895" s="142">
        <f>Q895*H895</f>
        <v>0.79234399999999994</v>
      </c>
      <c r="S895" s="142">
        <v>0</v>
      </c>
      <c r="T895" s="143">
        <f>S895*H895</f>
        <v>0</v>
      </c>
      <c r="AR895" s="144" t="s">
        <v>365</v>
      </c>
      <c r="AT895" s="144" t="s">
        <v>447</v>
      </c>
      <c r="AU895" s="144" t="s">
        <v>81</v>
      </c>
      <c r="AY895" s="18" t="s">
        <v>306</v>
      </c>
      <c r="BE895" s="145">
        <f>IF(N895="základní",J895,0)</f>
        <v>0</v>
      </c>
      <c r="BF895" s="145">
        <f>IF(N895="snížená",J895,0)</f>
        <v>0</v>
      </c>
      <c r="BG895" s="145">
        <f>IF(N895="zákl. přenesená",J895,0)</f>
        <v>0</v>
      </c>
      <c r="BH895" s="145">
        <f>IF(N895="sníž. přenesená",J895,0)</f>
        <v>0</v>
      </c>
      <c r="BI895" s="145">
        <f>IF(N895="nulová",J895,0)</f>
        <v>0</v>
      </c>
      <c r="BJ895" s="18" t="s">
        <v>79</v>
      </c>
      <c r="BK895" s="145">
        <f>ROUND(I895*H895,2)</f>
        <v>0</v>
      </c>
      <c r="BL895" s="18" t="s">
        <v>108</v>
      </c>
      <c r="BM895" s="144" t="s">
        <v>1252</v>
      </c>
    </row>
    <row r="896" spans="2:65" s="12" customFormat="1">
      <c r="B896" s="146"/>
      <c r="D896" s="147" t="s">
        <v>313</v>
      </c>
      <c r="F896" s="149" t="s">
        <v>1253</v>
      </c>
      <c r="H896" s="150">
        <v>28.297999999999998</v>
      </c>
      <c r="I896" s="151"/>
      <c r="L896" s="146"/>
      <c r="M896" s="152"/>
      <c r="T896" s="153"/>
      <c r="AT896" s="148" t="s">
        <v>313</v>
      </c>
      <c r="AU896" s="148" t="s">
        <v>81</v>
      </c>
      <c r="AV896" s="12" t="s">
        <v>81</v>
      </c>
      <c r="AW896" s="12" t="s">
        <v>4</v>
      </c>
      <c r="AX896" s="12" t="s">
        <v>79</v>
      </c>
      <c r="AY896" s="148" t="s">
        <v>306</v>
      </c>
    </row>
    <row r="897" spans="2:65" s="1" customFormat="1" ht="16.5" customHeight="1">
      <c r="B897" s="33"/>
      <c r="C897" s="133" t="s">
        <v>1254</v>
      </c>
      <c r="D897" s="133" t="s">
        <v>308</v>
      </c>
      <c r="E897" s="134" t="s">
        <v>1255</v>
      </c>
      <c r="F897" s="135" t="s">
        <v>1256</v>
      </c>
      <c r="G897" s="136" t="s">
        <v>236</v>
      </c>
      <c r="H897" s="137">
        <v>41.34</v>
      </c>
      <c r="I897" s="138"/>
      <c r="J897" s="139">
        <f>ROUND(I897*H897,2)</f>
        <v>0</v>
      </c>
      <c r="K897" s="135" t="s">
        <v>319</v>
      </c>
      <c r="L897" s="33"/>
      <c r="M897" s="140" t="s">
        <v>21</v>
      </c>
      <c r="N897" s="141" t="s">
        <v>43</v>
      </c>
      <c r="P897" s="142">
        <f>O897*H897</f>
        <v>0</v>
      </c>
      <c r="Q897" s="142">
        <v>4.6999999999999999E-4</v>
      </c>
      <c r="R897" s="142">
        <f>Q897*H897</f>
        <v>1.9429800000000001E-2</v>
      </c>
      <c r="S897" s="142">
        <v>0</v>
      </c>
      <c r="T897" s="143">
        <f>S897*H897</f>
        <v>0</v>
      </c>
      <c r="AR897" s="144" t="s">
        <v>108</v>
      </c>
      <c r="AT897" s="144" t="s">
        <v>308</v>
      </c>
      <c r="AU897" s="144" t="s">
        <v>81</v>
      </c>
      <c r="AY897" s="18" t="s">
        <v>306</v>
      </c>
      <c r="BE897" s="145">
        <f>IF(N897="základní",J897,0)</f>
        <v>0</v>
      </c>
      <c r="BF897" s="145">
        <f>IF(N897="snížená",J897,0)</f>
        <v>0</v>
      </c>
      <c r="BG897" s="145">
        <f>IF(N897="zákl. přenesená",J897,0)</f>
        <v>0</v>
      </c>
      <c r="BH897" s="145">
        <f>IF(N897="sníž. přenesená",J897,0)</f>
        <v>0</v>
      </c>
      <c r="BI897" s="145">
        <f>IF(N897="nulová",J897,0)</f>
        <v>0</v>
      </c>
      <c r="BJ897" s="18" t="s">
        <v>79</v>
      </c>
      <c r="BK897" s="145">
        <f>ROUND(I897*H897,2)</f>
        <v>0</v>
      </c>
      <c r="BL897" s="18" t="s">
        <v>108</v>
      </c>
      <c r="BM897" s="144" t="s">
        <v>1257</v>
      </c>
    </row>
    <row r="898" spans="2:65" s="1" customFormat="1">
      <c r="B898" s="33"/>
      <c r="D898" s="161" t="s">
        <v>321</v>
      </c>
      <c r="F898" s="162" t="s">
        <v>1258</v>
      </c>
      <c r="I898" s="163"/>
      <c r="L898" s="33"/>
      <c r="M898" s="164"/>
      <c r="T898" s="52"/>
      <c r="AT898" s="18" t="s">
        <v>321</v>
      </c>
      <c r="AU898" s="18" t="s">
        <v>81</v>
      </c>
    </row>
    <row r="899" spans="2:65" s="12" customFormat="1">
      <c r="B899" s="146"/>
      <c r="D899" s="147" t="s">
        <v>313</v>
      </c>
      <c r="E899" s="148" t="s">
        <v>21</v>
      </c>
      <c r="F899" s="149" t="s">
        <v>1259</v>
      </c>
      <c r="H899" s="150">
        <v>41.34</v>
      </c>
      <c r="I899" s="151"/>
      <c r="L899" s="146"/>
      <c r="M899" s="152"/>
      <c r="T899" s="153"/>
      <c r="AT899" s="148" t="s">
        <v>313</v>
      </c>
      <c r="AU899" s="148" t="s">
        <v>81</v>
      </c>
      <c r="AV899" s="12" t="s">
        <v>81</v>
      </c>
      <c r="AW899" s="12" t="s">
        <v>34</v>
      </c>
      <c r="AX899" s="12" t="s">
        <v>72</v>
      </c>
      <c r="AY899" s="148" t="s">
        <v>306</v>
      </c>
    </row>
    <row r="900" spans="2:65" s="13" customFormat="1">
      <c r="B900" s="154"/>
      <c r="D900" s="147" t="s">
        <v>313</v>
      </c>
      <c r="E900" s="155" t="s">
        <v>21</v>
      </c>
      <c r="F900" s="156" t="s">
        <v>315</v>
      </c>
      <c r="H900" s="157">
        <v>41.34</v>
      </c>
      <c r="I900" s="158"/>
      <c r="L900" s="154"/>
      <c r="M900" s="159"/>
      <c r="T900" s="160"/>
      <c r="AT900" s="155" t="s">
        <v>313</v>
      </c>
      <c r="AU900" s="155" t="s">
        <v>81</v>
      </c>
      <c r="AV900" s="13" t="s">
        <v>89</v>
      </c>
      <c r="AW900" s="13" t="s">
        <v>34</v>
      </c>
      <c r="AX900" s="13" t="s">
        <v>79</v>
      </c>
      <c r="AY900" s="155" t="s">
        <v>306</v>
      </c>
    </row>
    <row r="901" spans="2:65" s="1" customFormat="1" ht="24.2" customHeight="1">
      <c r="B901" s="33"/>
      <c r="C901" s="133" t="s">
        <v>1260</v>
      </c>
      <c r="D901" s="133" t="s">
        <v>308</v>
      </c>
      <c r="E901" s="134" t="s">
        <v>1261</v>
      </c>
      <c r="F901" s="135" t="s">
        <v>1262</v>
      </c>
      <c r="G901" s="136" t="s">
        <v>236</v>
      </c>
      <c r="H901" s="137">
        <v>91.935000000000002</v>
      </c>
      <c r="I901" s="138"/>
      <c r="J901" s="139">
        <f>ROUND(I901*H901,2)</f>
        <v>0</v>
      </c>
      <c r="K901" s="135" t="s">
        <v>319</v>
      </c>
      <c r="L901" s="33"/>
      <c r="M901" s="140" t="s">
        <v>21</v>
      </c>
      <c r="N901" s="141" t="s">
        <v>43</v>
      </c>
      <c r="P901" s="142">
        <f>O901*H901</f>
        <v>0</v>
      </c>
      <c r="Q901" s="142">
        <v>0</v>
      </c>
      <c r="R901" s="142">
        <f>Q901*H901</f>
        <v>0</v>
      </c>
      <c r="S901" s="142">
        <v>0</v>
      </c>
      <c r="T901" s="143">
        <f>S901*H901</f>
        <v>0</v>
      </c>
      <c r="AR901" s="144" t="s">
        <v>108</v>
      </c>
      <c r="AT901" s="144" t="s">
        <v>308</v>
      </c>
      <c r="AU901" s="144" t="s">
        <v>81</v>
      </c>
      <c r="AY901" s="18" t="s">
        <v>306</v>
      </c>
      <c r="BE901" s="145">
        <f>IF(N901="základní",J901,0)</f>
        <v>0</v>
      </c>
      <c r="BF901" s="145">
        <f>IF(N901="snížená",J901,0)</f>
        <v>0</v>
      </c>
      <c r="BG901" s="145">
        <f>IF(N901="zákl. přenesená",J901,0)</f>
        <v>0</v>
      </c>
      <c r="BH901" s="145">
        <f>IF(N901="sníž. přenesená",J901,0)</f>
        <v>0</v>
      </c>
      <c r="BI901" s="145">
        <f>IF(N901="nulová",J901,0)</f>
        <v>0</v>
      </c>
      <c r="BJ901" s="18" t="s">
        <v>79</v>
      </c>
      <c r="BK901" s="145">
        <f>ROUND(I901*H901,2)</f>
        <v>0</v>
      </c>
      <c r="BL901" s="18" t="s">
        <v>108</v>
      </c>
      <c r="BM901" s="144" t="s">
        <v>1263</v>
      </c>
    </row>
    <row r="902" spans="2:65" s="1" customFormat="1">
      <c r="B902" s="33"/>
      <c r="D902" s="161" t="s">
        <v>321</v>
      </c>
      <c r="F902" s="162" t="s">
        <v>1264</v>
      </c>
      <c r="I902" s="163"/>
      <c r="L902" s="33"/>
      <c r="M902" s="164"/>
      <c r="T902" s="52"/>
      <c r="AT902" s="18" t="s">
        <v>321</v>
      </c>
      <c r="AU902" s="18" t="s">
        <v>81</v>
      </c>
    </row>
    <row r="903" spans="2:65" s="12" customFormat="1">
      <c r="B903" s="146"/>
      <c r="D903" s="147" t="s">
        <v>313</v>
      </c>
      <c r="E903" s="148" t="s">
        <v>21</v>
      </c>
      <c r="F903" s="149" t="s">
        <v>1265</v>
      </c>
      <c r="H903" s="150">
        <v>91.935000000000002</v>
      </c>
      <c r="I903" s="151"/>
      <c r="L903" s="146"/>
      <c r="M903" s="152"/>
      <c r="T903" s="153"/>
      <c r="AT903" s="148" t="s">
        <v>313</v>
      </c>
      <c r="AU903" s="148" t="s">
        <v>81</v>
      </c>
      <c r="AV903" s="12" t="s">
        <v>81</v>
      </c>
      <c r="AW903" s="12" t="s">
        <v>34</v>
      </c>
      <c r="AX903" s="12" t="s">
        <v>72</v>
      </c>
      <c r="AY903" s="148" t="s">
        <v>306</v>
      </c>
    </row>
    <row r="904" spans="2:65" s="13" customFormat="1">
      <c r="B904" s="154"/>
      <c r="D904" s="147" t="s">
        <v>313</v>
      </c>
      <c r="E904" s="155" t="s">
        <v>21</v>
      </c>
      <c r="F904" s="156" t="s">
        <v>315</v>
      </c>
      <c r="H904" s="157">
        <v>91.935000000000002</v>
      </c>
      <c r="I904" s="158"/>
      <c r="L904" s="154"/>
      <c r="M904" s="159"/>
      <c r="T904" s="160"/>
      <c r="AT904" s="155" t="s">
        <v>313</v>
      </c>
      <c r="AU904" s="155" t="s">
        <v>81</v>
      </c>
      <c r="AV904" s="13" t="s">
        <v>89</v>
      </c>
      <c r="AW904" s="13" t="s">
        <v>34</v>
      </c>
      <c r="AX904" s="13" t="s">
        <v>79</v>
      </c>
      <c r="AY904" s="155" t="s">
        <v>306</v>
      </c>
    </row>
    <row r="905" spans="2:65" s="1" customFormat="1" ht="24.2" customHeight="1">
      <c r="B905" s="33"/>
      <c r="C905" s="133" t="s">
        <v>1266</v>
      </c>
      <c r="D905" s="133" t="s">
        <v>308</v>
      </c>
      <c r="E905" s="134" t="s">
        <v>1267</v>
      </c>
      <c r="F905" s="135" t="s">
        <v>1268</v>
      </c>
      <c r="G905" s="136" t="s">
        <v>236</v>
      </c>
      <c r="H905" s="137">
        <v>2758.05</v>
      </c>
      <c r="I905" s="138"/>
      <c r="J905" s="139">
        <f>ROUND(I905*H905,2)</f>
        <v>0</v>
      </c>
      <c r="K905" s="135" t="s">
        <v>319</v>
      </c>
      <c r="L905" s="33"/>
      <c r="M905" s="140" t="s">
        <v>21</v>
      </c>
      <c r="N905" s="141" t="s">
        <v>43</v>
      </c>
      <c r="P905" s="142">
        <f>O905*H905</f>
        <v>0</v>
      </c>
      <c r="Q905" s="142">
        <v>0</v>
      </c>
      <c r="R905" s="142">
        <f>Q905*H905</f>
        <v>0</v>
      </c>
      <c r="S905" s="142">
        <v>0</v>
      </c>
      <c r="T905" s="143">
        <f>S905*H905</f>
        <v>0</v>
      </c>
      <c r="AR905" s="144" t="s">
        <v>108</v>
      </c>
      <c r="AT905" s="144" t="s">
        <v>308</v>
      </c>
      <c r="AU905" s="144" t="s">
        <v>81</v>
      </c>
      <c r="AY905" s="18" t="s">
        <v>306</v>
      </c>
      <c r="BE905" s="145">
        <f>IF(N905="základní",J905,0)</f>
        <v>0</v>
      </c>
      <c r="BF905" s="145">
        <f>IF(N905="snížená",J905,0)</f>
        <v>0</v>
      </c>
      <c r="BG905" s="145">
        <f>IF(N905="zákl. přenesená",J905,0)</f>
        <v>0</v>
      </c>
      <c r="BH905" s="145">
        <f>IF(N905="sníž. přenesená",J905,0)</f>
        <v>0</v>
      </c>
      <c r="BI905" s="145">
        <f>IF(N905="nulová",J905,0)</f>
        <v>0</v>
      </c>
      <c r="BJ905" s="18" t="s">
        <v>79</v>
      </c>
      <c r="BK905" s="145">
        <f>ROUND(I905*H905,2)</f>
        <v>0</v>
      </c>
      <c r="BL905" s="18" t="s">
        <v>108</v>
      </c>
      <c r="BM905" s="144" t="s">
        <v>1269</v>
      </c>
    </row>
    <row r="906" spans="2:65" s="1" customFormat="1">
      <c r="B906" s="33"/>
      <c r="D906" s="161" t="s">
        <v>321</v>
      </c>
      <c r="F906" s="162" t="s">
        <v>1270</v>
      </c>
      <c r="I906" s="163"/>
      <c r="L906" s="33"/>
      <c r="M906" s="164"/>
      <c r="T906" s="52"/>
      <c r="AT906" s="18" t="s">
        <v>321</v>
      </c>
      <c r="AU906" s="18" t="s">
        <v>81</v>
      </c>
    </row>
    <row r="907" spans="2:65" s="1" customFormat="1" ht="19.5">
      <c r="B907" s="33"/>
      <c r="D907" s="147" t="s">
        <v>356</v>
      </c>
      <c r="F907" s="178" t="s">
        <v>1271</v>
      </c>
      <c r="I907" s="163"/>
      <c r="L907" s="33"/>
      <c r="M907" s="164"/>
      <c r="T907" s="52"/>
      <c r="AT907" s="18" t="s">
        <v>356</v>
      </c>
      <c r="AU907" s="18" t="s">
        <v>81</v>
      </c>
    </row>
    <row r="908" spans="2:65" s="12" customFormat="1">
      <c r="B908" s="146"/>
      <c r="D908" s="147" t="s">
        <v>313</v>
      </c>
      <c r="E908" s="148" t="s">
        <v>21</v>
      </c>
      <c r="F908" s="149" t="s">
        <v>1272</v>
      </c>
      <c r="H908" s="150">
        <v>2758.05</v>
      </c>
      <c r="I908" s="151"/>
      <c r="L908" s="146"/>
      <c r="M908" s="152"/>
      <c r="T908" s="153"/>
      <c r="AT908" s="148" t="s">
        <v>313</v>
      </c>
      <c r="AU908" s="148" t="s">
        <v>81</v>
      </c>
      <c r="AV908" s="12" t="s">
        <v>81</v>
      </c>
      <c r="AW908" s="12" t="s">
        <v>34</v>
      </c>
      <c r="AX908" s="12" t="s">
        <v>72</v>
      </c>
      <c r="AY908" s="148" t="s">
        <v>306</v>
      </c>
    </row>
    <row r="909" spans="2:65" s="13" customFormat="1">
      <c r="B909" s="154"/>
      <c r="D909" s="147" t="s">
        <v>313</v>
      </c>
      <c r="E909" s="155" t="s">
        <v>21</v>
      </c>
      <c r="F909" s="156" t="s">
        <v>315</v>
      </c>
      <c r="H909" s="157">
        <v>2758.05</v>
      </c>
      <c r="I909" s="158"/>
      <c r="L909" s="154"/>
      <c r="M909" s="159"/>
      <c r="T909" s="160"/>
      <c r="AT909" s="155" t="s">
        <v>313</v>
      </c>
      <c r="AU909" s="155" t="s">
        <v>81</v>
      </c>
      <c r="AV909" s="13" t="s">
        <v>89</v>
      </c>
      <c r="AW909" s="13" t="s">
        <v>34</v>
      </c>
      <c r="AX909" s="13" t="s">
        <v>79</v>
      </c>
      <c r="AY909" s="155" t="s">
        <v>306</v>
      </c>
    </row>
    <row r="910" spans="2:65" s="1" customFormat="1" ht="24.2" customHeight="1">
      <c r="B910" s="33"/>
      <c r="C910" s="133" t="s">
        <v>1273</v>
      </c>
      <c r="D910" s="133" t="s">
        <v>308</v>
      </c>
      <c r="E910" s="134" t="s">
        <v>1274</v>
      </c>
      <c r="F910" s="135" t="s">
        <v>1275</v>
      </c>
      <c r="G910" s="136" t="s">
        <v>236</v>
      </c>
      <c r="H910" s="137">
        <v>91.935000000000002</v>
      </c>
      <c r="I910" s="138"/>
      <c r="J910" s="139">
        <f>ROUND(I910*H910,2)</f>
        <v>0</v>
      </c>
      <c r="K910" s="135" t="s">
        <v>319</v>
      </c>
      <c r="L910" s="33"/>
      <c r="M910" s="140" t="s">
        <v>21</v>
      </c>
      <c r="N910" s="141" t="s">
        <v>43</v>
      </c>
      <c r="P910" s="142">
        <f>O910*H910</f>
        <v>0</v>
      </c>
      <c r="Q910" s="142">
        <v>0</v>
      </c>
      <c r="R910" s="142">
        <f>Q910*H910</f>
        <v>0</v>
      </c>
      <c r="S910" s="142">
        <v>0</v>
      </c>
      <c r="T910" s="143">
        <f>S910*H910</f>
        <v>0</v>
      </c>
      <c r="AR910" s="144" t="s">
        <v>108</v>
      </c>
      <c r="AT910" s="144" t="s">
        <v>308</v>
      </c>
      <c r="AU910" s="144" t="s">
        <v>81</v>
      </c>
      <c r="AY910" s="18" t="s">
        <v>306</v>
      </c>
      <c r="BE910" s="145">
        <f>IF(N910="základní",J910,0)</f>
        <v>0</v>
      </c>
      <c r="BF910" s="145">
        <f>IF(N910="snížená",J910,0)</f>
        <v>0</v>
      </c>
      <c r="BG910" s="145">
        <f>IF(N910="zákl. přenesená",J910,0)</f>
        <v>0</v>
      </c>
      <c r="BH910" s="145">
        <f>IF(N910="sníž. přenesená",J910,0)</f>
        <v>0</v>
      </c>
      <c r="BI910" s="145">
        <f>IF(N910="nulová",J910,0)</f>
        <v>0</v>
      </c>
      <c r="BJ910" s="18" t="s">
        <v>79</v>
      </c>
      <c r="BK910" s="145">
        <f>ROUND(I910*H910,2)</f>
        <v>0</v>
      </c>
      <c r="BL910" s="18" t="s">
        <v>108</v>
      </c>
      <c r="BM910" s="144" t="s">
        <v>1276</v>
      </c>
    </row>
    <row r="911" spans="2:65" s="1" customFormat="1">
      <c r="B911" s="33"/>
      <c r="D911" s="161" t="s">
        <v>321</v>
      </c>
      <c r="F911" s="162" t="s">
        <v>1277</v>
      </c>
      <c r="I911" s="163"/>
      <c r="L911" s="33"/>
      <c r="M911" s="164"/>
      <c r="T911" s="52"/>
      <c r="AT911" s="18" t="s">
        <v>321</v>
      </c>
      <c r="AU911" s="18" t="s">
        <v>81</v>
      </c>
    </row>
    <row r="912" spans="2:65" s="12" customFormat="1">
      <c r="B912" s="146"/>
      <c r="D912" s="147" t="s">
        <v>313</v>
      </c>
      <c r="E912" s="148" t="s">
        <v>21</v>
      </c>
      <c r="F912" s="149" t="s">
        <v>1278</v>
      </c>
      <c r="H912" s="150">
        <v>91.935000000000002</v>
      </c>
      <c r="I912" s="151"/>
      <c r="L912" s="146"/>
      <c r="M912" s="152"/>
      <c r="T912" s="153"/>
      <c r="AT912" s="148" t="s">
        <v>313</v>
      </c>
      <c r="AU912" s="148" t="s">
        <v>81</v>
      </c>
      <c r="AV912" s="12" t="s">
        <v>81</v>
      </c>
      <c r="AW912" s="12" t="s">
        <v>34</v>
      </c>
      <c r="AX912" s="12" t="s">
        <v>72</v>
      </c>
      <c r="AY912" s="148" t="s">
        <v>306</v>
      </c>
    </row>
    <row r="913" spans="2:65" s="13" customFormat="1">
      <c r="B913" s="154"/>
      <c r="D913" s="147" t="s">
        <v>313</v>
      </c>
      <c r="E913" s="155" t="s">
        <v>21</v>
      </c>
      <c r="F913" s="156" t="s">
        <v>315</v>
      </c>
      <c r="H913" s="157">
        <v>91.935000000000002</v>
      </c>
      <c r="I913" s="158"/>
      <c r="L913" s="154"/>
      <c r="M913" s="159"/>
      <c r="T913" s="160"/>
      <c r="AT913" s="155" t="s">
        <v>313</v>
      </c>
      <c r="AU913" s="155" t="s">
        <v>81</v>
      </c>
      <c r="AV913" s="13" t="s">
        <v>89</v>
      </c>
      <c r="AW913" s="13" t="s">
        <v>34</v>
      </c>
      <c r="AX913" s="13" t="s">
        <v>79</v>
      </c>
      <c r="AY913" s="155" t="s">
        <v>306</v>
      </c>
    </row>
    <row r="914" spans="2:65" s="1" customFormat="1" ht="16.5" customHeight="1">
      <c r="B914" s="33"/>
      <c r="C914" s="133" t="s">
        <v>1279</v>
      </c>
      <c r="D914" s="133" t="s">
        <v>308</v>
      </c>
      <c r="E914" s="134" t="s">
        <v>1280</v>
      </c>
      <c r="F914" s="135" t="s">
        <v>1281</v>
      </c>
      <c r="G914" s="136" t="s">
        <v>240</v>
      </c>
      <c r="H914" s="137">
        <v>51.075000000000003</v>
      </c>
      <c r="I914" s="138"/>
      <c r="J914" s="139">
        <f>ROUND(I914*H914,2)</f>
        <v>0</v>
      </c>
      <c r="K914" s="135" t="s">
        <v>319</v>
      </c>
      <c r="L914" s="33"/>
      <c r="M914" s="140" t="s">
        <v>21</v>
      </c>
      <c r="N914" s="141" t="s">
        <v>43</v>
      </c>
      <c r="P914" s="142">
        <f>O914*H914</f>
        <v>0</v>
      </c>
      <c r="Q914" s="142">
        <v>0</v>
      </c>
      <c r="R914" s="142">
        <f>Q914*H914</f>
        <v>0</v>
      </c>
      <c r="S914" s="142">
        <v>0</v>
      </c>
      <c r="T914" s="143">
        <f>S914*H914</f>
        <v>0</v>
      </c>
      <c r="AR914" s="144" t="s">
        <v>108</v>
      </c>
      <c r="AT914" s="144" t="s">
        <v>308</v>
      </c>
      <c r="AU914" s="144" t="s">
        <v>81</v>
      </c>
      <c r="AY914" s="18" t="s">
        <v>306</v>
      </c>
      <c r="BE914" s="145">
        <f>IF(N914="základní",J914,0)</f>
        <v>0</v>
      </c>
      <c r="BF914" s="145">
        <f>IF(N914="snížená",J914,0)</f>
        <v>0</v>
      </c>
      <c r="BG914" s="145">
        <f>IF(N914="zákl. přenesená",J914,0)</f>
        <v>0</v>
      </c>
      <c r="BH914" s="145">
        <f>IF(N914="sníž. přenesená",J914,0)</f>
        <v>0</v>
      </c>
      <c r="BI914" s="145">
        <f>IF(N914="nulová",J914,0)</f>
        <v>0</v>
      </c>
      <c r="BJ914" s="18" t="s">
        <v>79</v>
      </c>
      <c r="BK914" s="145">
        <f>ROUND(I914*H914,2)</f>
        <v>0</v>
      </c>
      <c r="BL914" s="18" t="s">
        <v>108</v>
      </c>
      <c r="BM914" s="144" t="s">
        <v>1282</v>
      </c>
    </row>
    <row r="915" spans="2:65" s="1" customFormat="1">
      <c r="B915" s="33"/>
      <c r="D915" s="161" t="s">
        <v>321</v>
      </c>
      <c r="F915" s="162" t="s">
        <v>1283</v>
      </c>
      <c r="I915" s="163"/>
      <c r="L915" s="33"/>
      <c r="M915" s="164"/>
      <c r="T915" s="52"/>
      <c r="AT915" s="18" t="s">
        <v>321</v>
      </c>
      <c r="AU915" s="18" t="s">
        <v>81</v>
      </c>
    </row>
    <row r="916" spans="2:65" s="12" customFormat="1">
      <c r="B916" s="146"/>
      <c r="D916" s="147" t="s">
        <v>313</v>
      </c>
      <c r="E916" s="148" t="s">
        <v>21</v>
      </c>
      <c r="F916" s="149" t="s">
        <v>1284</v>
      </c>
      <c r="H916" s="150">
        <v>51.075000000000003</v>
      </c>
      <c r="I916" s="151"/>
      <c r="L916" s="146"/>
      <c r="M916" s="152"/>
      <c r="T916" s="153"/>
      <c r="AT916" s="148" t="s">
        <v>313</v>
      </c>
      <c r="AU916" s="148" t="s">
        <v>81</v>
      </c>
      <c r="AV916" s="12" t="s">
        <v>81</v>
      </c>
      <c r="AW916" s="12" t="s">
        <v>34</v>
      </c>
      <c r="AX916" s="12" t="s">
        <v>72</v>
      </c>
      <c r="AY916" s="148" t="s">
        <v>306</v>
      </c>
    </row>
    <row r="917" spans="2:65" s="13" customFormat="1">
      <c r="B917" s="154"/>
      <c r="D917" s="147" t="s">
        <v>313</v>
      </c>
      <c r="E917" s="155" t="s">
        <v>21</v>
      </c>
      <c r="F917" s="156" t="s">
        <v>315</v>
      </c>
      <c r="H917" s="157">
        <v>51.075000000000003</v>
      </c>
      <c r="I917" s="158"/>
      <c r="L917" s="154"/>
      <c r="M917" s="159"/>
      <c r="T917" s="160"/>
      <c r="AT917" s="155" t="s">
        <v>313</v>
      </c>
      <c r="AU917" s="155" t="s">
        <v>81</v>
      </c>
      <c r="AV917" s="13" t="s">
        <v>89</v>
      </c>
      <c r="AW917" s="13" t="s">
        <v>34</v>
      </c>
      <c r="AX917" s="13" t="s">
        <v>79</v>
      </c>
      <c r="AY917" s="155" t="s">
        <v>306</v>
      </c>
    </row>
    <row r="918" spans="2:65" s="1" customFormat="1" ht="21.75" customHeight="1">
      <c r="B918" s="33"/>
      <c r="C918" s="133" t="s">
        <v>1285</v>
      </c>
      <c r="D918" s="133" t="s">
        <v>308</v>
      </c>
      <c r="E918" s="134" t="s">
        <v>1286</v>
      </c>
      <c r="F918" s="135" t="s">
        <v>1287</v>
      </c>
      <c r="G918" s="136" t="s">
        <v>240</v>
      </c>
      <c r="H918" s="137">
        <v>1532.25</v>
      </c>
      <c r="I918" s="138"/>
      <c r="J918" s="139">
        <f>ROUND(I918*H918,2)</f>
        <v>0</v>
      </c>
      <c r="K918" s="135" t="s">
        <v>319</v>
      </c>
      <c r="L918" s="33"/>
      <c r="M918" s="140" t="s">
        <v>21</v>
      </c>
      <c r="N918" s="141" t="s">
        <v>43</v>
      </c>
      <c r="P918" s="142">
        <f>O918*H918</f>
        <v>0</v>
      </c>
      <c r="Q918" s="142">
        <v>0</v>
      </c>
      <c r="R918" s="142">
        <f>Q918*H918</f>
        <v>0</v>
      </c>
      <c r="S918" s="142">
        <v>0</v>
      </c>
      <c r="T918" s="143">
        <f>S918*H918</f>
        <v>0</v>
      </c>
      <c r="AR918" s="144" t="s">
        <v>108</v>
      </c>
      <c r="AT918" s="144" t="s">
        <v>308</v>
      </c>
      <c r="AU918" s="144" t="s">
        <v>81</v>
      </c>
      <c r="AY918" s="18" t="s">
        <v>306</v>
      </c>
      <c r="BE918" s="145">
        <f>IF(N918="základní",J918,0)</f>
        <v>0</v>
      </c>
      <c r="BF918" s="145">
        <f>IF(N918="snížená",J918,0)</f>
        <v>0</v>
      </c>
      <c r="BG918" s="145">
        <f>IF(N918="zákl. přenesená",J918,0)</f>
        <v>0</v>
      </c>
      <c r="BH918" s="145">
        <f>IF(N918="sníž. přenesená",J918,0)</f>
        <v>0</v>
      </c>
      <c r="BI918" s="145">
        <f>IF(N918="nulová",J918,0)</f>
        <v>0</v>
      </c>
      <c r="BJ918" s="18" t="s">
        <v>79</v>
      </c>
      <c r="BK918" s="145">
        <f>ROUND(I918*H918,2)</f>
        <v>0</v>
      </c>
      <c r="BL918" s="18" t="s">
        <v>108</v>
      </c>
      <c r="BM918" s="144" t="s">
        <v>1288</v>
      </c>
    </row>
    <row r="919" spans="2:65" s="1" customFormat="1">
      <c r="B919" s="33"/>
      <c r="D919" s="161" t="s">
        <v>321</v>
      </c>
      <c r="F919" s="162" t="s">
        <v>1289</v>
      </c>
      <c r="I919" s="163"/>
      <c r="L919" s="33"/>
      <c r="M919" s="164"/>
      <c r="T919" s="52"/>
      <c r="AT919" s="18" t="s">
        <v>321</v>
      </c>
      <c r="AU919" s="18" t="s">
        <v>81</v>
      </c>
    </row>
    <row r="920" spans="2:65" s="1" customFormat="1" ht="19.5">
      <c r="B920" s="33"/>
      <c r="D920" s="147" t="s">
        <v>356</v>
      </c>
      <c r="F920" s="178" t="s">
        <v>1271</v>
      </c>
      <c r="I920" s="163"/>
      <c r="L920" s="33"/>
      <c r="M920" s="164"/>
      <c r="T920" s="52"/>
      <c r="AT920" s="18" t="s">
        <v>356</v>
      </c>
      <c r="AU920" s="18" t="s">
        <v>81</v>
      </c>
    </row>
    <row r="921" spans="2:65" s="12" customFormat="1">
      <c r="B921" s="146"/>
      <c r="D921" s="147" t="s">
        <v>313</v>
      </c>
      <c r="E921" s="148" t="s">
        <v>21</v>
      </c>
      <c r="F921" s="149" t="s">
        <v>1290</v>
      </c>
      <c r="H921" s="150">
        <v>1532.25</v>
      </c>
      <c r="I921" s="151"/>
      <c r="L921" s="146"/>
      <c r="M921" s="152"/>
      <c r="T921" s="153"/>
      <c r="AT921" s="148" t="s">
        <v>313</v>
      </c>
      <c r="AU921" s="148" t="s">
        <v>81</v>
      </c>
      <c r="AV921" s="12" t="s">
        <v>81</v>
      </c>
      <c r="AW921" s="12" t="s">
        <v>34</v>
      </c>
      <c r="AX921" s="12" t="s">
        <v>72</v>
      </c>
      <c r="AY921" s="148" t="s">
        <v>306</v>
      </c>
    </row>
    <row r="922" spans="2:65" s="13" customFormat="1">
      <c r="B922" s="154"/>
      <c r="D922" s="147" t="s">
        <v>313</v>
      </c>
      <c r="E922" s="155" t="s">
        <v>21</v>
      </c>
      <c r="F922" s="156" t="s">
        <v>315</v>
      </c>
      <c r="H922" s="157">
        <v>1532.25</v>
      </c>
      <c r="I922" s="158"/>
      <c r="L922" s="154"/>
      <c r="M922" s="159"/>
      <c r="T922" s="160"/>
      <c r="AT922" s="155" t="s">
        <v>313</v>
      </c>
      <c r="AU922" s="155" t="s">
        <v>81</v>
      </c>
      <c r="AV922" s="13" t="s">
        <v>89</v>
      </c>
      <c r="AW922" s="13" t="s">
        <v>34</v>
      </c>
      <c r="AX922" s="13" t="s">
        <v>79</v>
      </c>
      <c r="AY922" s="155" t="s">
        <v>306</v>
      </c>
    </row>
    <row r="923" spans="2:65" s="1" customFormat="1" ht="16.5" customHeight="1">
      <c r="B923" s="33"/>
      <c r="C923" s="133" t="s">
        <v>1291</v>
      </c>
      <c r="D923" s="133" t="s">
        <v>308</v>
      </c>
      <c r="E923" s="134" t="s">
        <v>1292</v>
      </c>
      <c r="F923" s="135" t="s">
        <v>1293</v>
      </c>
      <c r="G923" s="136" t="s">
        <v>240</v>
      </c>
      <c r="H923" s="137">
        <v>51.075000000000003</v>
      </c>
      <c r="I923" s="138"/>
      <c r="J923" s="139">
        <f>ROUND(I923*H923,2)</f>
        <v>0</v>
      </c>
      <c r="K923" s="135" t="s">
        <v>319</v>
      </c>
      <c r="L923" s="33"/>
      <c r="M923" s="140" t="s">
        <v>21</v>
      </c>
      <c r="N923" s="141" t="s">
        <v>43</v>
      </c>
      <c r="P923" s="142">
        <f>O923*H923</f>
        <v>0</v>
      </c>
      <c r="Q923" s="142">
        <v>0</v>
      </c>
      <c r="R923" s="142">
        <f>Q923*H923</f>
        <v>0</v>
      </c>
      <c r="S923" s="142">
        <v>0</v>
      </c>
      <c r="T923" s="143">
        <f>S923*H923</f>
        <v>0</v>
      </c>
      <c r="AR923" s="144" t="s">
        <v>108</v>
      </c>
      <c r="AT923" s="144" t="s">
        <v>308</v>
      </c>
      <c r="AU923" s="144" t="s">
        <v>81</v>
      </c>
      <c r="AY923" s="18" t="s">
        <v>306</v>
      </c>
      <c r="BE923" s="145">
        <f>IF(N923="základní",J923,0)</f>
        <v>0</v>
      </c>
      <c r="BF923" s="145">
        <f>IF(N923="snížená",J923,0)</f>
        <v>0</v>
      </c>
      <c r="BG923" s="145">
        <f>IF(N923="zákl. přenesená",J923,0)</f>
        <v>0</v>
      </c>
      <c r="BH923" s="145">
        <f>IF(N923="sníž. přenesená",J923,0)</f>
        <v>0</v>
      </c>
      <c r="BI923" s="145">
        <f>IF(N923="nulová",J923,0)</f>
        <v>0</v>
      </c>
      <c r="BJ923" s="18" t="s">
        <v>79</v>
      </c>
      <c r="BK923" s="145">
        <f>ROUND(I923*H923,2)</f>
        <v>0</v>
      </c>
      <c r="BL923" s="18" t="s">
        <v>108</v>
      </c>
      <c r="BM923" s="144" t="s">
        <v>1294</v>
      </c>
    </row>
    <row r="924" spans="2:65" s="1" customFormat="1">
      <c r="B924" s="33"/>
      <c r="D924" s="161" t="s">
        <v>321</v>
      </c>
      <c r="F924" s="162" t="s">
        <v>1295</v>
      </c>
      <c r="I924" s="163"/>
      <c r="L924" s="33"/>
      <c r="M924" s="164"/>
      <c r="T924" s="52"/>
      <c r="AT924" s="18" t="s">
        <v>321</v>
      </c>
      <c r="AU924" s="18" t="s">
        <v>81</v>
      </c>
    </row>
    <row r="925" spans="2:65" s="12" customFormat="1">
      <c r="B925" s="146"/>
      <c r="D925" s="147" t="s">
        <v>313</v>
      </c>
      <c r="E925" s="148" t="s">
        <v>21</v>
      </c>
      <c r="F925" s="149" t="s">
        <v>1296</v>
      </c>
      <c r="H925" s="150">
        <v>51.075000000000003</v>
      </c>
      <c r="I925" s="151"/>
      <c r="L925" s="146"/>
      <c r="M925" s="152"/>
      <c r="T925" s="153"/>
      <c r="AT925" s="148" t="s">
        <v>313</v>
      </c>
      <c r="AU925" s="148" t="s">
        <v>81</v>
      </c>
      <c r="AV925" s="12" t="s">
        <v>81</v>
      </c>
      <c r="AW925" s="12" t="s">
        <v>34</v>
      </c>
      <c r="AX925" s="12" t="s">
        <v>72</v>
      </c>
      <c r="AY925" s="148" t="s">
        <v>306</v>
      </c>
    </row>
    <row r="926" spans="2:65" s="13" customFormat="1">
      <c r="B926" s="154"/>
      <c r="D926" s="147" t="s">
        <v>313</v>
      </c>
      <c r="E926" s="155" t="s">
        <v>21</v>
      </c>
      <c r="F926" s="156" t="s">
        <v>315</v>
      </c>
      <c r="H926" s="157">
        <v>51.075000000000003</v>
      </c>
      <c r="I926" s="158"/>
      <c r="L926" s="154"/>
      <c r="M926" s="159"/>
      <c r="T926" s="160"/>
      <c r="AT926" s="155" t="s">
        <v>313</v>
      </c>
      <c r="AU926" s="155" t="s">
        <v>81</v>
      </c>
      <c r="AV926" s="13" t="s">
        <v>89</v>
      </c>
      <c r="AW926" s="13" t="s">
        <v>34</v>
      </c>
      <c r="AX926" s="13" t="s">
        <v>79</v>
      </c>
      <c r="AY926" s="155" t="s">
        <v>306</v>
      </c>
    </row>
    <row r="927" spans="2:65" s="1" customFormat="1" ht="16.5" customHeight="1">
      <c r="B927" s="33"/>
      <c r="C927" s="133" t="s">
        <v>1297</v>
      </c>
      <c r="D927" s="133" t="s">
        <v>308</v>
      </c>
      <c r="E927" s="134" t="s">
        <v>1298</v>
      </c>
      <c r="F927" s="135" t="s">
        <v>1299</v>
      </c>
      <c r="G927" s="136" t="s">
        <v>236</v>
      </c>
      <c r="H927" s="137">
        <v>91.935000000000002</v>
      </c>
      <c r="I927" s="138"/>
      <c r="J927" s="139">
        <f>ROUND(I927*H927,2)</f>
        <v>0</v>
      </c>
      <c r="K927" s="135" t="s">
        <v>319</v>
      </c>
      <c r="L927" s="33"/>
      <c r="M927" s="140" t="s">
        <v>21</v>
      </c>
      <c r="N927" s="141" t="s">
        <v>43</v>
      </c>
      <c r="P927" s="142">
        <f>O927*H927</f>
        <v>0</v>
      </c>
      <c r="Q927" s="142">
        <v>0</v>
      </c>
      <c r="R927" s="142">
        <f>Q927*H927</f>
        <v>0</v>
      </c>
      <c r="S927" s="142">
        <v>0</v>
      </c>
      <c r="T927" s="143">
        <f>S927*H927</f>
        <v>0</v>
      </c>
      <c r="AR927" s="144" t="s">
        <v>108</v>
      </c>
      <c r="AT927" s="144" t="s">
        <v>308</v>
      </c>
      <c r="AU927" s="144" t="s">
        <v>81</v>
      </c>
      <c r="AY927" s="18" t="s">
        <v>306</v>
      </c>
      <c r="BE927" s="145">
        <f>IF(N927="základní",J927,0)</f>
        <v>0</v>
      </c>
      <c r="BF927" s="145">
        <f>IF(N927="snížená",J927,0)</f>
        <v>0</v>
      </c>
      <c r="BG927" s="145">
        <f>IF(N927="zákl. přenesená",J927,0)</f>
        <v>0</v>
      </c>
      <c r="BH927" s="145">
        <f>IF(N927="sníž. přenesená",J927,0)</f>
        <v>0</v>
      </c>
      <c r="BI927" s="145">
        <f>IF(N927="nulová",J927,0)</f>
        <v>0</v>
      </c>
      <c r="BJ927" s="18" t="s">
        <v>79</v>
      </c>
      <c r="BK927" s="145">
        <f>ROUND(I927*H927,2)</f>
        <v>0</v>
      </c>
      <c r="BL927" s="18" t="s">
        <v>108</v>
      </c>
      <c r="BM927" s="144" t="s">
        <v>1300</v>
      </c>
    </row>
    <row r="928" spans="2:65" s="1" customFormat="1">
      <c r="B928" s="33"/>
      <c r="D928" s="161" t="s">
        <v>321</v>
      </c>
      <c r="F928" s="162" t="s">
        <v>1301</v>
      </c>
      <c r="I928" s="163"/>
      <c r="L928" s="33"/>
      <c r="M928" s="164"/>
      <c r="T928" s="52"/>
      <c r="AT928" s="18" t="s">
        <v>321</v>
      </c>
      <c r="AU928" s="18" t="s">
        <v>81</v>
      </c>
    </row>
    <row r="929" spans="2:65" s="12" customFormat="1">
      <c r="B929" s="146"/>
      <c r="D929" s="147" t="s">
        <v>313</v>
      </c>
      <c r="E929" s="148" t="s">
        <v>21</v>
      </c>
      <c r="F929" s="149" t="s">
        <v>1278</v>
      </c>
      <c r="H929" s="150">
        <v>91.935000000000002</v>
      </c>
      <c r="I929" s="151"/>
      <c r="L929" s="146"/>
      <c r="M929" s="152"/>
      <c r="T929" s="153"/>
      <c r="AT929" s="148" t="s">
        <v>313</v>
      </c>
      <c r="AU929" s="148" t="s">
        <v>81</v>
      </c>
      <c r="AV929" s="12" t="s">
        <v>81</v>
      </c>
      <c r="AW929" s="12" t="s">
        <v>34</v>
      </c>
      <c r="AX929" s="12" t="s">
        <v>72</v>
      </c>
      <c r="AY929" s="148" t="s">
        <v>306</v>
      </c>
    </row>
    <row r="930" spans="2:65" s="13" customFormat="1">
      <c r="B930" s="154"/>
      <c r="D930" s="147" t="s">
        <v>313</v>
      </c>
      <c r="E930" s="155" t="s">
        <v>21</v>
      </c>
      <c r="F930" s="156" t="s">
        <v>315</v>
      </c>
      <c r="H930" s="157">
        <v>91.935000000000002</v>
      </c>
      <c r="I930" s="158"/>
      <c r="L930" s="154"/>
      <c r="M930" s="159"/>
      <c r="T930" s="160"/>
      <c r="AT930" s="155" t="s">
        <v>313</v>
      </c>
      <c r="AU930" s="155" t="s">
        <v>81</v>
      </c>
      <c r="AV930" s="13" t="s">
        <v>89</v>
      </c>
      <c r="AW930" s="13" t="s">
        <v>34</v>
      </c>
      <c r="AX930" s="13" t="s">
        <v>79</v>
      </c>
      <c r="AY930" s="155" t="s">
        <v>306</v>
      </c>
    </row>
    <row r="931" spans="2:65" s="1" customFormat="1" ht="16.5" customHeight="1">
      <c r="B931" s="33"/>
      <c r="C931" s="133" t="s">
        <v>1302</v>
      </c>
      <c r="D931" s="133" t="s">
        <v>308</v>
      </c>
      <c r="E931" s="134" t="s">
        <v>1303</v>
      </c>
      <c r="F931" s="135" t="s">
        <v>1304</v>
      </c>
      <c r="G931" s="136" t="s">
        <v>236</v>
      </c>
      <c r="H931" s="137">
        <v>2758.05</v>
      </c>
      <c r="I931" s="138"/>
      <c r="J931" s="139">
        <f>ROUND(I931*H931,2)</f>
        <v>0</v>
      </c>
      <c r="K931" s="135" t="s">
        <v>319</v>
      </c>
      <c r="L931" s="33"/>
      <c r="M931" s="140" t="s">
        <v>21</v>
      </c>
      <c r="N931" s="141" t="s">
        <v>43</v>
      </c>
      <c r="P931" s="142">
        <f>O931*H931</f>
        <v>0</v>
      </c>
      <c r="Q931" s="142">
        <v>0</v>
      </c>
      <c r="R931" s="142">
        <f>Q931*H931</f>
        <v>0</v>
      </c>
      <c r="S931" s="142">
        <v>0</v>
      </c>
      <c r="T931" s="143">
        <f>S931*H931</f>
        <v>0</v>
      </c>
      <c r="AR931" s="144" t="s">
        <v>108</v>
      </c>
      <c r="AT931" s="144" t="s">
        <v>308</v>
      </c>
      <c r="AU931" s="144" t="s">
        <v>81</v>
      </c>
      <c r="AY931" s="18" t="s">
        <v>306</v>
      </c>
      <c r="BE931" s="145">
        <f>IF(N931="základní",J931,0)</f>
        <v>0</v>
      </c>
      <c r="BF931" s="145">
        <f>IF(N931="snížená",J931,0)</f>
        <v>0</v>
      </c>
      <c r="BG931" s="145">
        <f>IF(N931="zákl. přenesená",J931,0)</f>
        <v>0</v>
      </c>
      <c r="BH931" s="145">
        <f>IF(N931="sníž. přenesená",J931,0)</f>
        <v>0</v>
      </c>
      <c r="BI931" s="145">
        <f>IF(N931="nulová",J931,0)</f>
        <v>0</v>
      </c>
      <c r="BJ931" s="18" t="s">
        <v>79</v>
      </c>
      <c r="BK931" s="145">
        <f>ROUND(I931*H931,2)</f>
        <v>0</v>
      </c>
      <c r="BL931" s="18" t="s">
        <v>108</v>
      </c>
      <c r="BM931" s="144" t="s">
        <v>1305</v>
      </c>
    </row>
    <row r="932" spans="2:65" s="1" customFormat="1">
      <c r="B932" s="33"/>
      <c r="D932" s="161" t="s">
        <v>321</v>
      </c>
      <c r="F932" s="162" t="s">
        <v>1306</v>
      </c>
      <c r="I932" s="163"/>
      <c r="L932" s="33"/>
      <c r="M932" s="164"/>
      <c r="T932" s="52"/>
      <c r="AT932" s="18" t="s">
        <v>321</v>
      </c>
      <c r="AU932" s="18" t="s">
        <v>81</v>
      </c>
    </row>
    <row r="933" spans="2:65" s="1" customFormat="1" ht="19.5">
      <c r="B933" s="33"/>
      <c r="D933" s="147" t="s">
        <v>356</v>
      </c>
      <c r="F933" s="178" t="s">
        <v>1271</v>
      </c>
      <c r="I933" s="163"/>
      <c r="L933" s="33"/>
      <c r="M933" s="164"/>
      <c r="T933" s="52"/>
      <c r="AT933" s="18" t="s">
        <v>356</v>
      </c>
      <c r="AU933" s="18" t="s">
        <v>81</v>
      </c>
    </row>
    <row r="934" spans="2:65" s="12" customFormat="1">
      <c r="B934" s="146"/>
      <c r="D934" s="147" t="s">
        <v>313</v>
      </c>
      <c r="E934" s="148" t="s">
        <v>21</v>
      </c>
      <c r="F934" s="149" t="s">
        <v>1272</v>
      </c>
      <c r="H934" s="150">
        <v>2758.05</v>
      </c>
      <c r="I934" s="151"/>
      <c r="L934" s="146"/>
      <c r="M934" s="152"/>
      <c r="T934" s="153"/>
      <c r="AT934" s="148" t="s">
        <v>313</v>
      </c>
      <c r="AU934" s="148" t="s">
        <v>81</v>
      </c>
      <c r="AV934" s="12" t="s">
        <v>81</v>
      </c>
      <c r="AW934" s="12" t="s">
        <v>34</v>
      </c>
      <c r="AX934" s="12" t="s">
        <v>72</v>
      </c>
      <c r="AY934" s="148" t="s">
        <v>306</v>
      </c>
    </row>
    <row r="935" spans="2:65" s="13" customFormat="1">
      <c r="B935" s="154"/>
      <c r="D935" s="147" t="s">
        <v>313</v>
      </c>
      <c r="E935" s="155" t="s">
        <v>21</v>
      </c>
      <c r="F935" s="156" t="s">
        <v>315</v>
      </c>
      <c r="H935" s="157">
        <v>2758.05</v>
      </c>
      <c r="I935" s="158"/>
      <c r="L935" s="154"/>
      <c r="M935" s="159"/>
      <c r="T935" s="160"/>
      <c r="AT935" s="155" t="s">
        <v>313</v>
      </c>
      <c r="AU935" s="155" t="s">
        <v>81</v>
      </c>
      <c r="AV935" s="13" t="s">
        <v>89</v>
      </c>
      <c r="AW935" s="13" t="s">
        <v>34</v>
      </c>
      <c r="AX935" s="13" t="s">
        <v>79</v>
      </c>
      <c r="AY935" s="155" t="s">
        <v>306</v>
      </c>
    </row>
    <row r="936" spans="2:65" s="1" customFormat="1" ht="16.5" customHeight="1">
      <c r="B936" s="33"/>
      <c r="C936" s="133" t="s">
        <v>1307</v>
      </c>
      <c r="D936" s="133" t="s">
        <v>308</v>
      </c>
      <c r="E936" s="134" t="s">
        <v>1308</v>
      </c>
      <c r="F936" s="135" t="s">
        <v>1309</v>
      </c>
      <c r="G936" s="136" t="s">
        <v>236</v>
      </c>
      <c r="H936" s="137">
        <v>91.935000000000002</v>
      </c>
      <c r="I936" s="138"/>
      <c r="J936" s="139">
        <f>ROUND(I936*H936,2)</f>
        <v>0</v>
      </c>
      <c r="K936" s="135" t="s">
        <v>319</v>
      </c>
      <c r="L936" s="33"/>
      <c r="M936" s="140" t="s">
        <v>21</v>
      </c>
      <c r="N936" s="141" t="s">
        <v>43</v>
      </c>
      <c r="P936" s="142">
        <f>O936*H936</f>
        <v>0</v>
      </c>
      <c r="Q936" s="142">
        <v>0</v>
      </c>
      <c r="R936" s="142">
        <f>Q936*H936</f>
        <v>0</v>
      </c>
      <c r="S936" s="142">
        <v>0</v>
      </c>
      <c r="T936" s="143">
        <f>S936*H936</f>
        <v>0</v>
      </c>
      <c r="AR936" s="144" t="s">
        <v>108</v>
      </c>
      <c r="AT936" s="144" t="s">
        <v>308</v>
      </c>
      <c r="AU936" s="144" t="s">
        <v>81</v>
      </c>
      <c r="AY936" s="18" t="s">
        <v>306</v>
      </c>
      <c r="BE936" s="145">
        <f>IF(N936="základní",J936,0)</f>
        <v>0</v>
      </c>
      <c r="BF936" s="145">
        <f>IF(N936="snížená",J936,0)</f>
        <v>0</v>
      </c>
      <c r="BG936" s="145">
        <f>IF(N936="zákl. přenesená",J936,0)</f>
        <v>0</v>
      </c>
      <c r="BH936" s="145">
        <f>IF(N936="sníž. přenesená",J936,0)</f>
        <v>0</v>
      </c>
      <c r="BI936" s="145">
        <f>IF(N936="nulová",J936,0)</f>
        <v>0</v>
      </c>
      <c r="BJ936" s="18" t="s">
        <v>79</v>
      </c>
      <c r="BK936" s="145">
        <f>ROUND(I936*H936,2)</f>
        <v>0</v>
      </c>
      <c r="BL936" s="18" t="s">
        <v>108</v>
      </c>
      <c r="BM936" s="144" t="s">
        <v>1310</v>
      </c>
    </row>
    <row r="937" spans="2:65" s="1" customFormat="1">
      <c r="B937" s="33"/>
      <c r="D937" s="161" t="s">
        <v>321</v>
      </c>
      <c r="F937" s="162" t="s">
        <v>1311</v>
      </c>
      <c r="I937" s="163"/>
      <c r="L937" s="33"/>
      <c r="M937" s="164"/>
      <c r="T937" s="52"/>
      <c r="AT937" s="18" t="s">
        <v>321</v>
      </c>
      <c r="AU937" s="18" t="s">
        <v>81</v>
      </c>
    </row>
    <row r="938" spans="2:65" s="12" customFormat="1">
      <c r="B938" s="146"/>
      <c r="D938" s="147" t="s">
        <v>313</v>
      </c>
      <c r="E938" s="148" t="s">
        <v>21</v>
      </c>
      <c r="F938" s="149" t="s">
        <v>1278</v>
      </c>
      <c r="H938" s="150">
        <v>91.935000000000002</v>
      </c>
      <c r="I938" s="151"/>
      <c r="L938" s="146"/>
      <c r="M938" s="152"/>
      <c r="T938" s="153"/>
      <c r="AT938" s="148" t="s">
        <v>313</v>
      </c>
      <c r="AU938" s="148" t="s">
        <v>81</v>
      </c>
      <c r="AV938" s="12" t="s">
        <v>81</v>
      </c>
      <c r="AW938" s="12" t="s">
        <v>34</v>
      </c>
      <c r="AX938" s="12" t="s">
        <v>72</v>
      </c>
      <c r="AY938" s="148" t="s">
        <v>306</v>
      </c>
    </row>
    <row r="939" spans="2:65" s="13" customFormat="1">
      <c r="B939" s="154"/>
      <c r="D939" s="147" t="s">
        <v>313</v>
      </c>
      <c r="E939" s="155" t="s">
        <v>21</v>
      </c>
      <c r="F939" s="156" t="s">
        <v>315</v>
      </c>
      <c r="H939" s="157">
        <v>91.935000000000002</v>
      </c>
      <c r="I939" s="158"/>
      <c r="L939" s="154"/>
      <c r="M939" s="159"/>
      <c r="T939" s="160"/>
      <c r="AT939" s="155" t="s">
        <v>313</v>
      </c>
      <c r="AU939" s="155" t="s">
        <v>81</v>
      </c>
      <c r="AV939" s="13" t="s">
        <v>89</v>
      </c>
      <c r="AW939" s="13" t="s">
        <v>34</v>
      </c>
      <c r="AX939" s="13" t="s">
        <v>79</v>
      </c>
      <c r="AY939" s="155" t="s">
        <v>306</v>
      </c>
    </row>
    <row r="940" spans="2:65" s="1" customFormat="1" ht="24.2" customHeight="1">
      <c r="B940" s="33"/>
      <c r="C940" s="133" t="s">
        <v>1312</v>
      </c>
      <c r="D940" s="133" t="s">
        <v>308</v>
      </c>
      <c r="E940" s="134" t="s">
        <v>1313</v>
      </c>
      <c r="F940" s="135" t="s">
        <v>1314</v>
      </c>
      <c r="G940" s="136" t="s">
        <v>1315</v>
      </c>
      <c r="H940" s="137">
        <v>10</v>
      </c>
      <c r="I940" s="138"/>
      <c r="J940" s="139">
        <f>ROUND(I940*H940,2)</f>
        <v>0</v>
      </c>
      <c r="K940" s="135" t="s">
        <v>311</v>
      </c>
      <c r="L940" s="33"/>
      <c r="M940" s="140" t="s">
        <v>21</v>
      </c>
      <c r="N940" s="141" t="s">
        <v>43</v>
      </c>
      <c r="P940" s="142">
        <f>O940*H940</f>
        <v>0</v>
      </c>
      <c r="Q940" s="142">
        <v>0</v>
      </c>
      <c r="R940" s="142">
        <f>Q940*H940</f>
        <v>0</v>
      </c>
      <c r="S940" s="142">
        <v>0</v>
      </c>
      <c r="T940" s="143">
        <f>S940*H940</f>
        <v>0</v>
      </c>
      <c r="AR940" s="144" t="s">
        <v>108</v>
      </c>
      <c r="AT940" s="144" t="s">
        <v>308</v>
      </c>
      <c r="AU940" s="144" t="s">
        <v>81</v>
      </c>
      <c r="AY940" s="18" t="s">
        <v>306</v>
      </c>
      <c r="BE940" s="145">
        <f>IF(N940="základní",J940,0)</f>
        <v>0</v>
      </c>
      <c r="BF940" s="145">
        <f>IF(N940="snížená",J940,0)</f>
        <v>0</v>
      </c>
      <c r="BG940" s="145">
        <f>IF(N940="zákl. přenesená",J940,0)</f>
        <v>0</v>
      </c>
      <c r="BH940" s="145">
        <f>IF(N940="sníž. přenesená",J940,0)</f>
        <v>0</v>
      </c>
      <c r="BI940" s="145">
        <f>IF(N940="nulová",J940,0)</f>
        <v>0</v>
      </c>
      <c r="BJ940" s="18" t="s">
        <v>79</v>
      </c>
      <c r="BK940" s="145">
        <f>ROUND(I940*H940,2)</f>
        <v>0</v>
      </c>
      <c r="BL940" s="18" t="s">
        <v>108</v>
      </c>
      <c r="BM940" s="144" t="s">
        <v>1316</v>
      </c>
    </row>
    <row r="941" spans="2:65" s="1" customFormat="1" ht="29.25">
      <c r="B941" s="33"/>
      <c r="D941" s="147" t="s">
        <v>356</v>
      </c>
      <c r="F941" s="178" t="s">
        <v>1317</v>
      </c>
      <c r="I941" s="163"/>
      <c r="L941" s="33"/>
      <c r="M941" s="164"/>
      <c r="T941" s="52"/>
      <c r="AT941" s="18" t="s">
        <v>356</v>
      </c>
      <c r="AU941" s="18" t="s">
        <v>81</v>
      </c>
    </row>
    <row r="942" spans="2:65" s="1" customFormat="1" ht="21.75" customHeight="1">
      <c r="B942" s="33"/>
      <c r="C942" s="133" t="s">
        <v>1318</v>
      </c>
      <c r="D942" s="133" t="s">
        <v>308</v>
      </c>
      <c r="E942" s="134" t="s">
        <v>1319</v>
      </c>
      <c r="F942" s="135" t="s">
        <v>1320</v>
      </c>
      <c r="G942" s="136" t="s">
        <v>1321</v>
      </c>
      <c r="H942" s="137">
        <v>30</v>
      </c>
      <c r="I942" s="138"/>
      <c r="J942" s="139">
        <f>ROUND(I942*H942,2)</f>
        <v>0</v>
      </c>
      <c r="K942" s="135" t="s">
        <v>319</v>
      </c>
      <c r="L942" s="33"/>
      <c r="M942" s="140" t="s">
        <v>21</v>
      </c>
      <c r="N942" s="141" t="s">
        <v>43</v>
      </c>
      <c r="P942" s="142">
        <f>O942*H942</f>
        <v>0</v>
      </c>
      <c r="Q942" s="142">
        <v>0</v>
      </c>
      <c r="R942" s="142">
        <f>Q942*H942</f>
        <v>0</v>
      </c>
      <c r="S942" s="142">
        <v>0</v>
      </c>
      <c r="T942" s="143">
        <f>S942*H942</f>
        <v>0</v>
      </c>
      <c r="AR942" s="144" t="s">
        <v>108</v>
      </c>
      <c r="AT942" s="144" t="s">
        <v>308</v>
      </c>
      <c r="AU942" s="144" t="s">
        <v>81</v>
      </c>
      <c r="AY942" s="18" t="s">
        <v>306</v>
      </c>
      <c r="BE942" s="145">
        <f>IF(N942="základní",J942,0)</f>
        <v>0</v>
      </c>
      <c r="BF942" s="145">
        <f>IF(N942="snížená",J942,0)</f>
        <v>0</v>
      </c>
      <c r="BG942" s="145">
        <f>IF(N942="zákl. přenesená",J942,0)</f>
        <v>0</v>
      </c>
      <c r="BH942" s="145">
        <f>IF(N942="sníž. přenesená",J942,0)</f>
        <v>0</v>
      </c>
      <c r="BI942" s="145">
        <f>IF(N942="nulová",J942,0)</f>
        <v>0</v>
      </c>
      <c r="BJ942" s="18" t="s">
        <v>79</v>
      </c>
      <c r="BK942" s="145">
        <f>ROUND(I942*H942,2)</f>
        <v>0</v>
      </c>
      <c r="BL942" s="18" t="s">
        <v>108</v>
      </c>
      <c r="BM942" s="144" t="s">
        <v>1322</v>
      </c>
    </row>
    <row r="943" spans="2:65" s="1" customFormat="1">
      <c r="B943" s="33"/>
      <c r="D943" s="161" t="s">
        <v>321</v>
      </c>
      <c r="F943" s="162" t="s">
        <v>1323</v>
      </c>
      <c r="I943" s="163"/>
      <c r="L943" s="33"/>
      <c r="M943" s="164"/>
      <c r="T943" s="52"/>
      <c r="AT943" s="18" t="s">
        <v>321</v>
      </c>
      <c r="AU943" s="18" t="s">
        <v>81</v>
      </c>
    </row>
    <row r="944" spans="2:65" s="1" customFormat="1" ht="19.5">
      <c r="B944" s="33"/>
      <c r="D944" s="147" t="s">
        <v>356</v>
      </c>
      <c r="F944" s="178" t="s">
        <v>1271</v>
      </c>
      <c r="I944" s="163"/>
      <c r="L944" s="33"/>
      <c r="M944" s="164"/>
      <c r="T944" s="52"/>
      <c r="AT944" s="18" t="s">
        <v>356</v>
      </c>
      <c r="AU944" s="18" t="s">
        <v>81</v>
      </c>
    </row>
    <row r="945" spans="2:65" s="1" customFormat="1" ht="24.2" customHeight="1">
      <c r="B945" s="33"/>
      <c r="C945" s="133" t="s">
        <v>1324</v>
      </c>
      <c r="D945" s="133" t="s">
        <v>308</v>
      </c>
      <c r="E945" s="134" t="s">
        <v>1325</v>
      </c>
      <c r="F945" s="135" t="s">
        <v>1326</v>
      </c>
      <c r="G945" s="136" t="s">
        <v>236</v>
      </c>
      <c r="H945" s="137">
        <v>132.81</v>
      </c>
      <c r="I945" s="138"/>
      <c r="J945" s="139">
        <f>ROUND(I945*H945,2)</f>
        <v>0</v>
      </c>
      <c r="K945" s="135" t="s">
        <v>319</v>
      </c>
      <c r="L945" s="33"/>
      <c r="M945" s="140" t="s">
        <v>21</v>
      </c>
      <c r="N945" s="141" t="s">
        <v>43</v>
      </c>
      <c r="P945" s="142">
        <f>O945*H945</f>
        <v>0</v>
      </c>
      <c r="Q945" s="142">
        <v>1.2999999999999999E-4</v>
      </c>
      <c r="R945" s="142">
        <f>Q945*H945</f>
        <v>1.7265299999999997E-2</v>
      </c>
      <c r="S945" s="142">
        <v>0</v>
      </c>
      <c r="T945" s="143">
        <f>S945*H945</f>
        <v>0</v>
      </c>
      <c r="AR945" s="144" t="s">
        <v>108</v>
      </c>
      <c r="AT945" s="144" t="s">
        <v>308</v>
      </c>
      <c r="AU945" s="144" t="s">
        <v>81</v>
      </c>
      <c r="AY945" s="18" t="s">
        <v>306</v>
      </c>
      <c r="BE945" s="145">
        <f>IF(N945="základní",J945,0)</f>
        <v>0</v>
      </c>
      <c r="BF945" s="145">
        <f>IF(N945="snížená",J945,0)</f>
        <v>0</v>
      </c>
      <c r="BG945" s="145">
        <f>IF(N945="zákl. přenesená",J945,0)</f>
        <v>0</v>
      </c>
      <c r="BH945" s="145">
        <f>IF(N945="sníž. přenesená",J945,0)</f>
        <v>0</v>
      </c>
      <c r="BI945" s="145">
        <f>IF(N945="nulová",J945,0)</f>
        <v>0</v>
      </c>
      <c r="BJ945" s="18" t="s">
        <v>79</v>
      </c>
      <c r="BK945" s="145">
        <f>ROUND(I945*H945,2)</f>
        <v>0</v>
      </c>
      <c r="BL945" s="18" t="s">
        <v>108</v>
      </c>
      <c r="BM945" s="144" t="s">
        <v>1327</v>
      </c>
    </row>
    <row r="946" spans="2:65" s="1" customFormat="1">
      <c r="B946" s="33"/>
      <c r="D946" s="161" t="s">
        <v>321</v>
      </c>
      <c r="F946" s="162" t="s">
        <v>1328</v>
      </c>
      <c r="I946" s="163"/>
      <c r="L946" s="33"/>
      <c r="M946" s="164"/>
      <c r="T946" s="52"/>
      <c r="AT946" s="18" t="s">
        <v>321</v>
      </c>
      <c r="AU946" s="18" t="s">
        <v>81</v>
      </c>
    </row>
    <row r="947" spans="2:65" s="14" customFormat="1">
      <c r="B947" s="165"/>
      <c r="D947" s="147" t="s">
        <v>313</v>
      </c>
      <c r="E947" s="166" t="s">
        <v>21</v>
      </c>
      <c r="F947" s="167" t="s">
        <v>1329</v>
      </c>
      <c r="H947" s="166" t="s">
        <v>21</v>
      </c>
      <c r="I947" s="168"/>
      <c r="L947" s="165"/>
      <c r="M947" s="169"/>
      <c r="T947" s="170"/>
      <c r="AT947" s="166" t="s">
        <v>313</v>
      </c>
      <c r="AU947" s="166" t="s">
        <v>81</v>
      </c>
      <c r="AV947" s="14" t="s">
        <v>79</v>
      </c>
      <c r="AW947" s="14" t="s">
        <v>34</v>
      </c>
      <c r="AX947" s="14" t="s">
        <v>72</v>
      </c>
      <c r="AY947" s="166" t="s">
        <v>306</v>
      </c>
    </row>
    <row r="948" spans="2:65" s="12" customFormat="1">
      <c r="B948" s="146"/>
      <c r="D948" s="147" t="s">
        <v>313</v>
      </c>
      <c r="E948" s="148" t="s">
        <v>21</v>
      </c>
      <c r="F948" s="149" t="s">
        <v>1330</v>
      </c>
      <c r="H948" s="150">
        <v>100.5</v>
      </c>
      <c r="I948" s="151"/>
      <c r="L948" s="146"/>
      <c r="M948" s="152"/>
      <c r="T948" s="153"/>
      <c r="AT948" s="148" t="s">
        <v>313</v>
      </c>
      <c r="AU948" s="148" t="s">
        <v>81</v>
      </c>
      <c r="AV948" s="12" t="s">
        <v>81</v>
      </c>
      <c r="AW948" s="12" t="s">
        <v>34</v>
      </c>
      <c r="AX948" s="12" t="s">
        <v>72</v>
      </c>
      <c r="AY948" s="148" t="s">
        <v>306</v>
      </c>
    </row>
    <row r="949" spans="2:65" s="12" customFormat="1">
      <c r="B949" s="146"/>
      <c r="D949" s="147" t="s">
        <v>313</v>
      </c>
      <c r="E949" s="148" t="s">
        <v>21</v>
      </c>
      <c r="F949" s="149" t="s">
        <v>1331</v>
      </c>
      <c r="H949" s="150">
        <v>16.03</v>
      </c>
      <c r="I949" s="151"/>
      <c r="L949" s="146"/>
      <c r="M949" s="152"/>
      <c r="T949" s="153"/>
      <c r="AT949" s="148" t="s">
        <v>313</v>
      </c>
      <c r="AU949" s="148" t="s">
        <v>81</v>
      </c>
      <c r="AV949" s="12" t="s">
        <v>81</v>
      </c>
      <c r="AW949" s="12" t="s">
        <v>34</v>
      </c>
      <c r="AX949" s="12" t="s">
        <v>72</v>
      </c>
      <c r="AY949" s="148" t="s">
        <v>306</v>
      </c>
    </row>
    <row r="950" spans="2:65" s="14" customFormat="1">
      <c r="B950" s="165"/>
      <c r="D950" s="147" t="s">
        <v>313</v>
      </c>
      <c r="E950" s="166" t="s">
        <v>21</v>
      </c>
      <c r="F950" s="167" t="s">
        <v>1332</v>
      </c>
      <c r="H950" s="166" t="s">
        <v>21</v>
      </c>
      <c r="I950" s="168"/>
      <c r="L950" s="165"/>
      <c r="M950" s="169"/>
      <c r="T950" s="170"/>
      <c r="AT950" s="166" t="s">
        <v>313</v>
      </c>
      <c r="AU950" s="166" t="s">
        <v>81</v>
      </c>
      <c r="AV950" s="14" t="s">
        <v>79</v>
      </c>
      <c r="AW950" s="14" t="s">
        <v>34</v>
      </c>
      <c r="AX950" s="14" t="s">
        <v>72</v>
      </c>
      <c r="AY950" s="166" t="s">
        <v>306</v>
      </c>
    </row>
    <row r="951" spans="2:65" s="12" customFormat="1">
      <c r="B951" s="146"/>
      <c r="D951" s="147" t="s">
        <v>313</v>
      </c>
      <c r="E951" s="148" t="s">
        <v>21</v>
      </c>
      <c r="F951" s="149" t="s">
        <v>857</v>
      </c>
      <c r="H951" s="150">
        <v>16.28</v>
      </c>
      <c r="I951" s="151"/>
      <c r="L951" s="146"/>
      <c r="M951" s="152"/>
      <c r="T951" s="153"/>
      <c r="AT951" s="148" t="s">
        <v>313</v>
      </c>
      <c r="AU951" s="148" t="s">
        <v>81</v>
      </c>
      <c r="AV951" s="12" t="s">
        <v>81</v>
      </c>
      <c r="AW951" s="12" t="s">
        <v>34</v>
      </c>
      <c r="AX951" s="12" t="s">
        <v>72</v>
      </c>
      <c r="AY951" s="148" t="s">
        <v>306</v>
      </c>
    </row>
    <row r="952" spans="2:65" s="13" customFormat="1">
      <c r="B952" s="154"/>
      <c r="D952" s="147" t="s">
        <v>313</v>
      </c>
      <c r="E952" s="155" t="s">
        <v>21</v>
      </c>
      <c r="F952" s="156" t="s">
        <v>315</v>
      </c>
      <c r="H952" s="157">
        <v>132.81</v>
      </c>
      <c r="I952" s="158"/>
      <c r="L952" s="154"/>
      <c r="M952" s="159"/>
      <c r="T952" s="160"/>
      <c r="AT952" s="155" t="s">
        <v>313</v>
      </c>
      <c r="AU952" s="155" t="s">
        <v>81</v>
      </c>
      <c r="AV952" s="13" t="s">
        <v>89</v>
      </c>
      <c r="AW952" s="13" t="s">
        <v>34</v>
      </c>
      <c r="AX952" s="13" t="s">
        <v>79</v>
      </c>
      <c r="AY952" s="155" t="s">
        <v>306</v>
      </c>
    </row>
    <row r="953" spans="2:65" s="1" customFormat="1" ht="24.2" customHeight="1">
      <c r="B953" s="33"/>
      <c r="C953" s="133" t="s">
        <v>1333</v>
      </c>
      <c r="D953" s="133" t="s">
        <v>308</v>
      </c>
      <c r="E953" s="134" t="s">
        <v>1334</v>
      </c>
      <c r="F953" s="135" t="s">
        <v>1335</v>
      </c>
      <c r="G953" s="136" t="s">
        <v>1336</v>
      </c>
      <c r="H953" s="137">
        <v>30</v>
      </c>
      <c r="I953" s="138"/>
      <c r="J953" s="139">
        <f>ROUND(I953*H953,2)</f>
        <v>0</v>
      </c>
      <c r="K953" s="135" t="s">
        <v>311</v>
      </c>
      <c r="L953" s="33"/>
      <c r="M953" s="140" t="s">
        <v>21</v>
      </c>
      <c r="N953" s="141" t="s">
        <v>43</v>
      </c>
      <c r="P953" s="142">
        <f>O953*H953</f>
        <v>0</v>
      </c>
      <c r="Q953" s="142">
        <v>0</v>
      </c>
      <c r="R953" s="142">
        <f>Q953*H953</f>
        <v>0</v>
      </c>
      <c r="S953" s="142">
        <v>0</v>
      </c>
      <c r="T953" s="143">
        <f>S953*H953</f>
        <v>0</v>
      </c>
      <c r="AR953" s="144" t="s">
        <v>108</v>
      </c>
      <c r="AT953" s="144" t="s">
        <v>308</v>
      </c>
      <c r="AU953" s="144" t="s">
        <v>81</v>
      </c>
      <c r="AY953" s="18" t="s">
        <v>306</v>
      </c>
      <c r="BE953" s="145">
        <f>IF(N953="základní",J953,0)</f>
        <v>0</v>
      </c>
      <c r="BF953" s="145">
        <f>IF(N953="snížená",J953,0)</f>
        <v>0</v>
      </c>
      <c r="BG953" s="145">
        <f>IF(N953="zákl. přenesená",J953,0)</f>
        <v>0</v>
      </c>
      <c r="BH953" s="145">
        <f>IF(N953="sníž. přenesená",J953,0)</f>
        <v>0</v>
      </c>
      <c r="BI953" s="145">
        <f>IF(N953="nulová",J953,0)</f>
        <v>0</v>
      </c>
      <c r="BJ953" s="18" t="s">
        <v>79</v>
      </c>
      <c r="BK953" s="145">
        <f>ROUND(I953*H953,2)</f>
        <v>0</v>
      </c>
      <c r="BL953" s="18" t="s">
        <v>108</v>
      </c>
      <c r="BM953" s="144" t="s">
        <v>1337</v>
      </c>
    </row>
    <row r="954" spans="2:65" s="1" customFormat="1" ht="24.2" customHeight="1">
      <c r="B954" s="33"/>
      <c r="C954" s="133" t="s">
        <v>1338</v>
      </c>
      <c r="D954" s="133" t="s">
        <v>308</v>
      </c>
      <c r="E954" s="134" t="s">
        <v>1339</v>
      </c>
      <c r="F954" s="135" t="s">
        <v>1340</v>
      </c>
      <c r="G954" s="136" t="s">
        <v>1336</v>
      </c>
      <c r="H954" s="137">
        <v>10</v>
      </c>
      <c r="I954" s="138"/>
      <c r="J954" s="139">
        <f>ROUND(I954*H954,2)</f>
        <v>0</v>
      </c>
      <c r="K954" s="135" t="s">
        <v>311</v>
      </c>
      <c r="L954" s="33"/>
      <c r="M954" s="140" t="s">
        <v>21</v>
      </c>
      <c r="N954" s="141" t="s">
        <v>43</v>
      </c>
      <c r="P954" s="142">
        <f>O954*H954</f>
        <v>0</v>
      </c>
      <c r="Q954" s="142">
        <v>0</v>
      </c>
      <c r="R954" s="142">
        <f>Q954*H954</f>
        <v>0</v>
      </c>
      <c r="S954" s="142">
        <v>0</v>
      </c>
      <c r="T954" s="143">
        <f>S954*H954</f>
        <v>0</v>
      </c>
      <c r="AR954" s="144" t="s">
        <v>108</v>
      </c>
      <c r="AT954" s="144" t="s">
        <v>308</v>
      </c>
      <c r="AU954" s="144" t="s">
        <v>81</v>
      </c>
      <c r="AY954" s="18" t="s">
        <v>306</v>
      </c>
      <c r="BE954" s="145">
        <f>IF(N954="základní",J954,0)</f>
        <v>0</v>
      </c>
      <c r="BF954" s="145">
        <f>IF(N954="snížená",J954,0)</f>
        <v>0</v>
      </c>
      <c r="BG954" s="145">
        <f>IF(N954="zákl. přenesená",J954,0)</f>
        <v>0</v>
      </c>
      <c r="BH954" s="145">
        <f>IF(N954="sníž. přenesená",J954,0)</f>
        <v>0</v>
      </c>
      <c r="BI954" s="145">
        <f>IF(N954="nulová",J954,0)</f>
        <v>0</v>
      </c>
      <c r="BJ954" s="18" t="s">
        <v>79</v>
      </c>
      <c r="BK954" s="145">
        <f>ROUND(I954*H954,2)</f>
        <v>0</v>
      </c>
      <c r="BL954" s="18" t="s">
        <v>108</v>
      </c>
      <c r="BM954" s="144" t="s">
        <v>1341</v>
      </c>
    </row>
    <row r="955" spans="2:65" s="1" customFormat="1" ht="19.5">
      <c r="B955" s="33"/>
      <c r="D955" s="147" t="s">
        <v>356</v>
      </c>
      <c r="F955" s="178" t="s">
        <v>1342</v>
      </c>
      <c r="I955" s="163"/>
      <c r="L955" s="33"/>
      <c r="M955" s="164"/>
      <c r="T955" s="52"/>
      <c r="AT955" s="18" t="s">
        <v>356</v>
      </c>
      <c r="AU955" s="18" t="s">
        <v>81</v>
      </c>
    </row>
    <row r="956" spans="2:65" s="1" customFormat="1" ht="24.2" customHeight="1">
      <c r="B956" s="33"/>
      <c r="C956" s="133" t="s">
        <v>1343</v>
      </c>
      <c r="D956" s="133" t="s">
        <v>308</v>
      </c>
      <c r="E956" s="134" t="s">
        <v>1344</v>
      </c>
      <c r="F956" s="135" t="s">
        <v>1345</v>
      </c>
      <c r="G956" s="136" t="s">
        <v>236</v>
      </c>
      <c r="H956" s="137">
        <v>10.050000000000001</v>
      </c>
      <c r="I956" s="138"/>
      <c r="J956" s="139">
        <f>ROUND(I956*H956,2)</f>
        <v>0</v>
      </c>
      <c r="K956" s="135" t="s">
        <v>311</v>
      </c>
      <c r="L956" s="33"/>
      <c r="M956" s="140" t="s">
        <v>21</v>
      </c>
      <c r="N956" s="141" t="s">
        <v>43</v>
      </c>
      <c r="P956" s="142">
        <f>O956*H956</f>
        <v>0</v>
      </c>
      <c r="Q956" s="142">
        <v>0</v>
      </c>
      <c r="R956" s="142">
        <f>Q956*H956</f>
        <v>0</v>
      </c>
      <c r="S956" s="142">
        <v>0</v>
      </c>
      <c r="T956" s="143">
        <f>S956*H956</f>
        <v>0</v>
      </c>
      <c r="AR956" s="144" t="s">
        <v>108</v>
      </c>
      <c r="AT956" s="144" t="s">
        <v>308</v>
      </c>
      <c r="AU956" s="144" t="s">
        <v>81</v>
      </c>
      <c r="AY956" s="18" t="s">
        <v>306</v>
      </c>
      <c r="BE956" s="145">
        <f>IF(N956="základní",J956,0)</f>
        <v>0</v>
      </c>
      <c r="BF956" s="145">
        <f>IF(N956="snížená",J956,0)</f>
        <v>0</v>
      </c>
      <c r="BG956" s="145">
        <f>IF(N956="zákl. přenesená",J956,0)</f>
        <v>0</v>
      </c>
      <c r="BH956" s="145">
        <f>IF(N956="sníž. přenesená",J956,0)</f>
        <v>0</v>
      </c>
      <c r="BI956" s="145">
        <f>IF(N956="nulová",J956,0)</f>
        <v>0</v>
      </c>
      <c r="BJ956" s="18" t="s">
        <v>79</v>
      </c>
      <c r="BK956" s="145">
        <f>ROUND(I956*H956,2)</f>
        <v>0</v>
      </c>
      <c r="BL956" s="18" t="s">
        <v>108</v>
      </c>
      <c r="BM956" s="144" t="s">
        <v>1346</v>
      </c>
    </row>
    <row r="957" spans="2:65" s="12" customFormat="1">
      <c r="B957" s="146"/>
      <c r="D957" s="147" t="s">
        <v>313</v>
      </c>
      <c r="E957" s="148" t="s">
        <v>21</v>
      </c>
      <c r="F957" s="149" t="s">
        <v>1347</v>
      </c>
      <c r="H957" s="150">
        <v>10.050000000000001</v>
      </c>
      <c r="I957" s="151"/>
      <c r="L957" s="146"/>
      <c r="M957" s="152"/>
      <c r="T957" s="153"/>
      <c r="AT957" s="148" t="s">
        <v>313</v>
      </c>
      <c r="AU957" s="148" t="s">
        <v>81</v>
      </c>
      <c r="AV957" s="12" t="s">
        <v>81</v>
      </c>
      <c r="AW957" s="12" t="s">
        <v>34</v>
      </c>
      <c r="AX957" s="12" t="s">
        <v>72</v>
      </c>
      <c r="AY957" s="148" t="s">
        <v>306</v>
      </c>
    </row>
    <row r="958" spans="2:65" s="13" customFormat="1">
      <c r="B958" s="154"/>
      <c r="D958" s="147" t="s">
        <v>313</v>
      </c>
      <c r="E958" s="155" t="s">
        <v>21</v>
      </c>
      <c r="F958" s="156" t="s">
        <v>315</v>
      </c>
      <c r="H958" s="157">
        <v>10.050000000000001</v>
      </c>
      <c r="I958" s="158"/>
      <c r="L958" s="154"/>
      <c r="M958" s="159"/>
      <c r="T958" s="160"/>
      <c r="AT958" s="155" t="s">
        <v>313</v>
      </c>
      <c r="AU958" s="155" t="s">
        <v>81</v>
      </c>
      <c r="AV958" s="13" t="s">
        <v>89</v>
      </c>
      <c r="AW958" s="13" t="s">
        <v>34</v>
      </c>
      <c r="AX958" s="13" t="s">
        <v>79</v>
      </c>
      <c r="AY958" s="155" t="s">
        <v>306</v>
      </c>
    </row>
    <row r="959" spans="2:65" s="1" customFormat="1" ht="24.2" customHeight="1">
      <c r="B959" s="33"/>
      <c r="C959" s="133" t="s">
        <v>1348</v>
      </c>
      <c r="D959" s="133" t="s">
        <v>308</v>
      </c>
      <c r="E959" s="134" t="s">
        <v>1349</v>
      </c>
      <c r="F959" s="135" t="s">
        <v>1350</v>
      </c>
      <c r="G959" s="136" t="s">
        <v>236</v>
      </c>
      <c r="H959" s="137">
        <v>198.947</v>
      </c>
      <c r="I959" s="138"/>
      <c r="J959" s="139">
        <f>ROUND(I959*H959,2)</f>
        <v>0</v>
      </c>
      <c r="K959" s="135" t="s">
        <v>319</v>
      </c>
      <c r="L959" s="33"/>
      <c r="M959" s="140" t="s">
        <v>21</v>
      </c>
      <c r="N959" s="141" t="s">
        <v>43</v>
      </c>
      <c r="P959" s="142">
        <f>O959*H959</f>
        <v>0</v>
      </c>
      <c r="Q959" s="142">
        <v>4.0000000000000003E-5</v>
      </c>
      <c r="R959" s="142">
        <f>Q959*H959</f>
        <v>7.9578800000000005E-3</v>
      </c>
      <c r="S959" s="142">
        <v>0</v>
      </c>
      <c r="T959" s="143">
        <f>S959*H959</f>
        <v>0</v>
      </c>
      <c r="AR959" s="144" t="s">
        <v>108</v>
      </c>
      <c r="AT959" s="144" t="s">
        <v>308</v>
      </c>
      <c r="AU959" s="144" t="s">
        <v>81</v>
      </c>
      <c r="AY959" s="18" t="s">
        <v>306</v>
      </c>
      <c r="BE959" s="145">
        <f>IF(N959="základní",J959,0)</f>
        <v>0</v>
      </c>
      <c r="BF959" s="145">
        <f>IF(N959="snížená",J959,0)</f>
        <v>0</v>
      </c>
      <c r="BG959" s="145">
        <f>IF(N959="zákl. přenesená",J959,0)</f>
        <v>0</v>
      </c>
      <c r="BH959" s="145">
        <f>IF(N959="sníž. přenesená",J959,0)</f>
        <v>0</v>
      </c>
      <c r="BI959" s="145">
        <f>IF(N959="nulová",J959,0)</f>
        <v>0</v>
      </c>
      <c r="BJ959" s="18" t="s">
        <v>79</v>
      </c>
      <c r="BK959" s="145">
        <f>ROUND(I959*H959,2)</f>
        <v>0</v>
      </c>
      <c r="BL959" s="18" t="s">
        <v>108</v>
      </c>
      <c r="BM959" s="144" t="s">
        <v>1351</v>
      </c>
    </row>
    <row r="960" spans="2:65" s="1" customFormat="1">
      <c r="B960" s="33"/>
      <c r="D960" s="161" t="s">
        <v>321</v>
      </c>
      <c r="F960" s="162" t="s">
        <v>1352</v>
      </c>
      <c r="I960" s="163"/>
      <c r="L960" s="33"/>
      <c r="M960" s="164"/>
      <c r="T960" s="52"/>
      <c r="AT960" s="18" t="s">
        <v>321</v>
      </c>
      <c r="AU960" s="18" t="s">
        <v>81</v>
      </c>
    </row>
    <row r="961" spans="2:65" s="12" customFormat="1">
      <c r="B961" s="146"/>
      <c r="D961" s="147" t="s">
        <v>313</v>
      </c>
      <c r="E961" s="148" t="s">
        <v>21</v>
      </c>
      <c r="F961" s="149" t="s">
        <v>1353</v>
      </c>
      <c r="H961" s="150">
        <v>137</v>
      </c>
      <c r="I961" s="151"/>
      <c r="L961" s="146"/>
      <c r="M961" s="152"/>
      <c r="T961" s="153"/>
      <c r="AT961" s="148" t="s">
        <v>313</v>
      </c>
      <c r="AU961" s="148" t="s">
        <v>81</v>
      </c>
      <c r="AV961" s="12" t="s">
        <v>81</v>
      </c>
      <c r="AW961" s="12" t="s">
        <v>34</v>
      </c>
      <c r="AX961" s="12" t="s">
        <v>72</v>
      </c>
      <c r="AY961" s="148" t="s">
        <v>306</v>
      </c>
    </row>
    <row r="962" spans="2:65" s="12" customFormat="1">
      <c r="B962" s="146"/>
      <c r="D962" s="147" t="s">
        <v>313</v>
      </c>
      <c r="E962" s="148" t="s">
        <v>21</v>
      </c>
      <c r="F962" s="149" t="s">
        <v>857</v>
      </c>
      <c r="H962" s="150">
        <v>16.28</v>
      </c>
      <c r="I962" s="151"/>
      <c r="L962" s="146"/>
      <c r="M962" s="152"/>
      <c r="T962" s="153"/>
      <c r="AT962" s="148" t="s">
        <v>313</v>
      </c>
      <c r="AU962" s="148" t="s">
        <v>81</v>
      </c>
      <c r="AV962" s="12" t="s">
        <v>81</v>
      </c>
      <c r="AW962" s="12" t="s">
        <v>34</v>
      </c>
      <c r="AX962" s="12" t="s">
        <v>72</v>
      </c>
      <c r="AY962" s="148" t="s">
        <v>306</v>
      </c>
    </row>
    <row r="963" spans="2:65" s="12" customFormat="1">
      <c r="B963" s="146"/>
      <c r="D963" s="147" t="s">
        <v>313</v>
      </c>
      <c r="E963" s="148" t="s">
        <v>21</v>
      </c>
      <c r="F963" s="149" t="s">
        <v>1354</v>
      </c>
      <c r="H963" s="150">
        <v>45.667000000000002</v>
      </c>
      <c r="I963" s="151"/>
      <c r="L963" s="146"/>
      <c r="M963" s="152"/>
      <c r="T963" s="153"/>
      <c r="AT963" s="148" t="s">
        <v>313</v>
      </c>
      <c r="AU963" s="148" t="s">
        <v>81</v>
      </c>
      <c r="AV963" s="12" t="s">
        <v>81</v>
      </c>
      <c r="AW963" s="12" t="s">
        <v>34</v>
      </c>
      <c r="AX963" s="12" t="s">
        <v>72</v>
      </c>
      <c r="AY963" s="148" t="s">
        <v>306</v>
      </c>
    </row>
    <row r="964" spans="2:65" s="13" customFormat="1">
      <c r="B964" s="154"/>
      <c r="D964" s="147" t="s">
        <v>313</v>
      </c>
      <c r="E964" s="155" t="s">
        <v>21</v>
      </c>
      <c r="F964" s="156" t="s">
        <v>315</v>
      </c>
      <c r="H964" s="157">
        <v>198.947</v>
      </c>
      <c r="I964" s="158"/>
      <c r="L964" s="154"/>
      <c r="M964" s="159"/>
      <c r="T964" s="160"/>
      <c r="AT964" s="155" t="s">
        <v>313</v>
      </c>
      <c r="AU964" s="155" t="s">
        <v>81</v>
      </c>
      <c r="AV964" s="13" t="s">
        <v>89</v>
      </c>
      <c r="AW964" s="13" t="s">
        <v>34</v>
      </c>
      <c r="AX964" s="13" t="s">
        <v>79</v>
      </c>
      <c r="AY964" s="155" t="s">
        <v>306</v>
      </c>
    </row>
    <row r="965" spans="2:65" s="1" customFormat="1" ht="24.2" customHeight="1">
      <c r="B965" s="33"/>
      <c r="C965" s="133" t="s">
        <v>1355</v>
      </c>
      <c r="D965" s="133" t="s">
        <v>308</v>
      </c>
      <c r="E965" s="134" t="s">
        <v>1356</v>
      </c>
      <c r="F965" s="135" t="s">
        <v>1357</v>
      </c>
      <c r="G965" s="136" t="s">
        <v>236</v>
      </c>
      <c r="H965" s="137">
        <v>26.289000000000001</v>
      </c>
      <c r="I965" s="138"/>
      <c r="J965" s="139">
        <f>ROUND(I965*H965,2)</f>
        <v>0</v>
      </c>
      <c r="K965" s="135" t="s">
        <v>319</v>
      </c>
      <c r="L965" s="33"/>
      <c r="M965" s="140" t="s">
        <v>21</v>
      </c>
      <c r="N965" s="141" t="s">
        <v>43</v>
      </c>
      <c r="P965" s="142">
        <f>O965*H965</f>
        <v>0</v>
      </c>
      <c r="Q965" s="142">
        <v>6.3000000000000003E-4</v>
      </c>
      <c r="R965" s="142">
        <f>Q965*H965</f>
        <v>1.6562070000000002E-2</v>
      </c>
      <c r="S965" s="142">
        <v>0</v>
      </c>
      <c r="T965" s="143">
        <f>S965*H965</f>
        <v>0</v>
      </c>
      <c r="AR965" s="144" t="s">
        <v>108</v>
      </c>
      <c r="AT965" s="144" t="s">
        <v>308</v>
      </c>
      <c r="AU965" s="144" t="s">
        <v>81</v>
      </c>
      <c r="AY965" s="18" t="s">
        <v>306</v>
      </c>
      <c r="BE965" s="145">
        <f>IF(N965="základní",J965,0)</f>
        <v>0</v>
      </c>
      <c r="BF965" s="145">
        <f>IF(N965="snížená",J965,0)</f>
        <v>0</v>
      </c>
      <c r="BG965" s="145">
        <f>IF(N965="zákl. přenesená",J965,0)</f>
        <v>0</v>
      </c>
      <c r="BH965" s="145">
        <f>IF(N965="sníž. přenesená",J965,0)</f>
        <v>0</v>
      </c>
      <c r="BI965" s="145">
        <f>IF(N965="nulová",J965,0)</f>
        <v>0</v>
      </c>
      <c r="BJ965" s="18" t="s">
        <v>79</v>
      </c>
      <c r="BK965" s="145">
        <f>ROUND(I965*H965,2)</f>
        <v>0</v>
      </c>
      <c r="BL965" s="18" t="s">
        <v>108</v>
      </c>
      <c r="BM965" s="144" t="s">
        <v>1358</v>
      </c>
    </row>
    <row r="966" spans="2:65" s="1" customFormat="1">
      <c r="B966" s="33"/>
      <c r="D966" s="161" t="s">
        <v>321</v>
      </c>
      <c r="F966" s="162" t="s">
        <v>1359</v>
      </c>
      <c r="I966" s="163"/>
      <c r="L966" s="33"/>
      <c r="M966" s="164"/>
      <c r="T966" s="52"/>
      <c r="AT966" s="18" t="s">
        <v>321</v>
      </c>
      <c r="AU966" s="18" t="s">
        <v>81</v>
      </c>
    </row>
    <row r="967" spans="2:65" s="14" customFormat="1">
      <c r="B967" s="165"/>
      <c r="D967" s="147" t="s">
        <v>313</v>
      </c>
      <c r="E967" s="166" t="s">
        <v>21</v>
      </c>
      <c r="F967" s="167" t="s">
        <v>1360</v>
      </c>
      <c r="H967" s="166" t="s">
        <v>21</v>
      </c>
      <c r="I967" s="168"/>
      <c r="L967" s="165"/>
      <c r="M967" s="169"/>
      <c r="T967" s="170"/>
      <c r="AT967" s="166" t="s">
        <v>313</v>
      </c>
      <c r="AU967" s="166" t="s">
        <v>81</v>
      </c>
      <c r="AV967" s="14" t="s">
        <v>79</v>
      </c>
      <c r="AW967" s="14" t="s">
        <v>34</v>
      </c>
      <c r="AX967" s="14" t="s">
        <v>72</v>
      </c>
      <c r="AY967" s="166" t="s">
        <v>306</v>
      </c>
    </row>
    <row r="968" spans="2:65" s="12" customFormat="1">
      <c r="B968" s="146"/>
      <c r="D968" s="147" t="s">
        <v>313</v>
      </c>
      <c r="E968" s="148" t="s">
        <v>21</v>
      </c>
      <c r="F968" s="149" t="s">
        <v>1361</v>
      </c>
      <c r="H968" s="150">
        <v>13.744999999999999</v>
      </c>
      <c r="I968" s="151"/>
      <c r="L968" s="146"/>
      <c r="M968" s="152"/>
      <c r="T968" s="153"/>
      <c r="AT968" s="148" t="s">
        <v>313</v>
      </c>
      <c r="AU968" s="148" t="s">
        <v>81</v>
      </c>
      <c r="AV968" s="12" t="s">
        <v>81</v>
      </c>
      <c r="AW968" s="12" t="s">
        <v>34</v>
      </c>
      <c r="AX968" s="12" t="s">
        <v>72</v>
      </c>
      <c r="AY968" s="148" t="s">
        <v>306</v>
      </c>
    </row>
    <row r="969" spans="2:65" s="12" customFormat="1">
      <c r="B969" s="146"/>
      <c r="D969" s="147" t="s">
        <v>313</v>
      </c>
      <c r="E969" s="148" t="s">
        <v>21</v>
      </c>
      <c r="F969" s="149" t="s">
        <v>1362</v>
      </c>
      <c r="H969" s="150">
        <v>7.5439999999999996</v>
      </c>
      <c r="I969" s="151"/>
      <c r="L969" s="146"/>
      <c r="M969" s="152"/>
      <c r="T969" s="153"/>
      <c r="AT969" s="148" t="s">
        <v>313</v>
      </c>
      <c r="AU969" s="148" t="s">
        <v>81</v>
      </c>
      <c r="AV969" s="12" t="s">
        <v>81</v>
      </c>
      <c r="AW969" s="12" t="s">
        <v>34</v>
      </c>
      <c r="AX969" s="12" t="s">
        <v>72</v>
      </c>
      <c r="AY969" s="148" t="s">
        <v>306</v>
      </c>
    </row>
    <row r="970" spans="2:65" s="13" customFormat="1">
      <c r="B970" s="154"/>
      <c r="D970" s="147" t="s">
        <v>313</v>
      </c>
      <c r="E970" s="155" t="s">
        <v>21</v>
      </c>
      <c r="F970" s="156" t="s">
        <v>315</v>
      </c>
      <c r="H970" s="157">
        <v>21.289000000000001</v>
      </c>
      <c r="I970" s="158"/>
      <c r="L970" s="154"/>
      <c r="M970" s="159"/>
      <c r="T970" s="160"/>
      <c r="AT970" s="155" t="s">
        <v>313</v>
      </c>
      <c r="AU970" s="155" t="s">
        <v>81</v>
      </c>
      <c r="AV970" s="13" t="s">
        <v>89</v>
      </c>
      <c r="AW970" s="13" t="s">
        <v>34</v>
      </c>
      <c r="AX970" s="13" t="s">
        <v>72</v>
      </c>
      <c r="AY970" s="155" t="s">
        <v>306</v>
      </c>
    </row>
    <row r="971" spans="2:65" s="12" customFormat="1">
      <c r="B971" s="146"/>
      <c r="D971" s="147" t="s">
        <v>313</v>
      </c>
      <c r="E971" s="148" t="s">
        <v>21</v>
      </c>
      <c r="F971" s="149" t="s">
        <v>343</v>
      </c>
      <c r="H971" s="150">
        <v>5</v>
      </c>
      <c r="I971" s="151"/>
      <c r="L971" s="146"/>
      <c r="M971" s="152"/>
      <c r="T971" s="153"/>
      <c r="AT971" s="148" t="s">
        <v>313</v>
      </c>
      <c r="AU971" s="148" t="s">
        <v>81</v>
      </c>
      <c r="AV971" s="12" t="s">
        <v>81</v>
      </c>
      <c r="AW971" s="12" t="s">
        <v>34</v>
      </c>
      <c r="AX971" s="12" t="s">
        <v>72</v>
      </c>
      <c r="AY971" s="148" t="s">
        <v>306</v>
      </c>
    </row>
    <row r="972" spans="2:65" s="15" customFormat="1">
      <c r="B972" s="171"/>
      <c r="D972" s="147" t="s">
        <v>313</v>
      </c>
      <c r="E972" s="172" t="s">
        <v>21</v>
      </c>
      <c r="F972" s="173" t="s">
        <v>331</v>
      </c>
      <c r="H972" s="174">
        <v>26.289000000000001</v>
      </c>
      <c r="I972" s="175"/>
      <c r="L972" s="171"/>
      <c r="M972" s="176"/>
      <c r="T972" s="177"/>
      <c r="AT972" s="172" t="s">
        <v>313</v>
      </c>
      <c r="AU972" s="172" t="s">
        <v>81</v>
      </c>
      <c r="AV972" s="15" t="s">
        <v>108</v>
      </c>
      <c r="AW972" s="15" t="s">
        <v>34</v>
      </c>
      <c r="AX972" s="15" t="s">
        <v>79</v>
      </c>
      <c r="AY972" s="172" t="s">
        <v>306</v>
      </c>
    </row>
    <row r="973" spans="2:65" s="1" customFormat="1" ht="16.5" customHeight="1">
      <c r="B973" s="33"/>
      <c r="C973" s="133" t="s">
        <v>1363</v>
      </c>
      <c r="D973" s="133" t="s">
        <v>308</v>
      </c>
      <c r="E973" s="134" t="s">
        <v>1364</v>
      </c>
      <c r="F973" s="135" t="s">
        <v>1365</v>
      </c>
      <c r="G973" s="136" t="s">
        <v>661</v>
      </c>
      <c r="H973" s="137">
        <v>1</v>
      </c>
      <c r="I973" s="138"/>
      <c r="J973" s="139">
        <f>ROUND(I973*H973,2)</f>
        <v>0</v>
      </c>
      <c r="K973" s="135" t="s">
        <v>319</v>
      </c>
      <c r="L973" s="33"/>
      <c r="M973" s="140" t="s">
        <v>21</v>
      </c>
      <c r="N973" s="141" t="s">
        <v>43</v>
      </c>
      <c r="P973" s="142">
        <f>O973*H973</f>
        <v>0</v>
      </c>
      <c r="Q973" s="142">
        <v>1.8000000000000001E-4</v>
      </c>
      <c r="R973" s="142">
        <f>Q973*H973</f>
        <v>1.8000000000000001E-4</v>
      </c>
      <c r="S973" s="142">
        <v>0</v>
      </c>
      <c r="T973" s="143">
        <f>S973*H973</f>
        <v>0</v>
      </c>
      <c r="AR973" s="144" t="s">
        <v>108</v>
      </c>
      <c r="AT973" s="144" t="s">
        <v>308</v>
      </c>
      <c r="AU973" s="144" t="s">
        <v>81</v>
      </c>
      <c r="AY973" s="18" t="s">
        <v>306</v>
      </c>
      <c r="BE973" s="145">
        <f>IF(N973="základní",J973,0)</f>
        <v>0</v>
      </c>
      <c r="BF973" s="145">
        <f>IF(N973="snížená",J973,0)</f>
        <v>0</v>
      </c>
      <c r="BG973" s="145">
        <f>IF(N973="zákl. přenesená",J973,0)</f>
        <v>0</v>
      </c>
      <c r="BH973" s="145">
        <f>IF(N973="sníž. přenesená",J973,0)</f>
        <v>0</v>
      </c>
      <c r="BI973" s="145">
        <f>IF(N973="nulová",J973,0)</f>
        <v>0</v>
      </c>
      <c r="BJ973" s="18" t="s">
        <v>79</v>
      </c>
      <c r="BK973" s="145">
        <f>ROUND(I973*H973,2)</f>
        <v>0</v>
      </c>
      <c r="BL973" s="18" t="s">
        <v>108</v>
      </c>
      <c r="BM973" s="144" t="s">
        <v>1366</v>
      </c>
    </row>
    <row r="974" spans="2:65" s="1" customFormat="1">
      <c r="B974" s="33"/>
      <c r="D974" s="161" t="s">
        <v>321</v>
      </c>
      <c r="F974" s="162" t="s">
        <v>1367</v>
      </c>
      <c r="I974" s="163"/>
      <c r="L974" s="33"/>
      <c r="M974" s="164"/>
      <c r="T974" s="52"/>
      <c r="AT974" s="18" t="s">
        <v>321</v>
      </c>
      <c r="AU974" s="18" t="s">
        <v>81</v>
      </c>
    </row>
    <row r="975" spans="2:65" s="1" customFormat="1" ht="29.25">
      <c r="B975" s="33"/>
      <c r="D975" s="147" t="s">
        <v>356</v>
      </c>
      <c r="F975" s="178" t="s">
        <v>1368</v>
      </c>
      <c r="I975" s="163"/>
      <c r="L975" s="33"/>
      <c r="M975" s="164"/>
      <c r="T975" s="52"/>
      <c r="AT975" s="18" t="s">
        <v>356</v>
      </c>
      <c r="AU975" s="18" t="s">
        <v>81</v>
      </c>
    </row>
    <row r="976" spans="2:65" s="12" customFormat="1">
      <c r="B976" s="146"/>
      <c r="D976" s="147" t="s">
        <v>313</v>
      </c>
      <c r="E976" s="148" t="s">
        <v>21</v>
      </c>
      <c r="F976" s="149" t="s">
        <v>1369</v>
      </c>
      <c r="H976" s="150">
        <v>1</v>
      </c>
      <c r="I976" s="151"/>
      <c r="L976" s="146"/>
      <c r="M976" s="152"/>
      <c r="T976" s="153"/>
      <c r="AT976" s="148" t="s">
        <v>313</v>
      </c>
      <c r="AU976" s="148" t="s">
        <v>81</v>
      </c>
      <c r="AV976" s="12" t="s">
        <v>81</v>
      </c>
      <c r="AW976" s="12" t="s">
        <v>34</v>
      </c>
      <c r="AX976" s="12" t="s">
        <v>72</v>
      </c>
      <c r="AY976" s="148" t="s">
        <v>306</v>
      </c>
    </row>
    <row r="977" spans="2:65" s="13" customFormat="1">
      <c r="B977" s="154"/>
      <c r="D977" s="147" t="s">
        <v>313</v>
      </c>
      <c r="E977" s="155" t="s">
        <v>21</v>
      </c>
      <c r="F977" s="156" t="s">
        <v>315</v>
      </c>
      <c r="H977" s="157">
        <v>1</v>
      </c>
      <c r="I977" s="158"/>
      <c r="L977" s="154"/>
      <c r="M977" s="159"/>
      <c r="T977" s="160"/>
      <c r="AT977" s="155" t="s">
        <v>313</v>
      </c>
      <c r="AU977" s="155" t="s">
        <v>81</v>
      </c>
      <c r="AV977" s="13" t="s">
        <v>89</v>
      </c>
      <c r="AW977" s="13" t="s">
        <v>34</v>
      </c>
      <c r="AX977" s="13" t="s">
        <v>79</v>
      </c>
      <c r="AY977" s="155" t="s">
        <v>306</v>
      </c>
    </row>
    <row r="978" spans="2:65" s="1" customFormat="1" ht="16.5" customHeight="1">
      <c r="B978" s="33"/>
      <c r="C978" s="179" t="s">
        <v>1370</v>
      </c>
      <c r="D978" s="179" t="s">
        <v>447</v>
      </c>
      <c r="E978" s="180" t="s">
        <v>1371</v>
      </c>
      <c r="F978" s="181" t="s">
        <v>1372</v>
      </c>
      <c r="G978" s="182" t="s">
        <v>661</v>
      </c>
      <c r="H978" s="183">
        <v>1</v>
      </c>
      <c r="I978" s="184"/>
      <c r="J978" s="185">
        <f>ROUND(I978*H978,2)</f>
        <v>0</v>
      </c>
      <c r="K978" s="181" t="s">
        <v>319</v>
      </c>
      <c r="L978" s="186"/>
      <c r="M978" s="187" t="s">
        <v>21</v>
      </c>
      <c r="N978" s="188" t="s">
        <v>43</v>
      </c>
      <c r="P978" s="142">
        <f>O978*H978</f>
        <v>0</v>
      </c>
      <c r="Q978" s="142">
        <v>1.2E-2</v>
      </c>
      <c r="R978" s="142">
        <f>Q978*H978</f>
        <v>1.2E-2</v>
      </c>
      <c r="S978" s="142">
        <v>0</v>
      </c>
      <c r="T978" s="143">
        <f>S978*H978</f>
        <v>0</v>
      </c>
      <c r="AR978" s="144" t="s">
        <v>365</v>
      </c>
      <c r="AT978" s="144" t="s">
        <v>447</v>
      </c>
      <c r="AU978" s="144" t="s">
        <v>81</v>
      </c>
      <c r="AY978" s="18" t="s">
        <v>306</v>
      </c>
      <c r="BE978" s="145">
        <f>IF(N978="základní",J978,0)</f>
        <v>0</v>
      </c>
      <c r="BF978" s="145">
        <f>IF(N978="snížená",J978,0)</f>
        <v>0</v>
      </c>
      <c r="BG978" s="145">
        <f>IF(N978="zákl. přenesená",J978,0)</f>
        <v>0</v>
      </c>
      <c r="BH978" s="145">
        <f>IF(N978="sníž. přenesená",J978,0)</f>
        <v>0</v>
      </c>
      <c r="BI978" s="145">
        <f>IF(N978="nulová",J978,0)</f>
        <v>0</v>
      </c>
      <c r="BJ978" s="18" t="s">
        <v>79</v>
      </c>
      <c r="BK978" s="145">
        <f>ROUND(I978*H978,2)</f>
        <v>0</v>
      </c>
      <c r="BL978" s="18" t="s">
        <v>108</v>
      </c>
      <c r="BM978" s="144" t="s">
        <v>1373</v>
      </c>
    </row>
    <row r="979" spans="2:65" s="1" customFormat="1" ht="19.5">
      <c r="B979" s="33"/>
      <c r="D979" s="147" t="s">
        <v>356</v>
      </c>
      <c r="F979" s="178" t="s">
        <v>1374</v>
      </c>
      <c r="I979" s="163"/>
      <c r="L979" s="33"/>
      <c r="M979" s="164"/>
      <c r="T979" s="52"/>
      <c r="AT979" s="18" t="s">
        <v>356</v>
      </c>
      <c r="AU979" s="18" t="s">
        <v>81</v>
      </c>
    </row>
    <row r="980" spans="2:65" s="1" customFormat="1" ht="16.5" customHeight="1">
      <c r="B980" s="33"/>
      <c r="C980" s="133" t="s">
        <v>1375</v>
      </c>
      <c r="D980" s="133" t="s">
        <v>308</v>
      </c>
      <c r="E980" s="134" t="s">
        <v>1376</v>
      </c>
      <c r="F980" s="135" t="s">
        <v>1377</v>
      </c>
      <c r="G980" s="136" t="s">
        <v>661</v>
      </c>
      <c r="H980" s="137">
        <v>1</v>
      </c>
      <c r="I980" s="138"/>
      <c r="J980" s="139">
        <f>ROUND(I980*H980,2)</f>
        <v>0</v>
      </c>
      <c r="K980" s="135" t="s">
        <v>319</v>
      </c>
      <c r="L980" s="33"/>
      <c r="M980" s="140" t="s">
        <v>21</v>
      </c>
      <c r="N980" s="141" t="s">
        <v>43</v>
      </c>
      <c r="P980" s="142">
        <f>O980*H980</f>
        <v>0</v>
      </c>
      <c r="Q980" s="142">
        <v>1.8000000000000001E-4</v>
      </c>
      <c r="R980" s="142">
        <f>Q980*H980</f>
        <v>1.8000000000000001E-4</v>
      </c>
      <c r="S980" s="142">
        <v>0</v>
      </c>
      <c r="T980" s="143">
        <f>S980*H980</f>
        <v>0</v>
      </c>
      <c r="AR980" s="144" t="s">
        <v>108</v>
      </c>
      <c r="AT980" s="144" t="s">
        <v>308</v>
      </c>
      <c r="AU980" s="144" t="s">
        <v>81</v>
      </c>
      <c r="AY980" s="18" t="s">
        <v>306</v>
      </c>
      <c r="BE980" s="145">
        <f>IF(N980="základní",J980,0)</f>
        <v>0</v>
      </c>
      <c r="BF980" s="145">
        <f>IF(N980="snížená",J980,0)</f>
        <v>0</v>
      </c>
      <c r="BG980" s="145">
        <f>IF(N980="zákl. přenesená",J980,0)</f>
        <v>0</v>
      </c>
      <c r="BH980" s="145">
        <f>IF(N980="sníž. přenesená",J980,0)</f>
        <v>0</v>
      </c>
      <c r="BI980" s="145">
        <f>IF(N980="nulová",J980,0)</f>
        <v>0</v>
      </c>
      <c r="BJ980" s="18" t="s">
        <v>79</v>
      </c>
      <c r="BK980" s="145">
        <f>ROUND(I980*H980,2)</f>
        <v>0</v>
      </c>
      <c r="BL980" s="18" t="s">
        <v>108</v>
      </c>
      <c r="BM980" s="144" t="s">
        <v>1378</v>
      </c>
    </row>
    <row r="981" spans="2:65" s="1" customFormat="1">
      <c r="B981" s="33"/>
      <c r="D981" s="161" t="s">
        <v>321</v>
      </c>
      <c r="F981" s="162" t="s">
        <v>1379</v>
      </c>
      <c r="I981" s="163"/>
      <c r="L981" s="33"/>
      <c r="M981" s="164"/>
      <c r="T981" s="52"/>
      <c r="AT981" s="18" t="s">
        <v>321</v>
      </c>
      <c r="AU981" s="18" t="s">
        <v>81</v>
      </c>
    </row>
    <row r="982" spans="2:65" s="12" customFormat="1">
      <c r="B982" s="146"/>
      <c r="D982" s="147" t="s">
        <v>313</v>
      </c>
      <c r="E982" s="148" t="s">
        <v>21</v>
      </c>
      <c r="F982" s="149" t="s">
        <v>1369</v>
      </c>
      <c r="H982" s="150">
        <v>1</v>
      </c>
      <c r="I982" s="151"/>
      <c r="L982" s="146"/>
      <c r="M982" s="152"/>
      <c r="T982" s="153"/>
      <c r="AT982" s="148" t="s">
        <v>313</v>
      </c>
      <c r="AU982" s="148" t="s">
        <v>81</v>
      </c>
      <c r="AV982" s="12" t="s">
        <v>81</v>
      </c>
      <c r="AW982" s="12" t="s">
        <v>34</v>
      </c>
      <c r="AX982" s="12" t="s">
        <v>72</v>
      </c>
      <c r="AY982" s="148" t="s">
        <v>306</v>
      </c>
    </row>
    <row r="983" spans="2:65" s="13" customFormat="1">
      <c r="B983" s="154"/>
      <c r="D983" s="147" t="s">
        <v>313</v>
      </c>
      <c r="E983" s="155" t="s">
        <v>21</v>
      </c>
      <c r="F983" s="156" t="s">
        <v>315</v>
      </c>
      <c r="H983" s="157">
        <v>1</v>
      </c>
      <c r="I983" s="158"/>
      <c r="L983" s="154"/>
      <c r="M983" s="159"/>
      <c r="T983" s="160"/>
      <c r="AT983" s="155" t="s">
        <v>313</v>
      </c>
      <c r="AU983" s="155" t="s">
        <v>81</v>
      </c>
      <c r="AV983" s="13" t="s">
        <v>89</v>
      </c>
      <c r="AW983" s="13" t="s">
        <v>34</v>
      </c>
      <c r="AX983" s="13" t="s">
        <v>79</v>
      </c>
      <c r="AY983" s="155" t="s">
        <v>306</v>
      </c>
    </row>
    <row r="984" spans="2:65" s="1" customFormat="1" ht="16.5" customHeight="1">
      <c r="B984" s="33"/>
      <c r="C984" s="179" t="s">
        <v>1380</v>
      </c>
      <c r="D984" s="179" t="s">
        <v>447</v>
      </c>
      <c r="E984" s="180" t="s">
        <v>1381</v>
      </c>
      <c r="F984" s="181" t="s">
        <v>1382</v>
      </c>
      <c r="G984" s="182" t="s">
        <v>661</v>
      </c>
      <c r="H984" s="183">
        <v>1</v>
      </c>
      <c r="I984" s="184"/>
      <c r="J984" s="185">
        <f>ROUND(I984*H984,2)</f>
        <v>0</v>
      </c>
      <c r="K984" s="181" t="s">
        <v>319</v>
      </c>
      <c r="L984" s="186"/>
      <c r="M984" s="187" t="s">
        <v>21</v>
      </c>
      <c r="N984" s="188" t="s">
        <v>43</v>
      </c>
      <c r="P984" s="142">
        <f>O984*H984</f>
        <v>0</v>
      </c>
      <c r="Q984" s="142">
        <v>5.0000000000000001E-3</v>
      </c>
      <c r="R984" s="142">
        <f>Q984*H984</f>
        <v>5.0000000000000001E-3</v>
      </c>
      <c r="S984" s="142">
        <v>0</v>
      </c>
      <c r="T984" s="143">
        <f>S984*H984</f>
        <v>0</v>
      </c>
      <c r="AR984" s="144" t="s">
        <v>365</v>
      </c>
      <c r="AT984" s="144" t="s">
        <v>447</v>
      </c>
      <c r="AU984" s="144" t="s">
        <v>81</v>
      </c>
      <c r="AY984" s="18" t="s">
        <v>306</v>
      </c>
      <c r="BE984" s="145">
        <f>IF(N984="základní",J984,0)</f>
        <v>0</v>
      </c>
      <c r="BF984" s="145">
        <f>IF(N984="snížená",J984,0)</f>
        <v>0</v>
      </c>
      <c r="BG984" s="145">
        <f>IF(N984="zákl. přenesená",J984,0)</f>
        <v>0</v>
      </c>
      <c r="BH984" s="145">
        <f>IF(N984="sníž. přenesená",J984,0)</f>
        <v>0</v>
      </c>
      <c r="BI984" s="145">
        <f>IF(N984="nulová",J984,0)</f>
        <v>0</v>
      </c>
      <c r="BJ984" s="18" t="s">
        <v>79</v>
      </c>
      <c r="BK984" s="145">
        <f>ROUND(I984*H984,2)</f>
        <v>0</v>
      </c>
      <c r="BL984" s="18" t="s">
        <v>108</v>
      </c>
      <c r="BM984" s="144" t="s">
        <v>1383</v>
      </c>
    </row>
    <row r="985" spans="2:65" s="1" customFormat="1" ht="24.2" customHeight="1">
      <c r="B985" s="33"/>
      <c r="C985" s="133" t="s">
        <v>1384</v>
      </c>
      <c r="D985" s="133" t="s">
        <v>308</v>
      </c>
      <c r="E985" s="134" t="s">
        <v>1385</v>
      </c>
      <c r="F985" s="135" t="s">
        <v>1386</v>
      </c>
      <c r="G985" s="136" t="s">
        <v>236</v>
      </c>
      <c r="H985" s="137">
        <v>4.0999999999999996</v>
      </c>
      <c r="I985" s="138"/>
      <c r="J985" s="139">
        <f>ROUND(I985*H985,2)</f>
        <v>0</v>
      </c>
      <c r="K985" s="135" t="s">
        <v>319</v>
      </c>
      <c r="L985" s="33"/>
      <c r="M985" s="140" t="s">
        <v>21</v>
      </c>
      <c r="N985" s="141" t="s">
        <v>43</v>
      </c>
      <c r="P985" s="142">
        <f>O985*H985</f>
        <v>0</v>
      </c>
      <c r="Q985" s="142">
        <v>0</v>
      </c>
      <c r="R985" s="142">
        <f>Q985*H985</f>
        <v>0</v>
      </c>
      <c r="S985" s="142">
        <v>0.26100000000000001</v>
      </c>
      <c r="T985" s="143">
        <f>S985*H985</f>
        <v>1.0701000000000001</v>
      </c>
      <c r="AR985" s="144" t="s">
        <v>108</v>
      </c>
      <c r="AT985" s="144" t="s">
        <v>308</v>
      </c>
      <c r="AU985" s="144" t="s">
        <v>81</v>
      </c>
      <c r="AY985" s="18" t="s">
        <v>306</v>
      </c>
      <c r="BE985" s="145">
        <f>IF(N985="základní",J985,0)</f>
        <v>0</v>
      </c>
      <c r="BF985" s="145">
        <f>IF(N985="snížená",J985,0)</f>
        <v>0</v>
      </c>
      <c r="BG985" s="145">
        <f>IF(N985="zákl. přenesená",J985,0)</f>
        <v>0</v>
      </c>
      <c r="BH985" s="145">
        <f>IF(N985="sníž. přenesená",J985,0)</f>
        <v>0</v>
      </c>
      <c r="BI985" s="145">
        <f>IF(N985="nulová",J985,0)</f>
        <v>0</v>
      </c>
      <c r="BJ985" s="18" t="s">
        <v>79</v>
      </c>
      <c r="BK985" s="145">
        <f>ROUND(I985*H985,2)</f>
        <v>0</v>
      </c>
      <c r="BL985" s="18" t="s">
        <v>108</v>
      </c>
      <c r="BM985" s="144" t="s">
        <v>1387</v>
      </c>
    </row>
    <row r="986" spans="2:65" s="1" customFormat="1">
      <c r="B986" s="33"/>
      <c r="D986" s="161" t="s">
        <v>321</v>
      </c>
      <c r="F986" s="162" t="s">
        <v>1388</v>
      </c>
      <c r="I986" s="163"/>
      <c r="L986" s="33"/>
      <c r="M986" s="164"/>
      <c r="T986" s="52"/>
      <c r="AT986" s="18" t="s">
        <v>321</v>
      </c>
      <c r="AU986" s="18" t="s">
        <v>81</v>
      </c>
    </row>
    <row r="987" spans="2:65" s="12" customFormat="1">
      <c r="B987" s="146"/>
      <c r="D987" s="147" t="s">
        <v>313</v>
      </c>
      <c r="E987" s="148" t="s">
        <v>21</v>
      </c>
      <c r="F987" s="149" t="s">
        <v>1389</v>
      </c>
      <c r="H987" s="150">
        <v>4.0999999999999996</v>
      </c>
      <c r="I987" s="151"/>
      <c r="L987" s="146"/>
      <c r="M987" s="152"/>
      <c r="T987" s="153"/>
      <c r="AT987" s="148" t="s">
        <v>313</v>
      </c>
      <c r="AU987" s="148" t="s">
        <v>81</v>
      </c>
      <c r="AV987" s="12" t="s">
        <v>81</v>
      </c>
      <c r="AW987" s="12" t="s">
        <v>34</v>
      </c>
      <c r="AX987" s="12" t="s">
        <v>72</v>
      </c>
      <c r="AY987" s="148" t="s">
        <v>306</v>
      </c>
    </row>
    <row r="988" spans="2:65" s="13" customFormat="1">
      <c r="B988" s="154"/>
      <c r="D988" s="147" t="s">
        <v>313</v>
      </c>
      <c r="E988" s="155" t="s">
        <v>21</v>
      </c>
      <c r="F988" s="156" t="s">
        <v>315</v>
      </c>
      <c r="H988" s="157">
        <v>4.0999999999999996</v>
      </c>
      <c r="I988" s="158"/>
      <c r="L988" s="154"/>
      <c r="M988" s="159"/>
      <c r="T988" s="160"/>
      <c r="AT988" s="155" t="s">
        <v>313</v>
      </c>
      <c r="AU988" s="155" t="s">
        <v>81</v>
      </c>
      <c r="AV988" s="13" t="s">
        <v>89</v>
      </c>
      <c r="AW988" s="13" t="s">
        <v>34</v>
      </c>
      <c r="AX988" s="13" t="s">
        <v>79</v>
      </c>
      <c r="AY988" s="155" t="s">
        <v>306</v>
      </c>
    </row>
    <row r="989" spans="2:65" s="1" customFormat="1" ht="24.2" customHeight="1">
      <c r="B989" s="33"/>
      <c r="C989" s="133" t="s">
        <v>1390</v>
      </c>
      <c r="D989" s="133" t="s">
        <v>308</v>
      </c>
      <c r="E989" s="134" t="s">
        <v>1391</v>
      </c>
      <c r="F989" s="135" t="s">
        <v>1392</v>
      </c>
      <c r="G989" s="136" t="s">
        <v>318</v>
      </c>
      <c r="H989" s="137">
        <v>1.827</v>
      </c>
      <c r="I989" s="138"/>
      <c r="J989" s="139">
        <f>ROUND(I989*H989,2)</f>
        <v>0</v>
      </c>
      <c r="K989" s="135" t="s">
        <v>319</v>
      </c>
      <c r="L989" s="33"/>
      <c r="M989" s="140" t="s">
        <v>21</v>
      </c>
      <c r="N989" s="141" t="s">
        <v>43</v>
      </c>
      <c r="P989" s="142">
        <f>O989*H989</f>
        <v>0</v>
      </c>
      <c r="Q989" s="142">
        <v>0</v>
      </c>
      <c r="R989" s="142">
        <f>Q989*H989</f>
        <v>0</v>
      </c>
      <c r="S989" s="142">
        <v>1.8</v>
      </c>
      <c r="T989" s="143">
        <f>S989*H989</f>
        <v>3.2886000000000002</v>
      </c>
      <c r="AR989" s="144" t="s">
        <v>108</v>
      </c>
      <c r="AT989" s="144" t="s">
        <v>308</v>
      </c>
      <c r="AU989" s="144" t="s">
        <v>81</v>
      </c>
      <c r="AY989" s="18" t="s">
        <v>306</v>
      </c>
      <c r="BE989" s="145">
        <f>IF(N989="základní",J989,0)</f>
        <v>0</v>
      </c>
      <c r="BF989" s="145">
        <f>IF(N989="snížená",J989,0)</f>
        <v>0</v>
      </c>
      <c r="BG989" s="145">
        <f>IF(N989="zákl. přenesená",J989,0)</f>
        <v>0</v>
      </c>
      <c r="BH989" s="145">
        <f>IF(N989="sníž. přenesená",J989,0)</f>
        <v>0</v>
      </c>
      <c r="BI989" s="145">
        <f>IF(N989="nulová",J989,0)</f>
        <v>0</v>
      </c>
      <c r="BJ989" s="18" t="s">
        <v>79</v>
      </c>
      <c r="BK989" s="145">
        <f>ROUND(I989*H989,2)</f>
        <v>0</v>
      </c>
      <c r="BL989" s="18" t="s">
        <v>108</v>
      </c>
      <c r="BM989" s="144" t="s">
        <v>1393</v>
      </c>
    </row>
    <row r="990" spans="2:65" s="1" customFormat="1">
      <c r="B990" s="33"/>
      <c r="D990" s="161" t="s">
        <v>321</v>
      </c>
      <c r="F990" s="162" t="s">
        <v>1394</v>
      </c>
      <c r="I990" s="163"/>
      <c r="L990" s="33"/>
      <c r="M990" s="164"/>
      <c r="T990" s="52"/>
      <c r="AT990" s="18" t="s">
        <v>321</v>
      </c>
      <c r="AU990" s="18" t="s">
        <v>81</v>
      </c>
    </row>
    <row r="991" spans="2:65" s="12" customFormat="1">
      <c r="B991" s="146"/>
      <c r="D991" s="147" t="s">
        <v>313</v>
      </c>
      <c r="E991" s="148" t="s">
        <v>21</v>
      </c>
      <c r="F991" s="149" t="s">
        <v>1395</v>
      </c>
      <c r="H991" s="150">
        <v>1.327</v>
      </c>
      <c r="I991" s="151"/>
      <c r="L991" s="146"/>
      <c r="M991" s="152"/>
      <c r="T991" s="153"/>
      <c r="AT991" s="148" t="s">
        <v>313</v>
      </c>
      <c r="AU991" s="148" t="s">
        <v>81</v>
      </c>
      <c r="AV991" s="12" t="s">
        <v>81</v>
      </c>
      <c r="AW991" s="12" t="s">
        <v>34</v>
      </c>
      <c r="AX991" s="12" t="s">
        <v>72</v>
      </c>
      <c r="AY991" s="148" t="s">
        <v>306</v>
      </c>
    </row>
    <row r="992" spans="2:65" s="13" customFormat="1">
      <c r="B992" s="154"/>
      <c r="D992" s="147" t="s">
        <v>313</v>
      </c>
      <c r="E992" s="155" t="s">
        <v>21</v>
      </c>
      <c r="F992" s="156" t="s">
        <v>315</v>
      </c>
      <c r="H992" s="157">
        <v>1.327</v>
      </c>
      <c r="I992" s="158"/>
      <c r="L992" s="154"/>
      <c r="M992" s="159"/>
      <c r="T992" s="160"/>
      <c r="AT992" s="155" t="s">
        <v>313</v>
      </c>
      <c r="AU992" s="155" t="s">
        <v>81</v>
      </c>
      <c r="AV992" s="13" t="s">
        <v>89</v>
      </c>
      <c r="AW992" s="13" t="s">
        <v>34</v>
      </c>
      <c r="AX992" s="13" t="s">
        <v>72</v>
      </c>
      <c r="AY992" s="155" t="s">
        <v>306</v>
      </c>
    </row>
    <row r="993" spans="2:65" s="12" customFormat="1">
      <c r="B993" s="146"/>
      <c r="D993" s="147" t="s">
        <v>313</v>
      </c>
      <c r="E993" s="148" t="s">
        <v>21</v>
      </c>
      <c r="F993" s="149" t="s">
        <v>1396</v>
      </c>
      <c r="H993" s="150">
        <v>0.5</v>
      </c>
      <c r="I993" s="151"/>
      <c r="L993" s="146"/>
      <c r="M993" s="152"/>
      <c r="T993" s="153"/>
      <c r="AT993" s="148" t="s">
        <v>313</v>
      </c>
      <c r="AU993" s="148" t="s">
        <v>81</v>
      </c>
      <c r="AV993" s="12" t="s">
        <v>81</v>
      </c>
      <c r="AW993" s="12" t="s">
        <v>34</v>
      </c>
      <c r="AX993" s="12" t="s">
        <v>72</v>
      </c>
      <c r="AY993" s="148" t="s">
        <v>306</v>
      </c>
    </row>
    <row r="994" spans="2:65" s="15" customFormat="1">
      <c r="B994" s="171"/>
      <c r="D994" s="147" t="s">
        <v>313</v>
      </c>
      <c r="E994" s="172" t="s">
        <v>21</v>
      </c>
      <c r="F994" s="173" t="s">
        <v>331</v>
      </c>
      <c r="H994" s="174">
        <v>1.827</v>
      </c>
      <c r="I994" s="175"/>
      <c r="L994" s="171"/>
      <c r="M994" s="176"/>
      <c r="T994" s="177"/>
      <c r="AT994" s="172" t="s">
        <v>313</v>
      </c>
      <c r="AU994" s="172" t="s">
        <v>81</v>
      </c>
      <c r="AV994" s="15" t="s">
        <v>108</v>
      </c>
      <c r="AW994" s="15" t="s">
        <v>34</v>
      </c>
      <c r="AX994" s="15" t="s">
        <v>79</v>
      </c>
      <c r="AY994" s="172" t="s">
        <v>306</v>
      </c>
    </row>
    <row r="995" spans="2:65" s="1" customFormat="1" ht="16.5" customHeight="1">
      <c r="B995" s="33"/>
      <c r="C995" s="133" t="s">
        <v>1397</v>
      </c>
      <c r="D995" s="133" t="s">
        <v>308</v>
      </c>
      <c r="E995" s="134" t="s">
        <v>1398</v>
      </c>
      <c r="F995" s="135" t="s">
        <v>1399</v>
      </c>
      <c r="G995" s="136" t="s">
        <v>236</v>
      </c>
      <c r="H995" s="137">
        <v>16.28</v>
      </c>
      <c r="I995" s="138"/>
      <c r="J995" s="139">
        <f>ROUND(I995*H995,2)</f>
        <v>0</v>
      </c>
      <c r="K995" s="135" t="s">
        <v>319</v>
      </c>
      <c r="L995" s="33"/>
      <c r="M995" s="140" t="s">
        <v>21</v>
      </c>
      <c r="N995" s="141" t="s">
        <v>43</v>
      </c>
      <c r="P995" s="142">
        <f>O995*H995</f>
        <v>0</v>
      </c>
      <c r="Q995" s="142">
        <v>0</v>
      </c>
      <c r="R995" s="142">
        <f>Q995*H995</f>
        <v>0</v>
      </c>
      <c r="S995" s="142">
        <v>0</v>
      </c>
      <c r="T995" s="143">
        <f>S995*H995</f>
        <v>0</v>
      </c>
      <c r="AR995" s="144" t="s">
        <v>108</v>
      </c>
      <c r="AT995" s="144" t="s">
        <v>308</v>
      </c>
      <c r="AU995" s="144" t="s">
        <v>81</v>
      </c>
      <c r="AY995" s="18" t="s">
        <v>306</v>
      </c>
      <c r="BE995" s="145">
        <f>IF(N995="základní",J995,0)</f>
        <v>0</v>
      </c>
      <c r="BF995" s="145">
        <f>IF(N995="snížená",J995,0)</f>
        <v>0</v>
      </c>
      <c r="BG995" s="145">
        <f>IF(N995="zákl. přenesená",J995,0)</f>
        <v>0</v>
      </c>
      <c r="BH995" s="145">
        <f>IF(N995="sníž. přenesená",J995,0)</f>
        <v>0</v>
      </c>
      <c r="BI995" s="145">
        <f>IF(N995="nulová",J995,0)</f>
        <v>0</v>
      </c>
      <c r="BJ995" s="18" t="s">
        <v>79</v>
      </c>
      <c r="BK995" s="145">
        <f>ROUND(I995*H995,2)</f>
        <v>0</v>
      </c>
      <c r="BL995" s="18" t="s">
        <v>108</v>
      </c>
      <c r="BM995" s="144" t="s">
        <v>1400</v>
      </c>
    </row>
    <row r="996" spans="2:65" s="1" customFormat="1">
      <c r="B996" s="33"/>
      <c r="D996" s="161" t="s">
        <v>321</v>
      </c>
      <c r="F996" s="162" t="s">
        <v>1401</v>
      </c>
      <c r="I996" s="163"/>
      <c r="L996" s="33"/>
      <c r="M996" s="164"/>
      <c r="T996" s="52"/>
      <c r="AT996" s="18" t="s">
        <v>321</v>
      </c>
      <c r="AU996" s="18" t="s">
        <v>81</v>
      </c>
    </row>
    <row r="997" spans="2:65" s="12" customFormat="1">
      <c r="B997" s="146"/>
      <c r="D997" s="147" t="s">
        <v>313</v>
      </c>
      <c r="E997" s="148" t="s">
        <v>21</v>
      </c>
      <c r="F997" s="149" t="s">
        <v>1402</v>
      </c>
      <c r="H997" s="150">
        <v>16.28</v>
      </c>
      <c r="I997" s="151"/>
      <c r="L997" s="146"/>
      <c r="M997" s="152"/>
      <c r="T997" s="153"/>
      <c r="AT997" s="148" t="s">
        <v>313</v>
      </c>
      <c r="AU997" s="148" t="s">
        <v>81</v>
      </c>
      <c r="AV997" s="12" t="s">
        <v>81</v>
      </c>
      <c r="AW997" s="12" t="s">
        <v>34</v>
      </c>
      <c r="AX997" s="12" t="s">
        <v>72</v>
      </c>
      <c r="AY997" s="148" t="s">
        <v>306</v>
      </c>
    </row>
    <row r="998" spans="2:65" s="13" customFormat="1">
      <c r="B998" s="154"/>
      <c r="D998" s="147" t="s">
        <v>313</v>
      </c>
      <c r="E998" s="155" t="s">
        <v>21</v>
      </c>
      <c r="F998" s="156" t="s">
        <v>315</v>
      </c>
      <c r="H998" s="157">
        <v>16.28</v>
      </c>
      <c r="I998" s="158"/>
      <c r="L998" s="154"/>
      <c r="M998" s="159"/>
      <c r="T998" s="160"/>
      <c r="AT998" s="155" t="s">
        <v>313</v>
      </c>
      <c r="AU998" s="155" t="s">
        <v>81</v>
      </c>
      <c r="AV998" s="13" t="s">
        <v>89</v>
      </c>
      <c r="AW998" s="13" t="s">
        <v>34</v>
      </c>
      <c r="AX998" s="13" t="s">
        <v>79</v>
      </c>
      <c r="AY998" s="155" t="s">
        <v>306</v>
      </c>
    </row>
    <row r="999" spans="2:65" s="1" customFormat="1" ht="16.5" customHeight="1">
      <c r="B999" s="33"/>
      <c r="C999" s="133" t="s">
        <v>1403</v>
      </c>
      <c r="D999" s="133" t="s">
        <v>308</v>
      </c>
      <c r="E999" s="134" t="s">
        <v>1404</v>
      </c>
      <c r="F999" s="135" t="s">
        <v>1405</v>
      </c>
      <c r="G999" s="136" t="s">
        <v>236</v>
      </c>
      <c r="H999" s="137">
        <v>81.400000000000006</v>
      </c>
      <c r="I999" s="138"/>
      <c r="J999" s="139">
        <f>ROUND(I999*H999,2)</f>
        <v>0</v>
      </c>
      <c r="K999" s="135" t="s">
        <v>319</v>
      </c>
      <c r="L999" s="33"/>
      <c r="M999" s="140" t="s">
        <v>21</v>
      </c>
      <c r="N999" s="141" t="s">
        <v>43</v>
      </c>
      <c r="P999" s="142">
        <f>O999*H999</f>
        <v>0</v>
      </c>
      <c r="Q999" s="142">
        <v>0</v>
      </c>
      <c r="R999" s="142">
        <f>Q999*H999</f>
        <v>0</v>
      </c>
      <c r="S999" s="142">
        <v>0</v>
      </c>
      <c r="T999" s="143">
        <f>S999*H999</f>
        <v>0</v>
      </c>
      <c r="AR999" s="144" t="s">
        <v>108</v>
      </c>
      <c r="AT999" s="144" t="s">
        <v>308</v>
      </c>
      <c r="AU999" s="144" t="s">
        <v>81</v>
      </c>
      <c r="AY999" s="18" t="s">
        <v>306</v>
      </c>
      <c r="BE999" s="145">
        <f>IF(N999="základní",J999,0)</f>
        <v>0</v>
      </c>
      <c r="BF999" s="145">
        <f>IF(N999="snížená",J999,0)</f>
        <v>0</v>
      </c>
      <c r="BG999" s="145">
        <f>IF(N999="zákl. přenesená",J999,0)</f>
        <v>0</v>
      </c>
      <c r="BH999" s="145">
        <f>IF(N999="sníž. přenesená",J999,0)</f>
        <v>0</v>
      </c>
      <c r="BI999" s="145">
        <f>IF(N999="nulová",J999,0)</f>
        <v>0</v>
      </c>
      <c r="BJ999" s="18" t="s">
        <v>79</v>
      </c>
      <c r="BK999" s="145">
        <f>ROUND(I999*H999,2)</f>
        <v>0</v>
      </c>
      <c r="BL999" s="18" t="s">
        <v>108</v>
      </c>
      <c r="BM999" s="144" t="s">
        <v>1406</v>
      </c>
    </row>
    <row r="1000" spans="2:65" s="1" customFormat="1">
      <c r="B1000" s="33"/>
      <c r="D1000" s="161" t="s">
        <v>321</v>
      </c>
      <c r="F1000" s="162" t="s">
        <v>1407</v>
      </c>
      <c r="I1000" s="163"/>
      <c r="L1000" s="33"/>
      <c r="M1000" s="164"/>
      <c r="T1000" s="52"/>
      <c r="AT1000" s="18" t="s">
        <v>321</v>
      </c>
      <c r="AU1000" s="18" t="s">
        <v>81</v>
      </c>
    </row>
    <row r="1001" spans="2:65" s="12" customFormat="1">
      <c r="B1001" s="146"/>
      <c r="D1001" s="147" t="s">
        <v>313</v>
      </c>
      <c r="E1001" s="148" t="s">
        <v>21</v>
      </c>
      <c r="F1001" s="149" t="s">
        <v>1408</v>
      </c>
      <c r="H1001" s="150">
        <v>81.400000000000006</v>
      </c>
      <c r="I1001" s="151"/>
      <c r="L1001" s="146"/>
      <c r="M1001" s="152"/>
      <c r="T1001" s="153"/>
      <c r="AT1001" s="148" t="s">
        <v>313</v>
      </c>
      <c r="AU1001" s="148" t="s">
        <v>81</v>
      </c>
      <c r="AV1001" s="12" t="s">
        <v>81</v>
      </c>
      <c r="AW1001" s="12" t="s">
        <v>34</v>
      </c>
      <c r="AX1001" s="12" t="s">
        <v>72</v>
      </c>
      <c r="AY1001" s="148" t="s">
        <v>306</v>
      </c>
    </row>
    <row r="1002" spans="2:65" s="13" customFormat="1">
      <c r="B1002" s="154"/>
      <c r="D1002" s="147" t="s">
        <v>313</v>
      </c>
      <c r="E1002" s="155" t="s">
        <v>21</v>
      </c>
      <c r="F1002" s="156" t="s">
        <v>315</v>
      </c>
      <c r="H1002" s="157">
        <v>81.400000000000006</v>
      </c>
      <c r="I1002" s="158"/>
      <c r="L1002" s="154"/>
      <c r="M1002" s="159"/>
      <c r="T1002" s="160"/>
      <c r="AT1002" s="155" t="s">
        <v>313</v>
      </c>
      <c r="AU1002" s="155" t="s">
        <v>81</v>
      </c>
      <c r="AV1002" s="13" t="s">
        <v>89</v>
      </c>
      <c r="AW1002" s="13" t="s">
        <v>34</v>
      </c>
      <c r="AX1002" s="13" t="s">
        <v>79</v>
      </c>
      <c r="AY1002" s="155" t="s">
        <v>306</v>
      </c>
    </row>
    <row r="1003" spans="2:65" s="1" customFormat="1" ht="24.2" customHeight="1">
      <c r="B1003" s="33"/>
      <c r="C1003" s="133" t="s">
        <v>1409</v>
      </c>
      <c r="D1003" s="133" t="s">
        <v>308</v>
      </c>
      <c r="E1003" s="134" t="s">
        <v>1410</v>
      </c>
      <c r="F1003" s="135" t="s">
        <v>1411</v>
      </c>
      <c r="G1003" s="136" t="s">
        <v>236</v>
      </c>
      <c r="H1003" s="137">
        <v>15</v>
      </c>
      <c r="I1003" s="138"/>
      <c r="J1003" s="139">
        <f>ROUND(I1003*H1003,2)</f>
        <v>0</v>
      </c>
      <c r="K1003" s="135" t="s">
        <v>319</v>
      </c>
      <c r="L1003" s="33"/>
      <c r="M1003" s="140" t="s">
        <v>21</v>
      </c>
      <c r="N1003" s="141" t="s">
        <v>43</v>
      </c>
      <c r="P1003" s="142">
        <f>O1003*H1003</f>
        <v>0</v>
      </c>
      <c r="Q1003" s="142">
        <v>0</v>
      </c>
      <c r="R1003" s="142">
        <f>Q1003*H1003</f>
        <v>0</v>
      </c>
      <c r="S1003" s="142">
        <v>2.7E-2</v>
      </c>
      <c r="T1003" s="143">
        <f>S1003*H1003</f>
        <v>0.40499999999999997</v>
      </c>
      <c r="AR1003" s="144" t="s">
        <v>108</v>
      </c>
      <c r="AT1003" s="144" t="s">
        <v>308</v>
      </c>
      <c r="AU1003" s="144" t="s">
        <v>81</v>
      </c>
      <c r="AY1003" s="18" t="s">
        <v>306</v>
      </c>
      <c r="BE1003" s="145">
        <f>IF(N1003="základní",J1003,0)</f>
        <v>0</v>
      </c>
      <c r="BF1003" s="145">
        <f>IF(N1003="snížená",J1003,0)</f>
        <v>0</v>
      </c>
      <c r="BG1003" s="145">
        <f>IF(N1003="zákl. přenesená",J1003,0)</f>
        <v>0</v>
      </c>
      <c r="BH1003" s="145">
        <f>IF(N1003="sníž. přenesená",J1003,0)</f>
        <v>0</v>
      </c>
      <c r="BI1003" s="145">
        <f>IF(N1003="nulová",J1003,0)</f>
        <v>0</v>
      </c>
      <c r="BJ1003" s="18" t="s">
        <v>79</v>
      </c>
      <c r="BK1003" s="145">
        <f>ROUND(I1003*H1003,2)</f>
        <v>0</v>
      </c>
      <c r="BL1003" s="18" t="s">
        <v>108</v>
      </c>
      <c r="BM1003" s="144" t="s">
        <v>1412</v>
      </c>
    </row>
    <row r="1004" spans="2:65" s="1" customFormat="1">
      <c r="B1004" s="33"/>
      <c r="D1004" s="161" t="s">
        <v>321</v>
      </c>
      <c r="F1004" s="162" t="s">
        <v>1413</v>
      </c>
      <c r="I1004" s="163"/>
      <c r="L1004" s="33"/>
      <c r="M1004" s="164"/>
      <c r="T1004" s="52"/>
      <c r="AT1004" s="18" t="s">
        <v>321</v>
      </c>
      <c r="AU1004" s="18" t="s">
        <v>81</v>
      </c>
    </row>
    <row r="1005" spans="2:65" s="12" customFormat="1">
      <c r="B1005" s="146"/>
      <c r="D1005" s="147" t="s">
        <v>313</v>
      </c>
      <c r="E1005" s="148" t="s">
        <v>21</v>
      </c>
      <c r="F1005" s="149" t="s">
        <v>1414</v>
      </c>
      <c r="H1005" s="150">
        <v>15</v>
      </c>
      <c r="I1005" s="151"/>
      <c r="L1005" s="146"/>
      <c r="M1005" s="152"/>
      <c r="T1005" s="153"/>
      <c r="AT1005" s="148" t="s">
        <v>313</v>
      </c>
      <c r="AU1005" s="148" t="s">
        <v>81</v>
      </c>
      <c r="AV1005" s="12" t="s">
        <v>81</v>
      </c>
      <c r="AW1005" s="12" t="s">
        <v>34</v>
      </c>
      <c r="AX1005" s="12" t="s">
        <v>72</v>
      </c>
      <c r="AY1005" s="148" t="s">
        <v>306</v>
      </c>
    </row>
    <row r="1006" spans="2:65" s="13" customFormat="1">
      <c r="B1006" s="154"/>
      <c r="D1006" s="147" t="s">
        <v>313</v>
      </c>
      <c r="E1006" s="155" t="s">
        <v>21</v>
      </c>
      <c r="F1006" s="156" t="s">
        <v>315</v>
      </c>
      <c r="H1006" s="157">
        <v>15</v>
      </c>
      <c r="I1006" s="158"/>
      <c r="L1006" s="154"/>
      <c r="M1006" s="159"/>
      <c r="T1006" s="160"/>
      <c r="AT1006" s="155" t="s">
        <v>313</v>
      </c>
      <c r="AU1006" s="155" t="s">
        <v>81</v>
      </c>
      <c r="AV1006" s="13" t="s">
        <v>89</v>
      </c>
      <c r="AW1006" s="13" t="s">
        <v>34</v>
      </c>
      <c r="AX1006" s="13" t="s">
        <v>79</v>
      </c>
      <c r="AY1006" s="155" t="s">
        <v>306</v>
      </c>
    </row>
    <row r="1007" spans="2:65" s="1" customFormat="1" ht="24.2" customHeight="1">
      <c r="B1007" s="33"/>
      <c r="C1007" s="133" t="s">
        <v>1415</v>
      </c>
      <c r="D1007" s="133" t="s">
        <v>308</v>
      </c>
      <c r="E1007" s="134" t="s">
        <v>1416</v>
      </c>
      <c r="F1007" s="135" t="s">
        <v>1417</v>
      </c>
      <c r="G1007" s="136" t="s">
        <v>236</v>
      </c>
      <c r="H1007" s="137">
        <v>3.1520000000000001</v>
      </c>
      <c r="I1007" s="138"/>
      <c r="J1007" s="139">
        <f>ROUND(I1007*H1007,2)</f>
        <v>0</v>
      </c>
      <c r="K1007" s="135" t="s">
        <v>319</v>
      </c>
      <c r="L1007" s="33"/>
      <c r="M1007" s="140" t="s">
        <v>21</v>
      </c>
      <c r="N1007" s="141" t="s">
        <v>43</v>
      </c>
      <c r="P1007" s="142">
        <f>O1007*H1007</f>
        <v>0</v>
      </c>
      <c r="Q1007" s="142">
        <v>0</v>
      </c>
      <c r="R1007" s="142">
        <f>Q1007*H1007</f>
        <v>0</v>
      </c>
      <c r="S1007" s="142">
        <v>7.5999999999999998E-2</v>
      </c>
      <c r="T1007" s="143">
        <f>S1007*H1007</f>
        <v>0.23955200000000001</v>
      </c>
      <c r="AR1007" s="144" t="s">
        <v>108</v>
      </c>
      <c r="AT1007" s="144" t="s">
        <v>308</v>
      </c>
      <c r="AU1007" s="144" t="s">
        <v>81</v>
      </c>
      <c r="AY1007" s="18" t="s">
        <v>306</v>
      </c>
      <c r="BE1007" s="145">
        <f>IF(N1007="základní",J1007,0)</f>
        <v>0</v>
      </c>
      <c r="BF1007" s="145">
        <f>IF(N1007="snížená",J1007,0)</f>
        <v>0</v>
      </c>
      <c r="BG1007" s="145">
        <f>IF(N1007="zákl. přenesená",J1007,0)</f>
        <v>0</v>
      </c>
      <c r="BH1007" s="145">
        <f>IF(N1007="sníž. přenesená",J1007,0)</f>
        <v>0</v>
      </c>
      <c r="BI1007" s="145">
        <f>IF(N1007="nulová",J1007,0)</f>
        <v>0</v>
      </c>
      <c r="BJ1007" s="18" t="s">
        <v>79</v>
      </c>
      <c r="BK1007" s="145">
        <f>ROUND(I1007*H1007,2)</f>
        <v>0</v>
      </c>
      <c r="BL1007" s="18" t="s">
        <v>108</v>
      </c>
      <c r="BM1007" s="144" t="s">
        <v>1418</v>
      </c>
    </row>
    <row r="1008" spans="2:65" s="1" customFormat="1">
      <c r="B1008" s="33"/>
      <c r="D1008" s="161" t="s">
        <v>321</v>
      </c>
      <c r="F1008" s="162" t="s">
        <v>1419</v>
      </c>
      <c r="I1008" s="163"/>
      <c r="L1008" s="33"/>
      <c r="M1008" s="164"/>
      <c r="T1008" s="52"/>
      <c r="AT1008" s="18" t="s">
        <v>321</v>
      </c>
      <c r="AU1008" s="18" t="s">
        <v>81</v>
      </c>
    </row>
    <row r="1009" spans="2:65" s="12" customFormat="1">
      <c r="B1009" s="146"/>
      <c r="D1009" s="147" t="s">
        <v>313</v>
      </c>
      <c r="E1009" s="148" t="s">
        <v>21</v>
      </c>
      <c r="F1009" s="149" t="s">
        <v>1420</v>
      </c>
      <c r="H1009" s="150">
        <v>3.1520000000000001</v>
      </c>
      <c r="I1009" s="151"/>
      <c r="L1009" s="146"/>
      <c r="M1009" s="152"/>
      <c r="T1009" s="153"/>
      <c r="AT1009" s="148" t="s">
        <v>313</v>
      </c>
      <c r="AU1009" s="148" t="s">
        <v>81</v>
      </c>
      <c r="AV1009" s="12" t="s">
        <v>81</v>
      </c>
      <c r="AW1009" s="12" t="s">
        <v>34</v>
      </c>
      <c r="AX1009" s="12" t="s">
        <v>72</v>
      </c>
      <c r="AY1009" s="148" t="s">
        <v>306</v>
      </c>
    </row>
    <row r="1010" spans="2:65" s="13" customFormat="1">
      <c r="B1010" s="154"/>
      <c r="D1010" s="147" t="s">
        <v>313</v>
      </c>
      <c r="E1010" s="155" t="s">
        <v>21</v>
      </c>
      <c r="F1010" s="156" t="s">
        <v>315</v>
      </c>
      <c r="H1010" s="157">
        <v>3.1520000000000001</v>
      </c>
      <c r="I1010" s="158"/>
      <c r="L1010" s="154"/>
      <c r="M1010" s="159"/>
      <c r="T1010" s="160"/>
      <c r="AT1010" s="155" t="s">
        <v>313</v>
      </c>
      <c r="AU1010" s="155" t="s">
        <v>81</v>
      </c>
      <c r="AV1010" s="13" t="s">
        <v>89</v>
      </c>
      <c r="AW1010" s="13" t="s">
        <v>34</v>
      </c>
      <c r="AX1010" s="13" t="s">
        <v>79</v>
      </c>
      <c r="AY1010" s="155" t="s">
        <v>306</v>
      </c>
    </row>
    <row r="1011" spans="2:65" s="1" customFormat="1" ht="24.2" customHeight="1">
      <c r="B1011" s="33"/>
      <c r="C1011" s="133" t="s">
        <v>1421</v>
      </c>
      <c r="D1011" s="133" t="s">
        <v>308</v>
      </c>
      <c r="E1011" s="134" t="s">
        <v>1422</v>
      </c>
      <c r="F1011" s="135" t="s">
        <v>1423</v>
      </c>
      <c r="G1011" s="136" t="s">
        <v>236</v>
      </c>
      <c r="H1011" s="137">
        <v>6.36</v>
      </c>
      <c r="I1011" s="138"/>
      <c r="J1011" s="139">
        <f>ROUND(I1011*H1011,2)</f>
        <v>0</v>
      </c>
      <c r="K1011" s="135" t="s">
        <v>319</v>
      </c>
      <c r="L1011" s="33"/>
      <c r="M1011" s="140" t="s">
        <v>21</v>
      </c>
      <c r="N1011" s="141" t="s">
        <v>43</v>
      </c>
      <c r="P1011" s="142">
        <f>O1011*H1011</f>
        <v>0</v>
      </c>
      <c r="Q1011" s="142">
        <v>0</v>
      </c>
      <c r="R1011" s="142">
        <f>Q1011*H1011</f>
        <v>0</v>
      </c>
      <c r="S1011" s="142">
        <v>2.5000000000000001E-2</v>
      </c>
      <c r="T1011" s="143">
        <f>S1011*H1011</f>
        <v>0.15900000000000003</v>
      </c>
      <c r="AR1011" s="144" t="s">
        <v>108</v>
      </c>
      <c r="AT1011" s="144" t="s">
        <v>308</v>
      </c>
      <c r="AU1011" s="144" t="s">
        <v>81</v>
      </c>
      <c r="AY1011" s="18" t="s">
        <v>306</v>
      </c>
      <c r="BE1011" s="145">
        <f>IF(N1011="základní",J1011,0)</f>
        <v>0</v>
      </c>
      <c r="BF1011" s="145">
        <f>IF(N1011="snížená",J1011,0)</f>
        <v>0</v>
      </c>
      <c r="BG1011" s="145">
        <f>IF(N1011="zákl. přenesená",J1011,0)</f>
        <v>0</v>
      </c>
      <c r="BH1011" s="145">
        <f>IF(N1011="sníž. přenesená",J1011,0)</f>
        <v>0</v>
      </c>
      <c r="BI1011" s="145">
        <f>IF(N1011="nulová",J1011,0)</f>
        <v>0</v>
      </c>
      <c r="BJ1011" s="18" t="s">
        <v>79</v>
      </c>
      <c r="BK1011" s="145">
        <f>ROUND(I1011*H1011,2)</f>
        <v>0</v>
      </c>
      <c r="BL1011" s="18" t="s">
        <v>108</v>
      </c>
      <c r="BM1011" s="144" t="s">
        <v>1424</v>
      </c>
    </row>
    <row r="1012" spans="2:65" s="1" customFormat="1">
      <c r="B1012" s="33"/>
      <c r="D1012" s="161" t="s">
        <v>321</v>
      </c>
      <c r="F1012" s="162" t="s">
        <v>1425</v>
      </c>
      <c r="I1012" s="163"/>
      <c r="L1012" s="33"/>
      <c r="M1012" s="164"/>
      <c r="T1012" s="52"/>
      <c r="AT1012" s="18" t="s">
        <v>321</v>
      </c>
      <c r="AU1012" s="18" t="s">
        <v>81</v>
      </c>
    </row>
    <row r="1013" spans="2:65" s="12" customFormat="1">
      <c r="B1013" s="146"/>
      <c r="D1013" s="147" t="s">
        <v>313</v>
      </c>
      <c r="E1013" s="148" t="s">
        <v>21</v>
      </c>
      <c r="F1013" s="149" t="s">
        <v>1426</v>
      </c>
      <c r="H1013" s="150">
        <v>6.36</v>
      </c>
      <c r="I1013" s="151"/>
      <c r="L1013" s="146"/>
      <c r="M1013" s="152"/>
      <c r="T1013" s="153"/>
      <c r="AT1013" s="148" t="s">
        <v>313</v>
      </c>
      <c r="AU1013" s="148" t="s">
        <v>81</v>
      </c>
      <c r="AV1013" s="12" t="s">
        <v>81</v>
      </c>
      <c r="AW1013" s="12" t="s">
        <v>34</v>
      </c>
      <c r="AX1013" s="12" t="s">
        <v>72</v>
      </c>
      <c r="AY1013" s="148" t="s">
        <v>306</v>
      </c>
    </row>
    <row r="1014" spans="2:65" s="13" customFormat="1">
      <c r="B1014" s="154"/>
      <c r="D1014" s="147" t="s">
        <v>313</v>
      </c>
      <c r="E1014" s="155" t="s">
        <v>21</v>
      </c>
      <c r="F1014" s="156" t="s">
        <v>315</v>
      </c>
      <c r="H1014" s="157">
        <v>6.36</v>
      </c>
      <c r="I1014" s="158"/>
      <c r="L1014" s="154"/>
      <c r="M1014" s="159"/>
      <c r="T1014" s="160"/>
      <c r="AT1014" s="155" t="s">
        <v>313</v>
      </c>
      <c r="AU1014" s="155" t="s">
        <v>81</v>
      </c>
      <c r="AV1014" s="13" t="s">
        <v>89</v>
      </c>
      <c r="AW1014" s="13" t="s">
        <v>34</v>
      </c>
      <c r="AX1014" s="13" t="s">
        <v>79</v>
      </c>
      <c r="AY1014" s="155" t="s">
        <v>306</v>
      </c>
    </row>
    <row r="1015" spans="2:65" s="1" customFormat="1" ht="21.75" customHeight="1">
      <c r="B1015" s="33"/>
      <c r="C1015" s="133" t="s">
        <v>1427</v>
      </c>
      <c r="D1015" s="133" t="s">
        <v>308</v>
      </c>
      <c r="E1015" s="134" t="s">
        <v>1428</v>
      </c>
      <c r="F1015" s="135" t="s">
        <v>1429</v>
      </c>
      <c r="G1015" s="136" t="s">
        <v>236</v>
      </c>
      <c r="H1015" s="137">
        <v>1.35</v>
      </c>
      <c r="I1015" s="138"/>
      <c r="J1015" s="139">
        <f>ROUND(I1015*H1015,2)</f>
        <v>0</v>
      </c>
      <c r="K1015" s="135" t="s">
        <v>319</v>
      </c>
      <c r="L1015" s="33"/>
      <c r="M1015" s="140" t="s">
        <v>21</v>
      </c>
      <c r="N1015" s="141" t="s">
        <v>43</v>
      </c>
      <c r="P1015" s="142">
        <f>O1015*H1015</f>
        <v>0</v>
      </c>
      <c r="Q1015" s="142">
        <v>0</v>
      </c>
      <c r="R1015" s="142">
        <f>Q1015*H1015</f>
        <v>0</v>
      </c>
      <c r="S1015" s="142">
        <v>5.8999999999999997E-2</v>
      </c>
      <c r="T1015" s="143">
        <f>S1015*H1015</f>
        <v>7.9649999999999999E-2</v>
      </c>
      <c r="AR1015" s="144" t="s">
        <v>108</v>
      </c>
      <c r="AT1015" s="144" t="s">
        <v>308</v>
      </c>
      <c r="AU1015" s="144" t="s">
        <v>81</v>
      </c>
      <c r="AY1015" s="18" t="s">
        <v>306</v>
      </c>
      <c r="BE1015" s="145">
        <f>IF(N1015="základní",J1015,0)</f>
        <v>0</v>
      </c>
      <c r="BF1015" s="145">
        <f>IF(N1015="snížená",J1015,0)</f>
        <v>0</v>
      </c>
      <c r="BG1015" s="145">
        <f>IF(N1015="zákl. přenesená",J1015,0)</f>
        <v>0</v>
      </c>
      <c r="BH1015" s="145">
        <f>IF(N1015="sníž. přenesená",J1015,0)</f>
        <v>0</v>
      </c>
      <c r="BI1015" s="145">
        <f>IF(N1015="nulová",J1015,0)</f>
        <v>0</v>
      </c>
      <c r="BJ1015" s="18" t="s">
        <v>79</v>
      </c>
      <c r="BK1015" s="145">
        <f>ROUND(I1015*H1015,2)</f>
        <v>0</v>
      </c>
      <c r="BL1015" s="18" t="s">
        <v>108</v>
      </c>
      <c r="BM1015" s="144" t="s">
        <v>1430</v>
      </c>
    </row>
    <row r="1016" spans="2:65" s="1" customFormat="1">
      <c r="B1016" s="33"/>
      <c r="D1016" s="161" t="s">
        <v>321</v>
      </c>
      <c r="F1016" s="162" t="s">
        <v>1431</v>
      </c>
      <c r="I1016" s="163"/>
      <c r="L1016" s="33"/>
      <c r="M1016" s="164"/>
      <c r="T1016" s="52"/>
      <c r="AT1016" s="18" t="s">
        <v>321</v>
      </c>
      <c r="AU1016" s="18" t="s">
        <v>81</v>
      </c>
    </row>
    <row r="1017" spans="2:65" s="12" customFormat="1">
      <c r="B1017" s="146"/>
      <c r="D1017" s="147" t="s">
        <v>313</v>
      </c>
      <c r="E1017" s="148" t="s">
        <v>21</v>
      </c>
      <c r="F1017" s="149" t="s">
        <v>1432</v>
      </c>
      <c r="H1017" s="150">
        <v>1.35</v>
      </c>
      <c r="I1017" s="151"/>
      <c r="L1017" s="146"/>
      <c r="M1017" s="152"/>
      <c r="T1017" s="153"/>
      <c r="AT1017" s="148" t="s">
        <v>313</v>
      </c>
      <c r="AU1017" s="148" t="s">
        <v>81</v>
      </c>
      <c r="AV1017" s="12" t="s">
        <v>81</v>
      </c>
      <c r="AW1017" s="12" t="s">
        <v>34</v>
      </c>
      <c r="AX1017" s="12" t="s">
        <v>72</v>
      </c>
      <c r="AY1017" s="148" t="s">
        <v>306</v>
      </c>
    </row>
    <row r="1018" spans="2:65" s="13" customFormat="1">
      <c r="B1018" s="154"/>
      <c r="D1018" s="147" t="s">
        <v>313</v>
      </c>
      <c r="E1018" s="155" t="s">
        <v>21</v>
      </c>
      <c r="F1018" s="156" t="s">
        <v>315</v>
      </c>
      <c r="H1018" s="157">
        <v>1.35</v>
      </c>
      <c r="I1018" s="158"/>
      <c r="L1018" s="154"/>
      <c r="M1018" s="159"/>
      <c r="T1018" s="160"/>
      <c r="AT1018" s="155" t="s">
        <v>313</v>
      </c>
      <c r="AU1018" s="155" t="s">
        <v>81</v>
      </c>
      <c r="AV1018" s="13" t="s">
        <v>89</v>
      </c>
      <c r="AW1018" s="13" t="s">
        <v>34</v>
      </c>
      <c r="AX1018" s="13" t="s">
        <v>79</v>
      </c>
      <c r="AY1018" s="155" t="s">
        <v>306</v>
      </c>
    </row>
    <row r="1019" spans="2:65" s="1" customFormat="1" ht="24.2" customHeight="1">
      <c r="B1019" s="33"/>
      <c r="C1019" s="133" t="s">
        <v>1433</v>
      </c>
      <c r="D1019" s="133" t="s">
        <v>308</v>
      </c>
      <c r="E1019" s="134" t="s">
        <v>1434</v>
      </c>
      <c r="F1019" s="135" t="s">
        <v>1435</v>
      </c>
      <c r="G1019" s="136" t="s">
        <v>240</v>
      </c>
      <c r="H1019" s="137">
        <v>7.5</v>
      </c>
      <c r="I1019" s="138"/>
      <c r="J1019" s="139">
        <f>ROUND(I1019*H1019,2)</f>
        <v>0</v>
      </c>
      <c r="K1019" s="135" t="s">
        <v>319</v>
      </c>
      <c r="L1019" s="33"/>
      <c r="M1019" s="140" t="s">
        <v>21</v>
      </c>
      <c r="N1019" s="141" t="s">
        <v>43</v>
      </c>
      <c r="P1019" s="142">
        <f>O1019*H1019</f>
        <v>0</v>
      </c>
      <c r="Q1019" s="142">
        <v>0</v>
      </c>
      <c r="R1019" s="142">
        <f>Q1019*H1019</f>
        <v>0</v>
      </c>
      <c r="S1019" s="142">
        <v>4.2000000000000003E-2</v>
      </c>
      <c r="T1019" s="143">
        <f>S1019*H1019</f>
        <v>0.315</v>
      </c>
      <c r="AR1019" s="144" t="s">
        <v>108</v>
      </c>
      <c r="AT1019" s="144" t="s">
        <v>308</v>
      </c>
      <c r="AU1019" s="144" t="s">
        <v>81</v>
      </c>
      <c r="AY1019" s="18" t="s">
        <v>306</v>
      </c>
      <c r="BE1019" s="145">
        <f>IF(N1019="základní",J1019,0)</f>
        <v>0</v>
      </c>
      <c r="BF1019" s="145">
        <f>IF(N1019="snížená",J1019,0)</f>
        <v>0</v>
      </c>
      <c r="BG1019" s="145">
        <f>IF(N1019="zákl. přenesená",J1019,0)</f>
        <v>0</v>
      </c>
      <c r="BH1019" s="145">
        <f>IF(N1019="sníž. přenesená",J1019,0)</f>
        <v>0</v>
      </c>
      <c r="BI1019" s="145">
        <f>IF(N1019="nulová",J1019,0)</f>
        <v>0</v>
      </c>
      <c r="BJ1019" s="18" t="s">
        <v>79</v>
      </c>
      <c r="BK1019" s="145">
        <f>ROUND(I1019*H1019,2)</f>
        <v>0</v>
      </c>
      <c r="BL1019" s="18" t="s">
        <v>108</v>
      </c>
      <c r="BM1019" s="144" t="s">
        <v>1436</v>
      </c>
    </row>
    <row r="1020" spans="2:65" s="1" customFormat="1">
      <c r="B1020" s="33"/>
      <c r="D1020" s="161" t="s">
        <v>321</v>
      </c>
      <c r="F1020" s="162" t="s">
        <v>1437</v>
      </c>
      <c r="I1020" s="163"/>
      <c r="L1020" s="33"/>
      <c r="M1020" s="164"/>
      <c r="T1020" s="52"/>
      <c r="AT1020" s="18" t="s">
        <v>321</v>
      </c>
      <c r="AU1020" s="18" t="s">
        <v>81</v>
      </c>
    </row>
    <row r="1021" spans="2:65" s="12" customFormat="1">
      <c r="B1021" s="146"/>
      <c r="D1021" s="147" t="s">
        <v>313</v>
      </c>
      <c r="E1021" s="148" t="s">
        <v>21</v>
      </c>
      <c r="F1021" s="149" t="s">
        <v>1438</v>
      </c>
      <c r="H1021" s="150">
        <v>7.5</v>
      </c>
      <c r="I1021" s="151"/>
      <c r="L1021" s="146"/>
      <c r="M1021" s="152"/>
      <c r="T1021" s="153"/>
      <c r="AT1021" s="148" t="s">
        <v>313</v>
      </c>
      <c r="AU1021" s="148" t="s">
        <v>81</v>
      </c>
      <c r="AV1021" s="12" t="s">
        <v>81</v>
      </c>
      <c r="AW1021" s="12" t="s">
        <v>34</v>
      </c>
      <c r="AX1021" s="12" t="s">
        <v>72</v>
      </c>
      <c r="AY1021" s="148" t="s">
        <v>306</v>
      </c>
    </row>
    <row r="1022" spans="2:65" s="13" customFormat="1">
      <c r="B1022" s="154"/>
      <c r="D1022" s="147" t="s">
        <v>313</v>
      </c>
      <c r="E1022" s="155" t="s">
        <v>21</v>
      </c>
      <c r="F1022" s="156" t="s">
        <v>315</v>
      </c>
      <c r="H1022" s="157">
        <v>7.5</v>
      </c>
      <c r="I1022" s="158"/>
      <c r="L1022" s="154"/>
      <c r="M1022" s="159"/>
      <c r="T1022" s="160"/>
      <c r="AT1022" s="155" t="s">
        <v>313</v>
      </c>
      <c r="AU1022" s="155" t="s">
        <v>81</v>
      </c>
      <c r="AV1022" s="13" t="s">
        <v>89</v>
      </c>
      <c r="AW1022" s="13" t="s">
        <v>34</v>
      </c>
      <c r="AX1022" s="13" t="s">
        <v>79</v>
      </c>
      <c r="AY1022" s="155" t="s">
        <v>306</v>
      </c>
    </row>
    <row r="1023" spans="2:65" s="1" customFormat="1" ht="24.2" customHeight="1">
      <c r="B1023" s="33"/>
      <c r="C1023" s="133" t="s">
        <v>1439</v>
      </c>
      <c r="D1023" s="133" t="s">
        <v>308</v>
      </c>
      <c r="E1023" s="134" t="s">
        <v>1440</v>
      </c>
      <c r="F1023" s="135" t="s">
        <v>1441</v>
      </c>
      <c r="G1023" s="136" t="s">
        <v>240</v>
      </c>
      <c r="H1023" s="137">
        <v>5</v>
      </c>
      <c r="I1023" s="138"/>
      <c r="J1023" s="139">
        <f>ROUND(I1023*H1023,2)</f>
        <v>0</v>
      </c>
      <c r="K1023" s="135" t="s">
        <v>319</v>
      </c>
      <c r="L1023" s="33"/>
      <c r="M1023" s="140" t="s">
        <v>21</v>
      </c>
      <c r="N1023" s="141" t="s">
        <v>43</v>
      </c>
      <c r="P1023" s="142">
        <f>O1023*H1023</f>
        <v>0</v>
      </c>
      <c r="Q1023" s="142">
        <v>0</v>
      </c>
      <c r="R1023" s="142">
        <f>Q1023*H1023</f>
        <v>0</v>
      </c>
      <c r="S1023" s="142">
        <v>2.7E-2</v>
      </c>
      <c r="T1023" s="143">
        <f>S1023*H1023</f>
        <v>0.13500000000000001</v>
      </c>
      <c r="AR1023" s="144" t="s">
        <v>108</v>
      </c>
      <c r="AT1023" s="144" t="s">
        <v>308</v>
      </c>
      <c r="AU1023" s="144" t="s">
        <v>81</v>
      </c>
      <c r="AY1023" s="18" t="s">
        <v>306</v>
      </c>
      <c r="BE1023" s="145">
        <f>IF(N1023="základní",J1023,0)</f>
        <v>0</v>
      </c>
      <c r="BF1023" s="145">
        <f>IF(N1023="snížená",J1023,0)</f>
        <v>0</v>
      </c>
      <c r="BG1023" s="145">
        <f>IF(N1023="zákl. přenesená",J1023,0)</f>
        <v>0</v>
      </c>
      <c r="BH1023" s="145">
        <f>IF(N1023="sníž. přenesená",J1023,0)</f>
        <v>0</v>
      </c>
      <c r="BI1023" s="145">
        <f>IF(N1023="nulová",J1023,0)</f>
        <v>0</v>
      </c>
      <c r="BJ1023" s="18" t="s">
        <v>79</v>
      </c>
      <c r="BK1023" s="145">
        <f>ROUND(I1023*H1023,2)</f>
        <v>0</v>
      </c>
      <c r="BL1023" s="18" t="s">
        <v>108</v>
      </c>
      <c r="BM1023" s="144" t="s">
        <v>1442</v>
      </c>
    </row>
    <row r="1024" spans="2:65" s="1" customFormat="1">
      <c r="B1024" s="33"/>
      <c r="D1024" s="161" t="s">
        <v>321</v>
      </c>
      <c r="F1024" s="162" t="s">
        <v>1443</v>
      </c>
      <c r="I1024" s="163"/>
      <c r="L1024" s="33"/>
      <c r="M1024" s="164"/>
      <c r="T1024" s="52"/>
      <c r="AT1024" s="18" t="s">
        <v>321</v>
      </c>
      <c r="AU1024" s="18" t="s">
        <v>81</v>
      </c>
    </row>
    <row r="1025" spans="2:65" s="12" customFormat="1">
      <c r="B1025" s="146"/>
      <c r="D1025" s="147" t="s">
        <v>313</v>
      </c>
      <c r="E1025" s="148" t="s">
        <v>21</v>
      </c>
      <c r="F1025" s="149" t="s">
        <v>1444</v>
      </c>
      <c r="H1025" s="150">
        <v>5</v>
      </c>
      <c r="I1025" s="151"/>
      <c r="L1025" s="146"/>
      <c r="M1025" s="152"/>
      <c r="T1025" s="153"/>
      <c r="AT1025" s="148" t="s">
        <v>313</v>
      </c>
      <c r="AU1025" s="148" t="s">
        <v>81</v>
      </c>
      <c r="AV1025" s="12" t="s">
        <v>81</v>
      </c>
      <c r="AW1025" s="12" t="s">
        <v>34</v>
      </c>
      <c r="AX1025" s="12" t="s">
        <v>72</v>
      </c>
      <c r="AY1025" s="148" t="s">
        <v>306</v>
      </c>
    </row>
    <row r="1026" spans="2:65" s="13" customFormat="1">
      <c r="B1026" s="154"/>
      <c r="D1026" s="147" t="s">
        <v>313</v>
      </c>
      <c r="E1026" s="155" t="s">
        <v>21</v>
      </c>
      <c r="F1026" s="156" t="s">
        <v>315</v>
      </c>
      <c r="H1026" s="157">
        <v>5</v>
      </c>
      <c r="I1026" s="158"/>
      <c r="L1026" s="154"/>
      <c r="M1026" s="159"/>
      <c r="T1026" s="160"/>
      <c r="AT1026" s="155" t="s">
        <v>313</v>
      </c>
      <c r="AU1026" s="155" t="s">
        <v>81</v>
      </c>
      <c r="AV1026" s="13" t="s">
        <v>89</v>
      </c>
      <c r="AW1026" s="13" t="s">
        <v>34</v>
      </c>
      <c r="AX1026" s="13" t="s">
        <v>79</v>
      </c>
      <c r="AY1026" s="155" t="s">
        <v>306</v>
      </c>
    </row>
    <row r="1027" spans="2:65" s="1" customFormat="1" ht="16.5" customHeight="1">
      <c r="B1027" s="33"/>
      <c r="C1027" s="133" t="s">
        <v>1445</v>
      </c>
      <c r="D1027" s="133" t="s">
        <v>308</v>
      </c>
      <c r="E1027" s="134" t="s">
        <v>1446</v>
      </c>
      <c r="F1027" s="135" t="s">
        <v>1447</v>
      </c>
      <c r="G1027" s="136" t="s">
        <v>240</v>
      </c>
      <c r="H1027" s="137">
        <v>10</v>
      </c>
      <c r="I1027" s="138"/>
      <c r="J1027" s="139">
        <f>ROUND(I1027*H1027,2)</f>
        <v>0</v>
      </c>
      <c r="K1027" s="135" t="s">
        <v>319</v>
      </c>
      <c r="L1027" s="33"/>
      <c r="M1027" s="140" t="s">
        <v>21</v>
      </c>
      <c r="N1027" s="141" t="s">
        <v>43</v>
      </c>
      <c r="P1027" s="142">
        <f>O1027*H1027</f>
        <v>0</v>
      </c>
      <c r="Q1027" s="142">
        <v>0</v>
      </c>
      <c r="R1027" s="142">
        <f>Q1027*H1027</f>
        <v>0</v>
      </c>
      <c r="S1027" s="142">
        <v>3.6999999999999998E-2</v>
      </c>
      <c r="T1027" s="143">
        <f>S1027*H1027</f>
        <v>0.37</v>
      </c>
      <c r="AR1027" s="144" t="s">
        <v>108</v>
      </c>
      <c r="AT1027" s="144" t="s">
        <v>308</v>
      </c>
      <c r="AU1027" s="144" t="s">
        <v>81</v>
      </c>
      <c r="AY1027" s="18" t="s">
        <v>306</v>
      </c>
      <c r="BE1027" s="145">
        <f>IF(N1027="základní",J1027,0)</f>
        <v>0</v>
      </c>
      <c r="BF1027" s="145">
        <f>IF(N1027="snížená",J1027,0)</f>
        <v>0</v>
      </c>
      <c r="BG1027" s="145">
        <f>IF(N1027="zákl. přenesená",J1027,0)</f>
        <v>0</v>
      </c>
      <c r="BH1027" s="145">
        <f>IF(N1027="sníž. přenesená",J1027,0)</f>
        <v>0</v>
      </c>
      <c r="BI1027" s="145">
        <f>IF(N1027="nulová",J1027,0)</f>
        <v>0</v>
      </c>
      <c r="BJ1027" s="18" t="s">
        <v>79</v>
      </c>
      <c r="BK1027" s="145">
        <f>ROUND(I1027*H1027,2)</f>
        <v>0</v>
      </c>
      <c r="BL1027" s="18" t="s">
        <v>108</v>
      </c>
      <c r="BM1027" s="144" t="s">
        <v>1448</v>
      </c>
    </row>
    <row r="1028" spans="2:65" s="1" customFormat="1">
      <c r="B1028" s="33"/>
      <c r="D1028" s="161" t="s">
        <v>321</v>
      </c>
      <c r="F1028" s="162" t="s">
        <v>1449</v>
      </c>
      <c r="I1028" s="163"/>
      <c r="L1028" s="33"/>
      <c r="M1028" s="164"/>
      <c r="T1028" s="52"/>
      <c r="AT1028" s="18" t="s">
        <v>321</v>
      </c>
      <c r="AU1028" s="18" t="s">
        <v>81</v>
      </c>
    </row>
    <row r="1029" spans="2:65" s="12" customFormat="1">
      <c r="B1029" s="146"/>
      <c r="D1029" s="147" t="s">
        <v>313</v>
      </c>
      <c r="E1029" s="148" t="s">
        <v>21</v>
      </c>
      <c r="F1029" s="149" t="s">
        <v>1450</v>
      </c>
      <c r="H1029" s="150">
        <v>10</v>
      </c>
      <c r="I1029" s="151"/>
      <c r="L1029" s="146"/>
      <c r="M1029" s="152"/>
      <c r="T1029" s="153"/>
      <c r="AT1029" s="148" t="s">
        <v>313</v>
      </c>
      <c r="AU1029" s="148" t="s">
        <v>81</v>
      </c>
      <c r="AV1029" s="12" t="s">
        <v>81</v>
      </c>
      <c r="AW1029" s="12" t="s">
        <v>34</v>
      </c>
      <c r="AX1029" s="12" t="s">
        <v>72</v>
      </c>
      <c r="AY1029" s="148" t="s">
        <v>306</v>
      </c>
    </row>
    <row r="1030" spans="2:65" s="13" customFormat="1">
      <c r="B1030" s="154"/>
      <c r="D1030" s="147" t="s">
        <v>313</v>
      </c>
      <c r="E1030" s="155" t="s">
        <v>21</v>
      </c>
      <c r="F1030" s="156" t="s">
        <v>315</v>
      </c>
      <c r="H1030" s="157">
        <v>10</v>
      </c>
      <c r="I1030" s="158"/>
      <c r="L1030" s="154"/>
      <c r="M1030" s="159"/>
      <c r="T1030" s="160"/>
      <c r="AT1030" s="155" t="s">
        <v>313</v>
      </c>
      <c r="AU1030" s="155" t="s">
        <v>81</v>
      </c>
      <c r="AV1030" s="13" t="s">
        <v>89</v>
      </c>
      <c r="AW1030" s="13" t="s">
        <v>34</v>
      </c>
      <c r="AX1030" s="13" t="s">
        <v>79</v>
      </c>
      <c r="AY1030" s="155" t="s">
        <v>306</v>
      </c>
    </row>
    <row r="1031" spans="2:65" s="1" customFormat="1" ht="21.75" customHeight="1">
      <c r="B1031" s="33"/>
      <c r="C1031" s="133" t="s">
        <v>1451</v>
      </c>
      <c r="D1031" s="133" t="s">
        <v>308</v>
      </c>
      <c r="E1031" s="134" t="s">
        <v>1452</v>
      </c>
      <c r="F1031" s="135" t="s">
        <v>1453</v>
      </c>
      <c r="G1031" s="136" t="s">
        <v>236</v>
      </c>
      <c r="H1031" s="137">
        <v>16.28</v>
      </c>
      <c r="I1031" s="138"/>
      <c r="J1031" s="139">
        <f>ROUND(I1031*H1031,2)</f>
        <v>0</v>
      </c>
      <c r="K1031" s="135" t="s">
        <v>319</v>
      </c>
      <c r="L1031" s="33"/>
      <c r="M1031" s="140" t="s">
        <v>21</v>
      </c>
      <c r="N1031" s="141" t="s">
        <v>43</v>
      </c>
      <c r="P1031" s="142">
        <f>O1031*H1031</f>
        <v>0</v>
      </c>
      <c r="Q1031" s="142">
        <v>0</v>
      </c>
      <c r="R1031" s="142">
        <f>Q1031*H1031</f>
        <v>0</v>
      </c>
      <c r="S1031" s="142">
        <v>0.05</v>
      </c>
      <c r="T1031" s="143">
        <f>S1031*H1031</f>
        <v>0.81400000000000006</v>
      </c>
      <c r="AR1031" s="144" t="s">
        <v>108</v>
      </c>
      <c r="AT1031" s="144" t="s">
        <v>308</v>
      </c>
      <c r="AU1031" s="144" t="s">
        <v>81</v>
      </c>
      <c r="AY1031" s="18" t="s">
        <v>306</v>
      </c>
      <c r="BE1031" s="145">
        <f>IF(N1031="základní",J1031,0)</f>
        <v>0</v>
      </c>
      <c r="BF1031" s="145">
        <f>IF(N1031="snížená",J1031,0)</f>
        <v>0</v>
      </c>
      <c r="BG1031" s="145">
        <f>IF(N1031="zákl. přenesená",J1031,0)</f>
        <v>0</v>
      </c>
      <c r="BH1031" s="145">
        <f>IF(N1031="sníž. přenesená",J1031,0)</f>
        <v>0</v>
      </c>
      <c r="BI1031" s="145">
        <f>IF(N1031="nulová",J1031,0)</f>
        <v>0</v>
      </c>
      <c r="BJ1031" s="18" t="s">
        <v>79</v>
      </c>
      <c r="BK1031" s="145">
        <f>ROUND(I1031*H1031,2)</f>
        <v>0</v>
      </c>
      <c r="BL1031" s="18" t="s">
        <v>108</v>
      </c>
      <c r="BM1031" s="144" t="s">
        <v>1454</v>
      </c>
    </row>
    <row r="1032" spans="2:65" s="1" customFormat="1">
      <c r="B1032" s="33"/>
      <c r="D1032" s="161" t="s">
        <v>321</v>
      </c>
      <c r="F1032" s="162" t="s">
        <v>1455</v>
      </c>
      <c r="I1032" s="163"/>
      <c r="L1032" s="33"/>
      <c r="M1032" s="164"/>
      <c r="T1032" s="52"/>
      <c r="AT1032" s="18" t="s">
        <v>321</v>
      </c>
      <c r="AU1032" s="18" t="s">
        <v>81</v>
      </c>
    </row>
    <row r="1033" spans="2:65" s="12" customFormat="1">
      <c r="B1033" s="146"/>
      <c r="D1033" s="147" t="s">
        <v>313</v>
      </c>
      <c r="E1033" s="148" t="s">
        <v>21</v>
      </c>
      <c r="F1033" s="149" t="s">
        <v>1456</v>
      </c>
      <c r="H1033" s="150">
        <v>16.28</v>
      </c>
      <c r="I1033" s="151"/>
      <c r="L1033" s="146"/>
      <c r="M1033" s="152"/>
      <c r="T1033" s="153"/>
      <c r="AT1033" s="148" t="s">
        <v>313</v>
      </c>
      <c r="AU1033" s="148" t="s">
        <v>81</v>
      </c>
      <c r="AV1033" s="12" t="s">
        <v>81</v>
      </c>
      <c r="AW1033" s="12" t="s">
        <v>34</v>
      </c>
      <c r="AX1033" s="12" t="s">
        <v>72</v>
      </c>
      <c r="AY1033" s="148" t="s">
        <v>306</v>
      </c>
    </row>
    <row r="1034" spans="2:65" s="13" customFormat="1">
      <c r="B1034" s="154"/>
      <c r="D1034" s="147" t="s">
        <v>313</v>
      </c>
      <c r="E1034" s="155" t="s">
        <v>21</v>
      </c>
      <c r="F1034" s="156" t="s">
        <v>315</v>
      </c>
      <c r="H1034" s="157">
        <v>16.28</v>
      </c>
      <c r="I1034" s="158"/>
      <c r="L1034" s="154"/>
      <c r="M1034" s="159"/>
      <c r="T1034" s="160"/>
      <c r="AT1034" s="155" t="s">
        <v>313</v>
      </c>
      <c r="AU1034" s="155" t="s">
        <v>81</v>
      </c>
      <c r="AV1034" s="13" t="s">
        <v>89</v>
      </c>
      <c r="AW1034" s="13" t="s">
        <v>34</v>
      </c>
      <c r="AX1034" s="13" t="s">
        <v>79</v>
      </c>
      <c r="AY1034" s="155" t="s">
        <v>306</v>
      </c>
    </row>
    <row r="1035" spans="2:65" s="1" customFormat="1" ht="24.2" customHeight="1">
      <c r="B1035" s="33"/>
      <c r="C1035" s="133" t="s">
        <v>1457</v>
      </c>
      <c r="D1035" s="133" t="s">
        <v>308</v>
      </c>
      <c r="E1035" s="134" t="s">
        <v>1458</v>
      </c>
      <c r="F1035" s="135" t="s">
        <v>1459</v>
      </c>
      <c r="G1035" s="136" t="s">
        <v>236</v>
      </c>
      <c r="H1035" s="137">
        <v>55.976999999999997</v>
      </c>
      <c r="I1035" s="138"/>
      <c r="J1035" s="139">
        <f>ROUND(I1035*H1035,2)</f>
        <v>0</v>
      </c>
      <c r="K1035" s="135" t="s">
        <v>319</v>
      </c>
      <c r="L1035" s="33"/>
      <c r="M1035" s="140" t="s">
        <v>21</v>
      </c>
      <c r="N1035" s="141" t="s">
        <v>43</v>
      </c>
      <c r="P1035" s="142">
        <f>O1035*H1035</f>
        <v>0</v>
      </c>
      <c r="Q1035" s="142">
        <v>0</v>
      </c>
      <c r="R1035" s="142">
        <f>Q1035*H1035</f>
        <v>0</v>
      </c>
      <c r="S1035" s="142">
        <v>4.5999999999999999E-2</v>
      </c>
      <c r="T1035" s="143">
        <f>S1035*H1035</f>
        <v>2.5749419999999996</v>
      </c>
      <c r="AR1035" s="144" t="s">
        <v>108</v>
      </c>
      <c r="AT1035" s="144" t="s">
        <v>308</v>
      </c>
      <c r="AU1035" s="144" t="s">
        <v>81</v>
      </c>
      <c r="AY1035" s="18" t="s">
        <v>306</v>
      </c>
      <c r="BE1035" s="145">
        <f>IF(N1035="základní",J1035,0)</f>
        <v>0</v>
      </c>
      <c r="BF1035" s="145">
        <f>IF(N1035="snížená",J1035,0)</f>
        <v>0</v>
      </c>
      <c r="BG1035" s="145">
        <f>IF(N1035="zákl. přenesená",J1035,0)</f>
        <v>0</v>
      </c>
      <c r="BH1035" s="145">
        <f>IF(N1035="sníž. přenesená",J1035,0)</f>
        <v>0</v>
      </c>
      <c r="BI1035" s="145">
        <f>IF(N1035="nulová",J1035,0)</f>
        <v>0</v>
      </c>
      <c r="BJ1035" s="18" t="s">
        <v>79</v>
      </c>
      <c r="BK1035" s="145">
        <f>ROUND(I1035*H1035,2)</f>
        <v>0</v>
      </c>
      <c r="BL1035" s="18" t="s">
        <v>108</v>
      </c>
      <c r="BM1035" s="144" t="s">
        <v>1460</v>
      </c>
    </row>
    <row r="1036" spans="2:65" s="1" customFormat="1">
      <c r="B1036" s="33"/>
      <c r="D1036" s="161" t="s">
        <v>321</v>
      </c>
      <c r="F1036" s="162" t="s">
        <v>1461</v>
      </c>
      <c r="I1036" s="163"/>
      <c r="L1036" s="33"/>
      <c r="M1036" s="164"/>
      <c r="T1036" s="52"/>
      <c r="AT1036" s="18" t="s">
        <v>321</v>
      </c>
      <c r="AU1036" s="18" t="s">
        <v>81</v>
      </c>
    </row>
    <row r="1037" spans="2:65" s="12" customFormat="1">
      <c r="B1037" s="146"/>
      <c r="D1037" s="147" t="s">
        <v>313</v>
      </c>
      <c r="E1037" s="148" t="s">
        <v>21</v>
      </c>
      <c r="F1037" s="149" t="s">
        <v>1462</v>
      </c>
      <c r="H1037" s="150">
        <v>55.976999999999997</v>
      </c>
      <c r="I1037" s="151"/>
      <c r="L1037" s="146"/>
      <c r="M1037" s="152"/>
      <c r="T1037" s="153"/>
      <c r="AT1037" s="148" t="s">
        <v>313</v>
      </c>
      <c r="AU1037" s="148" t="s">
        <v>81</v>
      </c>
      <c r="AV1037" s="12" t="s">
        <v>81</v>
      </c>
      <c r="AW1037" s="12" t="s">
        <v>34</v>
      </c>
      <c r="AX1037" s="12" t="s">
        <v>72</v>
      </c>
      <c r="AY1037" s="148" t="s">
        <v>306</v>
      </c>
    </row>
    <row r="1038" spans="2:65" s="13" customFormat="1">
      <c r="B1038" s="154"/>
      <c r="D1038" s="147" t="s">
        <v>313</v>
      </c>
      <c r="E1038" s="155" t="s">
        <v>21</v>
      </c>
      <c r="F1038" s="156" t="s">
        <v>315</v>
      </c>
      <c r="H1038" s="157">
        <v>55.976999999999997</v>
      </c>
      <c r="I1038" s="158"/>
      <c r="L1038" s="154"/>
      <c r="M1038" s="159"/>
      <c r="T1038" s="160"/>
      <c r="AT1038" s="155" t="s">
        <v>313</v>
      </c>
      <c r="AU1038" s="155" t="s">
        <v>81</v>
      </c>
      <c r="AV1038" s="13" t="s">
        <v>89</v>
      </c>
      <c r="AW1038" s="13" t="s">
        <v>34</v>
      </c>
      <c r="AX1038" s="13" t="s">
        <v>79</v>
      </c>
      <c r="AY1038" s="155" t="s">
        <v>306</v>
      </c>
    </row>
    <row r="1039" spans="2:65" s="11" customFormat="1" ht="22.9" customHeight="1">
      <c r="B1039" s="121"/>
      <c r="D1039" s="122" t="s">
        <v>71</v>
      </c>
      <c r="E1039" s="131" t="s">
        <v>1463</v>
      </c>
      <c r="F1039" s="131" t="s">
        <v>1464</v>
      </c>
      <c r="I1039" s="124"/>
      <c r="J1039" s="132">
        <f>BK1039</f>
        <v>0</v>
      </c>
      <c r="L1039" s="121"/>
      <c r="M1039" s="126"/>
      <c r="P1039" s="127">
        <f>SUM(P1040:P1066)</f>
        <v>0</v>
      </c>
      <c r="R1039" s="127">
        <f>SUM(R1040:R1066)</f>
        <v>0</v>
      </c>
      <c r="T1039" s="128">
        <f>SUM(T1040:T1066)</f>
        <v>0</v>
      </c>
      <c r="AR1039" s="122" t="s">
        <v>79</v>
      </c>
      <c r="AT1039" s="129" t="s">
        <v>71</v>
      </c>
      <c r="AU1039" s="129" t="s">
        <v>79</v>
      </c>
      <c r="AY1039" s="122" t="s">
        <v>306</v>
      </c>
      <c r="BK1039" s="130">
        <f>SUM(BK1040:BK1066)</f>
        <v>0</v>
      </c>
    </row>
    <row r="1040" spans="2:65" s="1" customFormat="1" ht="16.5" customHeight="1">
      <c r="B1040" s="33"/>
      <c r="C1040" s="133" t="s">
        <v>1465</v>
      </c>
      <c r="D1040" s="133" t="s">
        <v>308</v>
      </c>
      <c r="E1040" s="134" t="s">
        <v>1466</v>
      </c>
      <c r="F1040" s="135" t="s">
        <v>1467</v>
      </c>
      <c r="G1040" s="136" t="s">
        <v>375</v>
      </c>
      <c r="H1040" s="137">
        <v>23.847000000000001</v>
      </c>
      <c r="I1040" s="138"/>
      <c r="J1040" s="139">
        <f>ROUND(I1040*H1040,2)</f>
        <v>0</v>
      </c>
      <c r="K1040" s="135" t="s">
        <v>319</v>
      </c>
      <c r="L1040" s="33"/>
      <c r="M1040" s="140" t="s">
        <v>21</v>
      </c>
      <c r="N1040" s="141" t="s">
        <v>43</v>
      </c>
      <c r="P1040" s="142">
        <f>O1040*H1040</f>
        <v>0</v>
      </c>
      <c r="Q1040" s="142">
        <v>0</v>
      </c>
      <c r="R1040" s="142">
        <f>Q1040*H1040</f>
        <v>0</v>
      </c>
      <c r="S1040" s="142">
        <v>0</v>
      </c>
      <c r="T1040" s="143">
        <f>S1040*H1040</f>
        <v>0</v>
      </c>
      <c r="AR1040" s="144" t="s">
        <v>108</v>
      </c>
      <c r="AT1040" s="144" t="s">
        <v>308</v>
      </c>
      <c r="AU1040" s="144" t="s">
        <v>81</v>
      </c>
      <c r="AY1040" s="18" t="s">
        <v>306</v>
      </c>
      <c r="BE1040" s="145">
        <f>IF(N1040="základní",J1040,0)</f>
        <v>0</v>
      </c>
      <c r="BF1040" s="145">
        <f>IF(N1040="snížená",J1040,0)</f>
        <v>0</v>
      </c>
      <c r="BG1040" s="145">
        <f>IF(N1040="zákl. přenesená",J1040,0)</f>
        <v>0</v>
      </c>
      <c r="BH1040" s="145">
        <f>IF(N1040="sníž. přenesená",J1040,0)</f>
        <v>0</v>
      </c>
      <c r="BI1040" s="145">
        <f>IF(N1040="nulová",J1040,0)</f>
        <v>0</v>
      </c>
      <c r="BJ1040" s="18" t="s">
        <v>79</v>
      </c>
      <c r="BK1040" s="145">
        <f>ROUND(I1040*H1040,2)</f>
        <v>0</v>
      </c>
      <c r="BL1040" s="18" t="s">
        <v>108</v>
      </c>
      <c r="BM1040" s="144" t="s">
        <v>1468</v>
      </c>
    </row>
    <row r="1041" spans="2:65" s="1" customFormat="1">
      <c r="B1041" s="33"/>
      <c r="D1041" s="161" t="s">
        <v>321</v>
      </c>
      <c r="F1041" s="162" t="s">
        <v>1469</v>
      </c>
      <c r="I1041" s="163"/>
      <c r="L1041" s="33"/>
      <c r="M1041" s="164"/>
      <c r="T1041" s="52"/>
      <c r="AT1041" s="18" t="s">
        <v>321</v>
      </c>
      <c r="AU1041" s="18" t="s">
        <v>81</v>
      </c>
    </row>
    <row r="1042" spans="2:65" s="12" customFormat="1">
      <c r="B1042" s="146"/>
      <c r="D1042" s="147" t="s">
        <v>313</v>
      </c>
      <c r="E1042" s="148" t="s">
        <v>21</v>
      </c>
      <c r="F1042" s="149" t="s">
        <v>1470</v>
      </c>
      <c r="H1042" s="150">
        <v>10.047000000000001</v>
      </c>
      <c r="I1042" s="151"/>
      <c r="L1042" s="146"/>
      <c r="M1042" s="152"/>
      <c r="T1042" s="153"/>
      <c r="AT1042" s="148" t="s">
        <v>313</v>
      </c>
      <c r="AU1042" s="148" t="s">
        <v>81</v>
      </c>
      <c r="AV1042" s="12" t="s">
        <v>81</v>
      </c>
      <c r="AW1042" s="12" t="s">
        <v>34</v>
      </c>
      <c r="AX1042" s="12" t="s">
        <v>72</v>
      </c>
      <c r="AY1042" s="148" t="s">
        <v>306</v>
      </c>
    </row>
    <row r="1043" spans="2:65" s="12" customFormat="1">
      <c r="B1043" s="146"/>
      <c r="D1043" s="147" t="s">
        <v>313</v>
      </c>
      <c r="E1043" s="148" t="s">
        <v>21</v>
      </c>
      <c r="F1043" s="149" t="s">
        <v>1471</v>
      </c>
      <c r="H1043" s="150">
        <v>13.8</v>
      </c>
      <c r="I1043" s="151"/>
      <c r="L1043" s="146"/>
      <c r="M1043" s="152"/>
      <c r="T1043" s="153"/>
      <c r="AT1043" s="148" t="s">
        <v>313</v>
      </c>
      <c r="AU1043" s="148" t="s">
        <v>81</v>
      </c>
      <c r="AV1043" s="12" t="s">
        <v>81</v>
      </c>
      <c r="AW1043" s="12" t="s">
        <v>34</v>
      </c>
      <c r="AX1043" s="12" t="s">
        <v>72</v>
      </c>
      <c r="AY1043" s="148" t="s">
        <v>306</v>
      </c>
    </row>
    <row r="1044" spans="2:65" s="13" customFormat="1">
      <c r="B1044" s="154"/>
      <c r="D1044" s="147" t="s">
        <v>313</v>
      </c>
      <c r="E1044" s="155" t="s">
        <v>21</v>
      </c>
      <c r="F1044" s="156" t="s">
        <v>315</v>
      </c>
      <c r="H1044" s="157">
        <v>23.847000000000001</v>
      </c>
      <c r="I1044" s="158"/>
      <c r="L1044" s="154"/>
      <c r="M1044" s="159"/>
      <c r="T1044" s="160"/>
      <c r="AT1044" s="155" t="s">
        <v>313</v>
      </c>
      <c r="AU1044" s="155" t="s">
        <v>81</v>
      </c>
      <c r="AV1044" s="13" t="s">
        <v>89</v>
      </c>
      <c r="AW1044" s="13" t="s">
        <v>34</v>
      </c>
      <c r="AX1044" s="13" t="s">
        <v>79</v>
      </c>
      <c r="AY1044" s="155" t="s">
        <v>306</v>
      </c>
    </row>
    <row r="1045" spans="2:65" s="1" customFormat="1" ht="24.2" customHeight="1">
      <c r="B1045" s="33"/>
      <c r="C1045" s="133" t="s">
        <v>1472</v>
      </c>
      <c r="D1045" s="133" t="s">
        <v>308</v>
      </c>
      <c r="E1045" s="134" t="s">
        <v>1473</v>
      </c>
      <c r="F1045" s="135" t="s">
        <v>1474</v>
      </c>
      <c r="G1045" s="136" t="s">
        <v>375</v>
      </c>
      <c r="H1045" s="137">
        <v>23.847000000000001</v>
      </c>
      <c r="I1045" s="138"/>
      <c r="J1045" s="139">
        <f>ROUND(I1045*H1045,2)</f>
        <v>0</v>
      </c>
      <c r="K1045" s="135" t="s">
        <v>319</v>
      </c>
      <c r="L1045" s="33"/>
      <c r="M1045" s="140" t="s">
        <v>21</v>
      </c>
      <c r="N1045" s="141" t="s">
        <v>43</v>
      </c>
      <c r="P1045" s="142">
        <f>O1045*H1045</f>
        <v>0</v>
      </c>
      <c r="Q1045" s="142">
        <v>0</v>
      </c>
      <c r="R1045" s="142">
        <f>Q1045*H1045</f>
        <v>0</v>
      </c>
      <c r="S1045" s="142">
        <v>0</v>
      </c>
      <c r="T1045" s="143">
        <f>S1045*H1045</f>
        <v>0</v>
      </c>
      <c r="AR1045" s="144" t="s">
        <v>108</v>
      </c>
      <c r="AT1045" s="144" t="s">
        <v>308</v>
      </c>
      <c r="AU1045" s="144" t="s">
        <v>81</v>
      </c>
      <c r="AY1045" s="18" t="s">
        <v>306</v>
      </c>
      <c r="BE1045" s="145">
        <f>IF(N1045="základní",J1045,0)</f>
        <v>0</v>
      </c>
      <c r="BF1045" s="145">
        <f>IF(N1045="snížená",J1045,0)</f>
        <v>0</v>
      </c>
      <c r="BG1045" s="145">
        <f>IF(N1045="zákl. přenesená",J1045,0)</f>
        <v>0</v>
      </c>
      <c r="BH1045" s="145">
        <f>IF(N1045="sníž. přenesená",J1045,0)</f>
        <v>0</v>
      </c>
      <c r="BI1045" s="145">
        <f>IF(N1045="nulová",J1045,0)</f>
        <v>0</v>
      </c>
      <c r="BJ1045" s="18" t="s">
        <v>79</v>
      </c>
      <c r="BK1045" s="145">
        <f>ROUND(I1045*H1045,2)</f>
        <v>0</v>
      </c>
      <c r="BL1045" s="18" t="s">
        <v>108</v>
      </c>
      <c r="BM1045" s="144" t="s">
        <v>1475</v>
      </c>
    </row>
    <row r="1046" spans="2:65" s="1" customFormat="1">
      <c r="B1046" s="33"/>
      <c r="D1046" s="161" t="s">
        <v>321</v>
      </c>
      <c r="F1046" s="162" t="s">
        <v>1476</v>
      </c>
      <c r="I1046" s="163"/>
      <c r="L1046" s="33"/>
      <c r="M1046" s="164"/>
      <c r="T1046" s="52"/>
      <c r="AT1046" s="18" t="s">
        <v>321</v>
      </c>
      <c r="AU1046" s="18" t="s">
        <v>81</v>
      </c>
    </row>
    <row r="1047" spans="2:65" s="12" customFormat="1">
      <c r="B1047" s="146"/>
      <c r="D1047" s="147" t="s">
        <v>313</v>
      </c>
      <c r="E1047" s="148" t="s">
        <v>21</v>
      </c>
      <c r="F1047" s="149" t="s">
        <v>1470</v>
      </c>
      <c r="H1047" s="150">
        <v>10.047000000000001</v>
      </c>
      <c r="I1047" s="151"/>
      <c r="L1047" s="146"/>
      <c r="M1047" s="152"/>
      <c r="T1047" s="153"/>
      <c r="AT1047" s="148" t="s">
        <v>313</v>
      </c>
      <c r="AU1047" s="148" t="s">
        <v>81</v>
      </c>
      <c r="AV1047" s="12" t="s">
        <v>81</v>
      </c>
      <c r="AW1047" s="12" t="s">
        <v>34</v>
      </c>
      <c r="AX1047" s="12" t="s">
        <v>72</v>
      </c>
      <c r="AY1047" s="148" t="s">
        <v>306</v>
      </c>
    </row>
    <row r="1048" spans="2:65" s="12" customFormat="1">
      <c r="B1048" s="146"/>
      <c r="D1048" s="147" t="s">
        <v>313</v>
      </c>
      <c r="E1048" s="148" t="s">
        <v>21</v>
      </c>
      <c r="F1048" s="149" t="s">
        <v>1471</v>
      </c>
      <c r="H1048" s="150">
        <v>13.8</v>
      </c>
      <c r="I1048" s="151"/>
      <c r="L1048" s="146"/>
      <c r="M1048" s="152"/>
      <c r="T1048" s="153"/>
      <c r="AT1048" s="148" t="s">
        <v>313</v>
      </c>
      <c r="AU1048" s="148" t="s">
        <v>81</v>
      </c>
      <c r="AV1048" s="12" t="s">
        <v>81</v>
      </c>
      <c r="AW1048" s="12" t="s">
        <v>34</v>
      </c>
      <c r="AX1048" s="12" t="s">
        <v>72</v>
      </c>
      <c r="AY1048" s="148" t="s">
        <v>306</v>
      </c>
    </row>
    <row r="1049" spans="2:65" s="13" customFormat="1">
      <c r="B1049" s="154"/>
      <c r="D1049" s="147" t="s">
        <v>313</v>
      </c>
      <c r="E1049" s="155" t="s">
        <v>21</v>
      </c>
      <c r="F1049" s="156" t="s">
        <v>315</v>
      </c>
      <c r="H1049" s="157">
        <v>23.847000000000001</v>
      </c>
      <c r="I1049" s="158"/>
      <c r="L1049" s="154"/>
      <c r="M1049" s="159"/>
      <c r="T1049" s="160"/>
      <c r="AT1049" s="155" t="s">
        <v>313</v>
      </c>
      <c r="AU1049" s="155" t="s">
        <v>81</v>
      </c>
      <c r="AV1049" s="13" t="s">
        <v>89</v>
      </c>
      <c r="AW1049" s="13" t="s">
        <v>34</v>
      </c>
      <c r="AX1049" s="13" t="s">
        <v>79</v>
      </c>
      <c r="AY1049" s="155" t="s">
        <v>306</v>
      </c>
    </row>
    <row r="1050" spans="2:65" s="1" customFormat="1" ht="21.75" customHeight="1">
      <c r="B1050" s="33"/>
      <c r="C1050" s="133" t="s">
        <v>1477</v>
      </c>
      <c r="D1050" s="133" t="s">
        <v>308</v>
      </c>
      <c r="E1050" s="134" t="s">
        <v>1478</v>
      </c>
      <c r="F1050" s="135" t="s">
        <v>1479</v>
      </c>
      <c r="G1050" s="136" t="s">
        <v>375</v>
      </c>
      <c r="H1050" s="137">
        <v>23.847000000000001</v>
      </c>
      <c r="I1050" s="138"/>
      <c r="J1050" s="139">
        <f>ROUND(I1050*H1050,2)</f>
        <v>0</v>
      </c>
      <c r="K1050" s="135" t="s">
        <v>319</v>
      </c>
      <c r="L1050" s="33"/>
      <c r="M1050" s="140" t="s">
        <v>21</v>
      </c>
      <c r="N1050" s="141" t="s">
        <v>43</v>
      </c>
      <c r="P1050" s="142">
        <f>O1050*H1050</f>
        <v>0</v>
      </c>
      <c r="Q1050" s="142">
        <v>0</v>
      </c>
      <c r="R1050" s="142">
        <f>Q1050*H1050</f>
        <v>0</v>
      </c>
      <c r="S1050" s="142">
        <v>0</v>
      </c>
      <c r="T1050" s="143">
        <f>S1050*H1050</f>
        <v>0</v>
      </c>
      <c r="AR1050" s="144" t="s">
        <v>108</v>
      </c>
      <c r="AT1050" s="144" t="s">
        <v>308</v>
      </c>
      <c r="AU1050" s="144" t="s">
        <v>81</v>
      </c>
      <c r="AY1050" s="18" t="s">
        <v>306</v>
      </c>
      <c r="BE1050" s="145">
        <f>IF(N1050="základní",J1050,0)</f>
        <v>0</v>
      </c>
      <c r="BF1050" s="145">
        <f>IF(N1050="snížená",J1050,0)</f>
        <v>0</v>
      </c>
      <c r="BG1050" s="145">
        <f>IF(N1050="zákl. přenesená",J1050,0)</f>
        <v>0</v>
      </c>
      <c r="BH1050" s="145">
        <f>IF(N1050="sníž. přenesená",J1050,0)</f>
        <v>0</v>
      </c>
      <c r="BI1050" s="145">
        <f>IF(N1050="nulová",J1050,0)</f>
        <v>0</v>
      </c>
      <c r="BJ1050" s="18" t="s">
        <v>79</v>
      </c>
      <c r="BK1050" s="145">
        <f>ROUND(I1050*H1050,2)</f>
        <v>0</v>
      </c>
      <c r="BL1050" s="18" t="s">
        <v>108</v>
      </c>
      <c r="BM1050" s="144" t="s">
        <v>1480</v>
      </c>
    </row>
    <row r="1051" spans="2:65" s="1" customFormat="1">
      <c r="B1051" s="33"/>
      <c r="D1051" s="161" t="s">
        <v>321</v>
      </c>
      <c r="F1051" s="162" t="s">
        <v>1481</v>
      </c>
      <c r="I1051" s="163"/>
      <c r="L1051" s="33"/>
      <c r="M1051" s="164"/>
      <c r="T1051" s="52"/>
      <c r="AT1051" s="18" t="s">
        <v>321</v>
      </c>
      <c r="AU1051" s="18" t="s">
        <v>81</v>
      </c>
    </row>
    <row r="1052" spans="2:65" s="12" customFormat="1">
      <c r="B1052" s="146"/>
      <c r="D1052" s="147" t="s">
        <v>313</v>
      </c>
      <c r="E1052" s="148" t="s">
        <v>21</v>
      </c>
      <c r="F1052" s="149" t="s">
        <v>1470</v>
      </c>
      <c r="H1052" s="150">
        <v>10.047000000000001</v>
      </c>
      <c r="I1052" s="151"/>
      <c r="L1052" s="146"/>
      <c r="M1052" s="152"/>
      <c r="T1052" s="153"/>
      <c r="AT1052" s="148" t="s">
        <v>313</v>
      </c>
      <c r="AU1052" s="148" t="s">
        <v>81</v>
      </c>
      <c r="AV1052" s="12" t="s">
        <v>81</v>
      </c>
      <c r="AW1052" s="12" t="s">
        <v>34</v>
      </c>
      <c r="AX1052" s="12" t="s">
        <v>72</v>
      </c>
      <c r="AY1052" s="148" t="s">
        <v>306</v>
      </c>
    </row>
    <row r="1053" spans="2:65" s="12" customFormat="1">
      <c r="B1053" s="146"/>
      <c r="D1053" s="147" t="s">
        <v>313</v>
      </c>
      <c r="E1053" s="148" t="s">
        <v>21</v>
      </c>
      <c r="F1053" s="149" t="s">
        <v>1471</v>
      </c>
      <c r="H1053" s="150">
        <v>13.8</v>
      </c>
      <c r="I1053" s="151"/>
      <c r="L1053" s="146"/>
      <c r="M1053" s="152"/>
      <c r="T1053" s="153"/>
      <c r="AT1053" s="148" t="s">
        <v>313</v>
      </c>
      <c r="AU1053" s="148" t="s">
        <v>81</v>
      </c>
      <c r="AV1053" s="12" t="s">
        <v>81</v>
      </c>
      <c r="AW1053" s="12" t="s">
        <v>34</v>
      </c>
      <c r="AX1053" s="12" t="s">
        <v>72</v>
      </c>
      <c r="AY1053" s="148" t="s">
        <v>306</v>
      </c>
    </row>
    <row r="1054" spans="2:65" s="13" customFormat="1">
      <c r="B1054" s="154"/>
      <c r="D1054" s="147" t="s">
        <v>313</v>
      </c>
      <c r="E1054" s="155" t="s">
        <v>21</v>
      </c>
      <c r="F1054" s="156" t="s">
        <v>315</v>
      </c>
      <c r="H1054" s="157">
        <v>23.847000000000001</v>
      </c>
      <c r="I1054" s="158"/>
      <c r="L1054" s="154"/>
      <c r="M1054" s="159"/>
      <c r="T1054" s="160"/>
      <c r="AT1054" s="155" t="s">
        <v>313</v>
      </c>
      <c r="AU1054" s="155" t="s">
        <v>81</v>
      </c>
      <c r="AV1054" s="13" t="s">
        <v>89</v>
      </c>
      <c r="AW1054" s="13" t="s">
        <v>34</v>
      </c>
      <c r="AX1054" s="13" t="s">
        <v>79</v>
      </c>
      <c r="AY1054" s="155" t="s">
        <v>306</v>
      </c>
    </row>
    <row r="1055" spans="2:65" s="1" customFormat="1" ht="24.2" customHeight="1">
      <c r="B1055" s="33"/>
      <c r="C1055" s="133" t="s">
        <v>1482</v>
      </c>
      <c r="D1055" s="133" t="s">
        <v>308</v>
      </c>
      <c r="E1055" s="134" t="s">
        <v>1483</v>
      </c>
      <c r="F1055" s="135" t="s">
        <v>1484</v>
      </c>
      <c r="G1055" s="136" t="s">
        <v>375</v>
      </c>
      <c r="H1055" s="137">
        <v>333.858</v>
      </c>
      <c r="I1055" s="138"/>
      <c r="J1055" s="139">
        <f>ROUND(I1055*H1055,2)</f>
        <v>0</v>
      </c>
      <c r="K1055" s="135" t="s">
        <v>319</v>
      </c>
      <c r="L1055" s="33"/>
      <c r="M1055" s="140" t="s">
        <v>21</v>
      </c>
      <c r="N1055" s="141" t="s">
        <v>43</v>
      </c>
      <c r="P1055" s="142">
        <f>O1055*H1055</f>
        <v>0</v>
      </c>
      <c r="Q1055" s="142">
        <v>0</v>
      </c>
      <c r="R1055" s="142">
        <f>Q1055*H1055</f>
        <v>0</v>
      </c>
      <c r="S1055" s="142">
        <v>0</v>
      </c>
      <c r="T1055" s="143">
        <f>S1055*H1055</f>
        <v>0</v>
      </c>
      <c r="AR1055" s="144" t="s">
        <v>108</v>
      </c>
      <c r="AT1055" s="144" t="s">
        <v>308</v>
      </c>
      <c r="AU1055" s="144" t="s">
        <v>81</v>
      </c>
      <c r="AY1055" s="18" t="s">
        <v>306</v>
      </c>
      <c r="BE1055" s="145">
        <f>IF(N1055="základní",J1055,0)</f>
        <v>0</v>
      </c>
      <c r="BF1055" s="145">
        <f>IF(N1055="snížená",J1055,0)</f>
        <v>0</v>
      </c>
      <c r="BG1055" s="145">
        <f>IF(N1055="zákl. přenesená",J1055,0)</f>
        <v>0</v>
      </c>
      <c r="BH1055" s="145">
        <f>IF(N1055="sníž. přenesená",J1055,0)</f>
        <v>0</v>
      </c>
      <c r="BI1055" s="145">
        <f>IF(N1055="nulová",J1055,0)</f>
        <v>0</v>
      </c>
      <c r="BJ1055" s="18" t="s">
        <v>79</v>
      </c>
      <c r="BK1055" s="145">
        <f>ROUND(I1055*H1055,2)</f>
        <v>0</v>
      </c>
      <c r="BL1055" s="18" t="s">
        <v>108</v>
      </c>
      <c r="BM1055" s="144" t="s">
        <v>1485</v>
      </c>
    </row>
    <row r="1056" spans="2:65" s="1" customFormat="1">
      <c r="B1056" s="33"/>
      <c r="D1056" s="161" t="s">
        <v>321</v>
      </c>
      <c r="F1056" s="162" t="s">
        <v>1486</v>
      </c>
      <c r="I1056" s="163"/>
      <c r="L1056" s="33"/>
      <c r="M1056" s="164"/>
      <c r="T1056" s="52"/>
      <c r="AT1056" s="18" t="s">
        <v>321</v>
      </c>
      <c r="AU1056" s="18" t="s">
        <v>81</v>
      </c>
    </row>
    <row r="1057" spans="2:65" s="1" customFormat="1" ht="19.5">
      <c r="B1057" s="33"/>
      <c r="D1057" s="147" t="s">
        <v>356</v>
      </c>
      <c r="F1057" s="178" t="s">
        <v>357</v>
      </c>
      <c r="I1057" s="163"/>
      <c r="L1057" s="33"/>
      <c r="M1057" s="164"/>
      <c r="T1057" s="52"/>
      <c r="AT1057" s="18" t="s">
        <v>356</v>
      </c>
      <c r="AU1057" s="18" t="s">
        <v>81</v>
      </c>
    </row>
    <row r="1058" spans="2:65" s="12" customFormat="1">
      <c r="B1058" s="146"/>
      <c r="D1058" s="147" t="s">
        <v>313</v>
      </c>
      <c r="E1058" s="148" t="s">
        <v>21</v>
      </c>
      <c r="F1058" s="149" t="s">
        <v>1470</v>
      </c>
      <c r="H1058" s="150">
        <v>10.047000000000001</v>
      </c>
      <c r="I1058" s="151"/>
      <c r="L1058" s="146"/>
      <c r="M1058" s="152"/>
      <c r="T1058" s="153"/>
      <c r="AT1058" s="148" t="s">
        <v>313</v>
      </c>
      <c r="AU1058" s="148" t="s">
        <v>81</v>
      </c>
      <c r="AV1058" s="12" t="s">
        <v>81</v>
      </c>
      <c r="AW1058" s="12" t="s">
        <v>34</v>
      </c>
      <c r="AX1058" s="12" t="s">
        <v>72</v>
      </c>
      <c r="AY1058" s="148" t="s">
        <v>306</v>
      </c>
    </row>
    <row r="1059" spans="2:65" s="12" customFormat="1">
      <c r="B1059" s="146"/>
      <c r="D1059" s="147" t="s">
        <v>313</v>
      </c>
      <c r="E1059" s="148" t="s">
        <v>21</v>
      </c>
      <c r="F1059" s="149" t="s">
        <v>1471</v>
      </c>
      <c r="H1059" s="150">
        <v>13.8</v>
      </c>
      <c r="I1059" s="151"/>
      <c r="L1059" s="146"/>
      <c r="M1059" s="152"/>
      <c r="T1059" s="153"/>
      <c r="AT1059" s="148" t="s">
        <v>313</v>
      </c>
      <c r="AU1059" s="148" t="s">
        <v>81</v>
      </c>
      <c r="AV1059" s="12" t="s">
        <v>81</v>
      </c>
      <c r="AW1059" s="12" t="s">
        <v>34</v>
      </c>
      <c r="AX1059" s="12" t="s">
        <v>72</v>
      </c>
      <c r="AY1059" s="148" t="s">
        <v>306</v>
      </c>
    </row>
    <row r="1060" spans="2:65" s="13" customFormat="1">
      <c r="B1060" s="154"/>
      <c r="D1060" s="147" t="s">
        <v>313</v>
      </c>
      <c r="E1060" s="155" t="s">
        <v>21</v>
      </c>
      <c r="F1060" s="156" t="s">
        <v>315</v>
      </c>
      <c r="H1060" s="157">
        <v>23.847000000000001</v>
      </c>
      <c r="I1060" s="158"/>
      <c r="L1060" s="154"/>
      <c r="M1060" s="159"/>
      <c r="T1060" s="160"/>
      <c r="AT1060" s="155" t="s">
        <v>313</v>
      </c>
      <c r="AU1060" s="155" t="s">
        <v>81</v>
      </c>
      <c r="AV1060" s="13" t="s">
        <v>89</v>
      </c>
      <c r="AW1060" s="13" t="s">
        <v>34</v>
      </c>
      <c r="AX1060" s="13" t="s">
        <v>79</v>
      </c>
      <c r="AY1060" s="155" t="s">
        <v>306</v>
      </c>
    </row>
    <row r="1061" spans="2:65" s="12" customFormat="1">
      <c r="B1061" s="146"/>
      <c r="D1061" s="147" t="s">
        <v>313</v>
      </c>
      <c r="F1061" s="149" t="s">
        <v>1487</v>
      </c>
      <c r="H1061" s="150">
        <v>333.858</v>
      </c>
      <c r="I1061" s="151"/>
      <c r="L1061" s="146"/>
      <c r="M1061" s="152"/>
      <c r="T1061" s="153"/>
      <c r="AT1061" s="148" t="s">
        <v>313</v>
      </c>
      <c r="AU1061" s="148" t="s">
        <v>81</v>
      </c>
      <c r="AV1061" s="12" t="s">
        <v>81</v>
      </c>
      <c r="AW1061" s="12" t="s">
        <v>4</v>
      </c>
      <c r="AX1061" s="12" t="s">
        <v>79</v>
      </c>
      <c r="AY1061" s="148" t="s">
        <v>306</v>
      </c>
    </row>
    <row r="1062" spans="2:65" s="1" customFormat="1" ht="24.2" customHeight="1">
      <c r="B1062" s="33"/>
      <c r="C1062" s="133" t="s">
        <v>1488</v>
      </c>
      <c r="D1062" s="133" t="s">
        <v>308</v>
      </c>
      <c r="E1062" s="134" t="s">
        <v>1489</v>
      </c>
      <c r="F1062" s="135" t="s">
        <v>1490</v>
      </c>
      <c r="G1062" s="136" t="s">
        <v>375</v>
      </c>
      <c r="H1062" s="137">
        <v>23.847000000000001</v>
      </c>
      <c r="I1062" s="138"/>
      <c r="J1062" s="139">
        <f>ROUND(I1062*H1062,2)</f>
        <v>0</v>
      </c>
      <c r="K1062" s="135" t="s">
        <v>319</v>
      </c>
      <c r="L1062" s="33"/>
      <c r="M1062" s="140" t="s">
        <v>21</v>
      </c>
      <c r="N1062" s="141" t="s">
        <v>43</v>
      </c>
      <c r="P1062" s="142">
        <f>O1062*H1062</f>
        <v>0</v>
      </c>
      <c r="Q1062" s="142">
        <v>0</v>
      </c>
      <c r="R1062" s="142">
        <f>Q1062*H1062</f>
        <v>0</v>
      </c>
      <c r="S1062" s="142">
        <v>0</v>
      </c>
      <c r="T1062" s="143">
        <f>S1062*H1062</f>
        <v>0</v>
      </c>
      <c r="AR1062" s="144" t="s">
        <v>108</v>
      </c>
      <c r="AT1062" s="144" t="s">
        <v>308</v>
      </c>
      <c r="AU1062" s="144" t="s">
        <v>81</v>
      </c>
      <c r="AY1062" s="18" t="s">
        <v>306</v>
      </c>
      <c r="BE1062" s="145">
        <f>IF(N1062="základní",J1062,0)</f>
        <v>0</v>
      </c>
      <c r="BF1062" s="145">
        <f>IF(N1062="snížená",J1062,0)</f>
        <v>0</v>
      </c>
      <c r="BG1062" s="145">
        <f>IF(N1062="zákl. přenesená",J1062,0)</f>
        <v>0</v>
      </c>
      <c r="BH1062" s="145">
        <f>IF(N1062="sníž. přenesená",J1062,0)</f>
        <v>0</v>
      </c>
      <c r="BI1062" s="145">
        <f>IF(N1062="nulová",J1062,0)</f>
        <v>0</v>
      </c>
      <c r="BJ1062" s="18" t="s">
        <v>79</v>
      </c>
      <c r="BK1062" s="145">
        <f>ROUND(I1062*H1062,2)</f>
        <v>0</v>
      </c>
      <c r="BL1062" s="18" t="s">
        <v>108</v>
      </c>
      <c r="BM1062" s="144" t="s">
        <v>1491</v>
      </c>
    </row>
    <row r="1063" spans="2:65" s="1" customFormat="1">
      <c r="B1063" s="33"/>
      <c r="D1063" s="161" t="s">
        <v>321</v>
      </c>
      <c r="F1063" s="162" t="s">
        <v>1492</v>
      </c>
      <c r="I1063" s="163"/>
      <c r="L1063" s="33"/>
      <c r="M1063" s="164"/>
      <c r="T1063" s="52"/>
      <c r="AT1063" s="18" t="s">
        <v>321</v>
      </c>
      <c r="AU1063" s="18" t="s">
        <v>81</v>
      </c>
    </row>
    <row r="1064" spans="2:65" s="12" customFormat="1">
      <c r="B1064" s="146"/>
      <c r="D1064" s="147" t="s">
        <v>313</v>
      </c>
      <c r="E1064" s="148" t="s">
        <v>21</v>
      </c>
      <c r="F1064" s="149" t="s">
        <v>1470</v>
      </c>
      <c r="H1064" s="150">
        <v>10.047000000000001</v>
      </c>
      <c r="I1064" s="151"/>
      <c r="L1064" s="146"/>
      <c r="M1064" s="152"/>
      <c r="T1064" s="153"/>
      <c r="AT1064" s="148" t="s">
        <v>313</v>
      </c>
      <c r="AU1064" s="148" t="s">
        <v>81</v>
      </c>
      <c r="AV1064" s="12" t="s">
        <v>81</v>
      </c>
      <c r="AW1064" s="12" t="s">
        <v>34</v>
      </c>
      <c r="AX1064" s="12" t="s">
        <v>72</v>
      </c>
      <c r="AY1064" s="148" t="s">
        <v>306</v>
      </c>
    </row>
    <row r="1065" spans="2:65" s="12" customFormat="1">
      <c r="B1065" s="146"/>
      <c r="D1065" s="147" t="s">
        <v>313</v>
      </c>
      <c r="E1065" s="148" t="s">
        <v>21</v>
      </c>
      <c r="F1065" s="149" t="s">
        <v>1471</v>
      </c>
      <c r="H1065" s="150">
        <v>13.8</v>
      </c>
      <c r="I1065" s="151"/>
      <c r="L1065" s="146"/>
      <c r="M1065" s="152"/>
      <c r="T1065" s="153"/>
      <c r="AT1065" s="148" t="s">
        <v>313</v>
      </c>
      <c r="AU1065" s="148" t="s">
        <v>81</v>
      </c>
      <c r="AV1065" s="12" t="s">
        <v>81</v>
      </c>
      <c r="AW1065" s="12" t="s">
        <v>34</v>
      </c>
      <c r="AX1065" s="12" t="s">
        <v>72</v>
      </c>
      <c r="AY1065" s="148" t="s">
        <v>306</v>
      </c>
    </row>
    <row r="1066" spans="2:65" s="13" customFormat="1">
      <c r="B1066" s="154"/>
      <c r="D1066" s="147" t="s">
        <v>313</v>
      </c>
      <c r="E1066" s="155" t="s">
        <v>21</v>
      </c>
      <c r="F1066" s="156" t="s">
        <v>315</v>
      </c>
      <c r="H1066" s="157">
        <v>23.847000000000001</v>
      </c>
      <c r="I1066" s="158"/>
      <c r="L1066" s="154"/>
      <c r="M1066" s="159"/>
      <c r="T1066" s="160"/>
      <c r="AT1066" s="155" t="s">
        <v>313</v>
      </c>
      <c r="AU1066" s="155" t="s">
        <v>81</v>
      </c>
      <c r="AV1066" s="13" t="s">
        <v>89</v>
      </c>
      <c r="AW1066" s="13" t="s">
        <v>34</v>
      </c>
      <c r="AX1066" s="13" t="s">
        <v>79</v>
      </c>
      <c r="AY1066" s="155" t="s">
        <v>306</v>
      </c>
    </row>
    <row r="1067" spans="2:65" s="11" customFormat="1" ht="22.9" customHeight="1">
      <c r="B1067" s="121"/>
      <c r="D1067" s="122" t="s">
        <v>71</v>
      </c>
      <c r="E1067" s="131" t="s">
        <v>1493</v>
      </c>
      <c r="F1067" s="131" t="s">
        <v>1494</v>
      </c>
      <c r="I1067" s="124"/>
      <c r="J1067" s="132">
        <f>BK1067</f>
        <v>0</v>
      </c>
      <c r="L1067" s="121"/>
      <c r="M1067" s="126"/>
      <c r="P1067" s="127">
        <f>SUM(P1068:P1069)</f>
        <v>0</v>
      </c>
      <c r="R1067" s="127">
        <f>SUM(R1068:R1069)</f>
        <v>0</v>
      </c>
      <c r="T1067" s="128">
        <f>SUM(T1068:T1069)</f>
        <v>0</v>
      </c>
      <c r="AR1067" s="122" t="s">
        <v>79</v>
      </c>
      <c r="AT1067" s="129" t="s">
        <v>71</v>
      </c>
      <c r="AU1067" s="129" t="s">
        <v>79</v>
      </c>
      <c r="AY1067" s="122" t="s">
        <v>306</v>
      </c>
      <c r="BK1067" s="130">
        <f>SUM(BK1068:BK1069)</f>
        <v>0</v>
      </c>
    </row>
    <row r="1068" spans="2:65" s="1" customFormat="1" ht="33" customHeight="1">
      <c r="B1068" s="33"/>
      <c r="C1068" s="133" t="s">
        <v>1495</v>
      </c>
      <c r="D1068" s="133" t="s">
        <v>308</v>
      </c>
      <c r="E1068" s="134" t="s">
        <v>1496</v>
      </c>
      <c r="F1068" s="135" t="s">
        <v>1497</v>
      </c>
      <c r="G1068" s="136" t="s">
        <v>375</v>
      </c>
      <c r="H1068" s="137">
        <v>434.23399999999998</v>
      </c>
      <c r="I1068" s="138"/>
      <c r="J1068" s="139">
        <f>ROUND(I1068*H1068,2)</f>
        <v>0</v>
      </c>
      <c r="K1068" s="135" t="s">
        <v>319</v>
      </c>
      <c r="L1068" s="33"/>
      <c r="M1068" s="140" t="s">
        <v>21</v>
      </c>
      <c r="N1068" s="141" t="s">
        <v>43</v>
      </c>
      <c r="P1068" s="142">
        <f>O1068*H1068</f>
        <v>0</v>
      </c>
      <c r="Q1068" s="142">
        <v>0</v>
      </c>
      <c r="R1068" s="142">
        <f>Q1068*H1068</f>
        <v>0</v>
      </c>
      <c r="S1068" s="142">
        <v>0</v>
      </c>
      <c r="T1068" s="143">
        <f>S1068*H1068</f>
        <v>0</v>
      </c>
      <c r="AR1068" s="144" t="s">
        <v>108</v>
      </c>
      <c r="AT1068" s="144" t="s">
        <v>308</v>
      </c>
      <c r="AU1068" s="144" t="s">
        <v>81</v>
      </c>
      <c r="AY1068" s="18" t="s">
        <v>306</v>
      </c>
      <c r="BE1068" s="145">
        <f>IF(N1068="základní",J1068,0)</f>
        <v>0</v>
      </c>
      <c r="BF1068" s="145">
        <f>IF(N1068="snížená",J1068,0)</f>
        <v>0</v>
      </c>
      <c r="BG1068" s="145">
        <f>IF(N1068="zákl. přenesená",J1068,0)</f>
        <v>0</v>
      </c>
      <c r="BH1068" s="145">
        <f>IF(N1068="sníž. přenesená",J1068,0)</f>
        <v>0</v>
      </c>
      <c r="BI1068" s="145">
        <f>IF(N1068="nulová",J1068,0)</f>
        <v>0</v>
      </c>
      <c r="BJ1068" s="18" t="s">
        <v>79</v>
      </c>
      <c r="BK1068" s="145">
        <f>ROUND(I1068*H1068,2)</f>
        <v>0</v>
      </c>
      <c r="BL1068" s="18" t="s">
        <v>108</v>
      </c>
      <c r="BM1068" s="144" t="s">
        <v>1498</v>
      </c>
    </row>
    <row r="1069" spans="2:65" s="1" customFormat="1">
      <c r="B1069" s="33"/>
      <c r="D1069" s="161" t="s">
        <v>321</v>
      </c>
      <c r="F1069" s="162" t="s">
        <v>1499</v>
      </c>
      <c r="I1069" s="163"/>
      <c r="L1069" s="33"/>
      <c r="M1069" s="164"/>
      <c r="T1069" s="52"/>
      <c r="AT1069" s="18" t="s">
        <v>321</v>
      </c>
      <c r="AU1069" s="18" t="s">
        <v>81</v>
      </c>
    </row>
    <row r="1070" spans="2:65" s="11" customFormat="1" ht="25.9" customHeight="1">
      <c r="B1070" s="121"/>
      <c r="D1070" s="122" t="s">
        <v>71</v>
      </c>
      <c r="E1070" s="123" t="s">
        <v>1500</v>
      </c>
      <c r="F1070" s="123" t="s">
        <v>1501</v>
      </c>
      <c r="I1070" s="124"/>
      <c r="J1070" s="125">
        <f>BK1070</f>
        <v>0</v>
      </c>
      <c r="L1070" s="121"/>
      <c r="M1070" s="126"/>
      <c r="P1070" s="127">
        <f>P1071+P1155+P1269+P1352+P1368+P1382+P1387+P1405+P1416+P1513+P1666+P1694+P1750+P1823</f>
        <v>0</v>
      </c>
      <c r="R1070" s="127">
        <f>R1071+R1155+R1269+R1352+R1368+R1382+R1387+R1405+R1416+R1513+R1666+R1694+R1750+R1823</f>
        <v>18.016923749999997</v>
      </c>
      <c r="T1070" s="128">
        <f>T1071+T1155+T1269+T1352+T1368+T1382+T1387+T1405+T1416+T1513+T1666+T1694+T1750+T1823</f>
        <v>0.26644499999999999</v>
      </c>
      <c r="AR1070" s="122" t="s">
        <v>81</v>
      </c>
      <c r="AT1070" s="129" t="s">
        <v>71</v>
      </c>
      <c r="AU1070" s="129" t="s">
        <v>72</v>
      </c>
      <c r="AY1070" s="122" t="s">
        <v>306</v>
      </c>
      <c r="BK1070" s="130">
        <f>BK1071+BK1155+BK1269+BK1352+BK1368+BK1382+BK1387+BK1405+BK1416+BK1513+BK1666+BK1694+BK1750+BK1823</f>
        <v>0</v>
      </c>
    </row>
    <row r="1071" spans="2:65" s="11" customFormat="1" ht="22.9" customHeight="1">
      <c r="B1071" s="121"/>
      <c r="D1071" s="122" t="s">
        <v>71</v>
      </c>
      <c r="E1071" s="131" t="s">
        <v>1502</v>
      </c>
      <c r="F1071" s="131" t="s">
        <v>1503</v>
      </c>
      <c r="I1071" s="124"/>
      <c r="J1071" s="132">
        <f>BK1071</f>
        <v>0</v>
      </c>
      <c r="L1071" s="121"/>
      <c r="M1071" s="126"/>
      <c r="P1071" s="127">
        <f>SUM(P1072:P1154)</f>
        <v>0</v>
      </c>
      <c r="R1071" s="127">
        <f>SUM(R1072:R1154)</f>
        <v>3.363696</v>
      </c>
      <c r="T1071" s="128">
        <f>SUM(T1072:T1154)</f>
        <v>0</v>
      </c>
      <c r="AR1071" s="122" t="s">
        <v>81</v>
      </c>
      <c r="AT1071" s="129" t="s">
        <v>71</v>
      </c>
      <c r="AU1071" s="129" t="s">
        <v>79</v>
      </c>
      <c r="AY1071" s="122" t="s">
        <v>306</v>
      </c>
      <c r="BK1071" s="130">
        <f>SUM(BK1072:BK1154)</f>
        <v>0</v>
      </c>
    </row>
    <row r="1072" spans="2:65" s="1" customFormat="1" ht="24.2" customHeight="1">
      <c r="B1072" s="33"/>
      <c r="C1072" s="133" t="s">
        <v>1504</v>
      </c>
      <c r="D1072" s="133" t="s">
        <v>308</v>
      </c>
      <c r="E1072" s="134" t="s">
        <v>1505</v>
      </c>
      <c r="F1072" s="135" t="s">
        <v>1506</v>
      </c>
      <c r="G1072" s="136" t="s">
        <v>236</v>
      </c>
      <c r="H1072" s="137">
        <v>108.919</v>
      </c>
      <c r="I1072" s="138"/>
      <c r="J1072" s="139">
        <f>ROUND(I1072*H1072,2)</f>
        <v>0</v>
      </c>
      <c r="K1072" s="135" t="s">
        <v>319</v>
      </c>
      <c r="L1072" s="33"/>
      <c r="M1072" s="140" t="s">
        <v>21</v>
      </c>
      <c r="N1072" s="141" t="s">
        <v>43</v>
      </c>
      <c r="P1072" s="142">
        <f>O1072*H1072</f>
        <v>0</v>
      </c>
      <c r="Q1072" s="142">
        <v>4.0000000000000002E-4</v>
      </c>
      <c r="R1072" s="142">
        <f>Q1072*H1072</f>
        <v>4.3567599999999998E-2</v>
      </c>
      <c r="S1072" s="142">
        <v>0</v>
      </c>
      <c r="T1072" s="143">
        <f>S1072*H1072</f>
        <v>0</v>
      </c>
      <c r="AR1072" s="144" t="s">
        <v>368</v>
      </c>
      <c r="AT1072" s="144" t="s">
        <v>308</v>
      </c>
      <c r="AU1072" s="144" t="s">
        <v>81</v>
      </c>
      <c r="AY1072" s="18" t="s">
        <v>306</v>
      </c>
      <c r="BE1072" s="145">
        <f>IF(N1072="základní",J1072,0)</f>
        <v>0</v>
      </c>
      <c r="BF1072" s="145">
        <f>IF(N1072="snížená",J1072,0)</f>
        <v>0</v>
      </c>
      <c r="BG1072" s="145">
        <f>IF(N1072="zákl. přenesená",J1072,0)</f>
        <v>0</v>
      </c>
      <c r="BH1072" s="145">
        <f>IF(N1072="sníž. přenesená",J1072,0)</f>
        <v>0</v>
      </c>
      <c r="BI1072" s="145">
        <f>IF(N1072="nulová",J1072,0)</f>
        <v>0</v>
      </c>
      <c r="BJ1072" s="18" t="s">
        <v>79</v>
      </c>
      <c r="BK1072" s="145">
        <f>ROUND(I1072*H1072,2)</f>
        <v>0</v>
      </c>
      <c r="BL1072" s="18" t="s">
        <v>368</v>
      </c>
      <c r="BM1072" s="144" t="s">
        <v>1507</v>
      </c>
    </row>
    <row r="1073" spans="2:65" s="1" customFormat="1">
      <c r="B1073" s="33"/>
      <c r="D1073" s="161" t="s">
        <v>321</v>
      </c>
      <c r="F1073" s="162" t="s">
        <v>1508</v>
      </c>
      <c r="I1073" s="163"/>
      <c r="L1073" s="33"/>
      <c r="M1073" s="164"/>
      <c r="T1073" s="52"/>
      <c r="AT1073" s="18" t="s">
        <v>321</v>
      </c>
      <c r="AU1073" s="18" t="s">
        <v>81</v>
      </c>
    </row>
    <row r="1074" spans="2:65" s="14" customFormat="1">
      <c r="B1074" s="165"/>
      <c r="D1074" s="147" t="s">
        <v>313</v>
      </c>
      <c r="E1074" s="166" t="s">
        <v>21</v>
      </c>
      <c r="F1074" s="167" t="s">
        <v>1509</v>
      </c>
      <c r="H1074" s="166" t="s">
        <v>21</v>
      </c>
      <c r="I1074" s="168"/>
      <c r="L1074" s="165"/>
      <c r="M1074" s="169"/>
      <c r="T1074" s="170"/>
      <c r="AT1074" s="166" t="s">
        <v>313</v>
      </c>
      <c r="AU1074" s="166" t="s">
        <v>81</v>
      </c>
      <c r="AV1074" s="14" t="s">
        <v>79</v>
      </c>
      <c r="AW1074" s="14" t="s">
        <v>34</v>
      </c>
      <c r="AX1074" s="14" t="s">
        <v>72</v>
      </c>
      <c r="AY1074" s="166" t="s">
        <v>306</v>
      </c>
    </row>
    <row r="1075" spans="2:65" s="14" customFormat="1">
      <c r="B1075" s="165"/>
      <c r="D1075" s="147" t="s">
        <v>313</v>
      </c>
      <c r="E1075" s="166" t="s">
        <v>21</v>
      </c>
      <c r="F1075" s="167" t="s">
        <v>1510</v>
      </c>
      <c r="H1075" s="166" t="s">
        <v>21</v>
      </c>
      <c r="I1075" s="168"/>
      <c r="L1075" s="165"/>
      <c r="M1075" s="169"/>
      <c r="T1075" s="170"/>
      <c r="AT1075" s="166" t="s">
        <v>313</v>
      </c>
      <c r="AU1075" s="166" t="s">
        <v>81</v>
      </c>
      <c r="AV1075" s="14" t="s">
        <v>79</v>
      </c>
      <c r="AW1075" s="14" t="s">
        <v>34</v>
      </c>
      <c r="AX1075" s="14" t="s">
        <v>72</v>
      </c>
      <c r="AY1075" s="166" t="s">
        <v>306</v>
      </c>
    </row>
    <row r="1076" spans="2:65" s="12" customFormat="1">
      <c r="B1076" s="146"/>
      <c r="D1076" s="147" t="s">
        <v>313</v>
      </c>
      <c r="E1076" s="148" t="s">
        <v>21</v>
      </c>
      <c r="F1076" s="149" t="s">
        <v>1511</v>
      </c>
      <c r="H1076" s="150">
        <v>79.23</v>
      </c>
      <c r="I1076" s="151"/>
      <c r="L1076" s="146"/>
      <c r="M1076" s="152"/>
      <c r="T1076" s="153"/>
      <c r="AT1076" s="148" t="s">
        <v>313</v>
      </c>
      <c r="AU1076" s="148" t="s">
        <v>81</v>
      </c>
      <c r="AV1076" s="12" t="s">
        <v>81</v>
      </c>
      <c r="AW1076" s="12" t="s">
        <v>34</v>
      </c>
      <c r="AX1076" s="12" t="s">
        <v>72</v>
      </c>
      <c r="AY1076" s="148" t="s">
        <v>306</v>
      </c>
    </row>
    <row r="1077" spans="2:65" s="12" customFormat="1">
      <c r="B1077" s="146"/>
      <c r="D1077" s="147" t="s">
        <v>313</v>
      </c>
      <c r="E1077" s="148" t="s">
        <v>21</v>
      </c>
      <c r="F1077" s="149" t="s">
        <v>1512</v>
      </c>
      <c r="H1077" s="150">
        <v>11.536</v>
      </c>
      <c r="I1077" s="151"/>
      <c r="L1077" s="146"/>
      <c r="M1077" s="152"/>
      <c r="T1077" s="153"/>
      <c r="AT1077" s="148" t="s">
        <v>313</v>
      </c>
      <c r="AU1077" s="148" t="s">
        <v>81</v>
      </c>
      <c r="AV1077" s="12" t="s">
        <v>81</v>
      </c>
      <c r="AW1077" s="12" t="s">
        <v>34</v>
      </c>
      <c r="AX1077" s="12" t="s">
        <v>72</v>
      </c>
      <c r="AY1077" s="148" t="s">
        <v>306</v>
      </c>
    </row>
    <row r="1078" spans="2:65" s="13" customFormat="1">
      <c r="B1078" s="154"/>
      <c r="D1078" s="147" t="s">
        <v>313</v>
      </c>
      <c r="E1078" s="155" t="s">
        <v>21</v>
      </c>
      <c r="F1078" s="156" t="s">
        <v>315</v>
      </c>
      <c r="H1078" s="157">
        <v>90.766000000000005</v>
      </c>
      <c r="I1078" s="158"/>
      <c r="L1078" s="154"/>
      <c r="M1078" s="159"/>
      <c r="T1078" s="160"/>
      <c r="AT1078" s="155" t="s">
        <v>313</v>
      </c>
      <c r="AU1078" s="155" t="s">
        <v>81</v>
      </c>
      <c r="AV1078" s="13" t="s">
        <v>89</v>
      </c>
      <c r="AW1078" s="13" t="s">
        <v>34</v>
      </c>
      <c r="AX1078" s="13" t="s">
        <v>72</v>
      </c>
      <c r="AY1078" s="155" t="s">
        <v>306</v>
      </c>
    </row>
    <row r="1079" spans="2:65" s="12" customFormat="1">
      <c r="B1079" s="146"/>
      <c r="D1079" s="147" t="s">
        <v>313</v>
      </c>
      <c r="E1079" s="148" t="s">
        <v>21</v>
      </c>
      <c r="F1079" s="149" t="s">
        <v>1513</v>
      </c>
      <c r="H1079" s="150">
        <v>18.152999999999999</v>
      </c>
      <c r="I1079" s="151"/>
      <c r="L1079" s="146"/>
      <c r="M1079" s="152"/>
      <c r="T1079" s="153"/>
      <c r="AT1079" s="148" t="s">
        <v>313</v>
      </c>
      <c r="AU1079" s="148" t="s">
        <v>81</v>
      </c>
      <c r="AV1079" s="12" t="s">
        <v>81</v>
      </c>
      <c r="AW1079" s="12" t="s">
        <v>34</v>
      </c>
      <c r="AX1079" s="12" t="s">
        <v>72</v>
      </c>
      <c r="AY1079" s="148" t="s">
        <v>306</v>
      </c>
    </row>
    <row r="1080" spans="2:65" s="15" customFormat="1">
      <c r="B1080" s="171"/>
      <c r="D1080" s="147" t="s">
        <v>313</v>
      </c>
      <c r="E1080" s="172" t="s">
        <v>21</v>
      </c>
      <c r="F1080" s="173" t="s">
        <v>331</v>
      </c>
      <c r="H1080" s="174">
        <v>108.919</v>
      </c>
      <c r="I1080" s="175"/>
      <c r="L1080" s="171"/>
      <c r="M1080" s="176"/>
      <c r="T1080" s="177"/>
      <c r="AT1080" s="172" t="s">
        <v>313</v>
      </c>
      <c r="AU1080" s="172" t="s">
        <v>81</v>
      </c>
      <c r="AV1080" s="15" t="s">
        <v>108</v>
      </c>
      <c r="AW1080" s="15" t="s">
        <v>34</v>
      </c>
      <c r="AX1080" s="15" t="s">
        <v>79</v>
      </c>
      <c r="AY1080" s="172" t="s">
        <v>306</v>
      </c>
    </row>
    <row r="1081" spans="2:65" s="1" customFormat="1" ht="16.5" customHeight="1">
      <c r="B1081" s="33"/>
      <c r="C1081" s="133" t="s">
        <v>1514</v>
      </c>
      <c r="D1081" s="133" t="s">
        <v>308</v>
      </c>
      <c r="E1081" s="134" t="s">
        <v>1515</v>
      </c>
      <c r="F1081" s="135" t="s">
        <v>1516</v>
      </c>
      <c r="G1081" s="136" t="s">
        <v>240</v>
      </c>
      <c r="H1081" s="137">
        <v>49.94</v>
      </c>
      <c r="I1081" s="138"/>
      <c r="J1081" s="139">
        <f>ROUND(I1081*H1081,2)</f>
        <v>0</v>
      </c>
      <c r="K1081" s="135" t="s">
        <v>319</v>
      </c>
      <c r="L1081" s="33"/>
      <c r="M1081" s="140" t="s">
        <v>21</v>
      </c>
      <c r="N1081" s="141" t="s">
        <v>43</v>
      </c>
      <c r="P1081" s="142">
        <f>O1081*H1081</f>
        <v>0</v>
      </c>
      <c r="Q1081" s="142">
        <v>1.6000000000000001E-4</v>
      </c>
      <c r="R1081" s="142">
        <f>Q1081*H1081</f>
        <v>7.9903999999999999E-3</v>
      </c>
      <c r="S1081" s="142">
        <v>0</v>
      </c>
      <c r="T1081" s="143">
        <f>S1081*H1081</f>
        <v>0</v>
      </c>
      <c r="AR1081" s="144" t="s">
        <v>368</v>
      </c>
      <c r="AT1081" s="144" t="s">
        <v>308</v>
      </c>
      <c r="AU1081" s="144" t="s">
        <v>81</v>
      </c>
      <c r="AY1081" s="18" t="s">
        <v>306</v>
      </c>
      <c r="BE1081" s="145">
        <f>IF(N1081="základní",J1081,0)</f>
        <v>0</v>
      </c>
      <c r="BF1081" s="145">
        <f>IF(N1081="snížená",J1081,0)</f>
        <v>0</v>
      </c>
      <c r="BG1081" s="145">
        <f>IF(N1081="zákl. přenesená",J1081,0)</f>
        <v>0</v>
      </c>
      <c r="BH1081" s="145">
        <f>IF(N1081="sníž. přenesená",J1081,0)</f>
        <v>0</v>
      </c>
      <c r="BI1081" s="145">
        <f>IF(N1081="nulová",J1081,0)</f>
        <v>0</v>
      </c>
      <c r="BJ1081" s="18" t="s">
        <v>79</v>
      </c>
      <c r="BK1081" s="145">
        <f>ROUND(I1081*H1081,2)</f>
        <v>0</v>
      </c>
      <c r="BL1081" s="18" t="s">
        <v>368</v>
      </c>
      <c r="BM1081" s="144" t="s">
        <v>1517</v>
      </c>
    </row>
    <row r="1082" spans="2:65" s="1" customFormat="1">
      <c r="B1082" s="33"/>
      <c r="D1082" s="161" t="s">
        <v>321</v>
      </c>
      <c r="F1082" s="162" t="s">
        <v>1518</v>
      </c>
      <c r="I1082" s="163"/>
      <c r="L1082" s="33"/>
      <c r="M1082" s="164"/>
      <c r="T1082" s="52"/>
      <c r="AT1082" s="18" t="s">
        <v>321</v>
      </c>
      <c r="AU1082" s="18" t="s">
        <v>81</v>
      </c>
    </row>
    <row r="1083" spans="2:65" s="14" customFormat="1">
      <c r="B1083" s="165"/>
      <c r="D1083" s="147" t="s">
        <v>313</v>
      </c>
      <c r="E1083" s="166" t="s">
        <v>21</v>
      </c>
      <c r="F1083" s="167" t="s">
        <v>1509</v>
      </c>
      <c r="H1083" s="166" t="s">
        <v>21</v>
      </c>
      <c r="I1083" s="168"/>
      <c r="L1083" s="165"/>
      <c r="M1083" s="169"/>
      <c r="T1083" s="170"/>
      <c r="AT1083" s="166" t="s">
        <v>313</v>
      </c>
      <c r="AU1083" s="166" t="s">
        <v>81</v>
      </c>
      <c r="AV1083" s="14" t="s">
        <v>79</v>
      </c>
      <c r="AW1083" s="14" t="s">
        <v>34</v>
      </c>
      <c r="AX1083" s="14" t="s">
        <v>72</v>
      </c>
      <c r="AY1083" s="166" t="s">
        <v>306</v>
      </c>
    </row>
    <row r="1084" spans="2:65" s="14" customFormat="1">
      <c r="B1084" s="165"/>
      <c r="D1084" s="147" t="s">
        <v>313</v>
      </c>
      <c r="E1084" s="166" t="s">
        <v>21</v>
      </c>
      <c r="F1084" s="167" t="s">
        <v>1510</v>
      </c>
      <c r="H1084" s="166" t="s">
        <v>21</v>
      </c>
      <c r="I1084" s="168"/>
      <c r="L1084" s="165"/>
      <c r="M1084" s="169"/>
      <c r="T1084" s="170"/>
      <c r="AT1084" s="166" t="s">
        <v>313</v>
      </c>
      <c r="AU1084" s="166" t="s">
        <v>81</v>
      </c>
      <c r="AV1084" s="14" t="s">
        <v>79</v>
      </c>
      <c r="AW1084" s="14" t="s">
        <v>34</v>
      </c>
      <c r="AX1084" s="14" t="s">
        <v>72</v>
      </c>
      <c r="AY1084" s="166" t="s">
        <v>306</v>
      </c>
    </row>
    <row r="1085" spans="2:65" s="12" customFormat="1">
      <c r="B1085" s="146"/>
      <c r="D1085" s="147" t="s">
        <v>313</v>
      </c>
      <c r="E1085" s="148" t="s">
        <v>21</v>
      </c>
      <c r="F1085" s="149" t="s">
        <v>1519</v>
      </c>
      <c r="H1085" s="150">
        <v>41.7</v>
      </c>
      <c r="I1085" s="151"/>
      <c r="L1085" s="146"/>
      <c r="M1085" s="152"/>
      <c r="T1085" s="153"/>
      <c r="AT1085" s="148" t="s">
        <v>313</v>
      </c>
      <c r="AU1085" s="148" t="s">
        <v>81</v>
      </c>
      <c r="AV1085" s="12" t="s">
        <v>81</v>
      </c>
      <c r="AW1085" s="12" t="s">
        <v>34</v>
      </c>
      <c r="AX1085" s="12" t="s">
        <v>72</v>
      </c>
      <c r="AY1085" s="148" t="s">
        <v>306</v>
      </c>
    </row>
    <row r="1086" spans="2:65" s="12" customFormat="1">
      <c r="B1086" s="146"/>
      <c r="D1086" s="147" t="s">
        <v>313</v>
      </c>
      <c r="E1086" s="148" t="s">
        <v>21</v>
      </c>
      <c r="F1086" s="149" t="s">
        <v>1520</v>
      </c>
      <c r="H1086" s="150">
        <v>8.24</v>
      </c>
      <c r="I1086" s="151"/>
      <c r="L1086" s="146"/>
      <c r="M1086" s="152"/>
      <c r="T1086" s="153"/>
      <c r="AT1086" s="148" t="s">
        <v>313</v>
      </c>
      <c r="AU1086" s="148" t="s">
        <v>81</v>
      </c>
      <c r="AV1086" s="12" t="s">
        <v>81</v>
      </c>
      <c r="AW1086" s="12" t="s">
        <v>34</v>
      </c>
      <c r="AX1086" s="12" t="s">
        <v>72</v>
      </c>
      <c r="AY1086" s="148" t="s">
        <v>306</v>
      </c>
    </row>
    <row r="1087" spans="2:65" s="13" customFormat="1">
      <c r="B1087" s="154"/>
      <c r="D1087" s="147" t="s">
        <v>313</v>
      </c>
      <c r="E1087" s="155" t="s">
        <v>21</v>
      </c>
      <c r="F1087" s="156" t="s">
        <v>315</v>
      </c>
      <c r="H1087" s="157">
        <v>49.94</v>
      </c>
      <c r="I1087" s="158"/>
      <c r="L1087" s="154"/>
      <c r="M1087" s="159"/>
      <c r="T1087" s="160"/>
      <c r="AT1087" s="155" t="s">
        <v>313</v>
      </c>
      <c r="AU1087" s="155" t="s">
        <v>81</v>
      </c>
      <c r="AV1087" s="13" t="s">
        <v>89</v>
      </c>
      <c r="AW1087" s="13" t="s">
        <v>34</v>
      </c>
      <c r="AX1087" s="13" t="s">
        <v>72</v>
      </c>
      <c r="AY1087" s="155" t="s">
        <v>306</v>
      </c>
    </row>
    <row r="1088" spans="2:65" s="15" customFormat="1">
      <c r="B1088" s="171"/>
      <c r="D1088" s="147" t="s">
        <v>313</v>
      </c>
      <c r="E1088" s="172" t="s">
        <v>21</v>
      </c>
      <c r="F1088" s="173" t="s">
        <v>331</v>
      </c>
      <c r="H1088" s="174">
        <v>49.94</v>
      </c>
      <c r="I1088" s="175"/>
      <c r="L1088" s="171"/>
      <c r="M1088" s="176"/>
      <c r="T1088" s="177"/>
      <c r="AT1088" s="172" t="s">
        <v>313</v>
      </c>
      <c r="AU1088" s="172" t="s">
        <v>81</v>
      </c>
      <c r="AV1088" s="15" t="s">
        <v>108</v>
      </c>
      <c r="AW1088" s="15" t="s">
        <v>34</v>
      </c>
      <c r="AX1088" s="15" t="s">
        <v>79</v>
      </c>
      <c r="AY1088" s="172" t="s">
        <v>306</v>
      </c>
    </row>
    <row r="1089" spans="2:65" s="1" customFormat="1" ht="24.2" customHeight="1">
      <c r="B1089" s="33"/>
      <c r="C1089" s="133" t="s">
        <v>1521</v>
      </c>
      <c r="D1089" s="133" t="s">
        <v>308</v>
      </c>
      <c r="E1089" s="134" t="s">
        <v>1522</v>
      </c>
      <c r="F1089" s="135" t="s">
        <v>1523</v>
      </c>
      <c r="G1089" s="136" t="s">
        <v>236</v>
      </c>
      <c r="H1089" s="137">
        <v>140</v>
      </c>
      <c r="I1089" s="138"/>
      <c r="J1089" s="139">
        <f>ROUND(I1089*H1089,2)</f>
        <v>0</v>
      </c>
      <c r="K1089" s="135" t="s">
        <v>319</v>
      </c>
      <c r="L1089" s="33"/>
      <c r="M1089" s="140" t="s">
        <v>21</v>
      </c>
      <c r="N1089" s="141" t="s">
        <v>43</v>
      </c>
      <c r="P1089" s="142">
        <f>O1089*H1089</f>
        <v>0</v>
      </c>
      <c r="Q1089" s="142">
        <v>0</v>
      </c>
      <c r="R1089" s="142">
        <f>Q1089*H1089</f>
        <v>0</v>
      </c>
      <c r="S1089" s="142">
        <v>0</v>
      </c>
      <c r="T1089" s="143">
        <f>S1089*H1089</f>
        <v>0</v>
      </c>
      <c r="AR1089" s="144" t="s">
        <v>368</v>
      </c>
      <c r="AT1089" s="144" t="s">
        <v>308</v>
      </c>
      <c r="AU1089" s="144" t="s">
        <v>81</v>
      </c>
      <c r="AY1089" s="18" t="s">
        <v>306</v>
      </c>
      <c r="BE1089" s="145">
        <f>IF(N1089="základní",J1089,0)</f>
        <v>0</v>
      </c>
      <c r="BF1089" s="145">
        <f>IF(N1089="snížená",J1089,0)</f>
        <v>0</v>
      </c>
      <c r="BG1089" s="145">
        <f>IF(N1089="zákl. přenesená",J1089,0)</f>
        <v>0</v>
      </c>
      <c r="BH1089" s="145">
        <f>IF(N1089="sníž. přenesená",J1089,0)</f>
        <v>0</v>
      </c>
      <c r="BI1089" s="145">
        <f>IF(N1089="nulová",J1089,0)</f>
        <v>0</v>
      </c>
      <c r="BJ1089" s="18" t="s">
        <v>79</v>
      </c>
      <c r="BK1089" s="145">
        <f>ROUND(I1089*H1089,2)</f>
        <v>0</v>
      </c>
      <c r="BL1089" s="18" t="s">
        <v>368</v>
      </c>
      <c r="BM1089" s="144" t="s">
        <v>1524</v>
      </c>
    </row>
    <row r="1090" spans="2:65" s="1" customFormat="1">
      <c r="B1090" s="33"/>
      <c r="D1090" s="161" t="s">
        <v>321</v>
      </c>
      <c r="F1090" s="162" t="s">
        <v>1525</v>
      </c>
      <c r="I1090" s="163"/>
      <c r="L1090" s="33"/>
      <c r="M1090" s="164"/>
      <c r="T1090" s="52"/>
      <c r="AT1090" s="18" t="s">
        <v>321</v>
      </c>
      <c r="AU1090" s="18" t="s">
        <v>81</v>
      </c>
    </row>
    <row r="1091" spans="2:65" s="12" customFormat="1">
      <c r="B1091" s="146"/>
      <c r="D1091" s="147" t="s">
        <v>313</v>
      </c>
      <c r="E1091" s="148" t="s">
        <v>21</v>
      </c>
      <c r="F1091" s="149" t="s">
        <v>1526</v>
      </c>
      <c r="H1091" s="150">
        <v>140</v>
      </c>
      <c r="I1091" s="151"/>
      <c r="L1091" s="146"/>
      <c r="M1091" s="152"/>
      <c r="T1091" s="153"/>
      <c r="AT1091" s="148" t="s">
        <v>313</v>
      </c>
      <c r="AU1091" s="148" t="s">
        <v>81</v>
      </c>
      <c r="AV1091" s="12" t="s">
        <v>81</v>
      </c>
      <c r="AW1091" s="12" t="s">
        <v>34</v>
      </c>
      <c r="AX1091" s="12" t="s">
        <v>72</v>
      </c>
      <c r="AY1091" s="148" t="s">
        <v>306</v>
      </c>
    </row>
    <row r="1092" spans="2:65" s="13" customFormat="1">
      <c r="B1092" s="154"/>
      <c r="D1092" s="147" t="s">
        <v>313</v>
      </c>
      <c r="E1092" s="155" t="s">
        <v>21</v>
      </c>
      <c r="F1092" s="156" t="s">
        <v>315</v>
      </c>
      <c r="H1092" s="157">
        <v>140</v>
      </c>
      <c r="I1092" s="158"/>
      <c r="L1092" s="154"/>
      <c r="M1092" s="159"/>
      <c r="T1092" s="160"/>
      <c r="AT1092" s="155" t="s">
        <v>313</v>
      </c>
      <c r="AU1092" s="155" t="s">
        <v>81</v>
      </c>
      <c r="AV1092" s="13" t="s">
        <v>89</v>
      </c>
      <c r="AW1092" s="13" t="s">
        <v>34</v>
      </c>
      <c r="AX1092" s="13" t="s">
        <v>79</v>
      </c>
      <c r="AY1092" s="155" t="s">
        <v>306</v>
      </c>
    </row>
    <row r="1093" spans="2:65" s="1" customFormat="1" ht="16.5" customHeight="1">
      <c r="B1093" s="33"/>
      <c r="C1093" s="179" t="s">
        <v>1527</v>
      </c>
      <c r="D1093" s="179" t="s">
        <v>447</v>
      </c>
      <c r="E1093" s="180" t="s">
        <v>1528</v>
      </c>
      <c r="F1093" s="181" t="s">
        <v>1529</v>
      </c>
      <c r="G1093" s="182" t="s">
        <v>375</v>
      </c>
      <c r="H1093" s="183">
        <v>4.5999999999999999E-2</v>
      </c>
      <c r="I1093" s="184"/>
      <c r="J1093" s="185">
        <f>ROUND(I1093*H1093,2)</f>
        <v>0</v>
      </c>
      <c r="K1093" s="181" t="s">
        <v>319</v>
      </c>
      <c r="L1093" s="186"/>
      <c r="M1093" s="187" t="s">
        <v>21</v>
      </c>
      <c r="N1093" s="188" t="s">
        <v>43</v>
      </c>
      <c r="P1093" s="142">
        <f>O1093*H1093</f>
        <v>0</v>
      </c>
      <c r="Q1093" s="142">
        <v>1</v>
      </c>
      <c r="R1093" s="142">
        <f>Q1093*H1093</f>
        <v>4.5999999999999999E-2</v>
      </c>
      <c r="S1093" s="142">
        <v>0</v>
      </c>
      <c r="T1093" s="143">
        <f>S1093*H1093</f>
        <v>0</v>
      </c>
      <c r="AR1093" s="144" t="s">
        <v>530</v>
      </c>
      <c r="AT1093" s="144" t="s">
        <v>447</v>
      </c>
      <c r="AU1093" s="144" t="s">
        <v>81</v>
      </c>
      <c r="AY1093" s="18" t="s">
        <v>306</v>
      </c>
      <c r="BE1093" s="145">
        <f>IF(N1093="základní",J1093,0)</f>
        <v>0</v>
      </c>
      <c r="BF1093" s="145">
        <f>IF(N1093="snížená",J1093,0)</f>
        <v>0</v>
      </c>
      <c r="BG1093" s="145">
        <f>IF(N1093="zákl. přenesená",J1093,0)</f>
        <v>0</v>
      </c>
      <c r="BH1093" s="145">
        <f>IF(N1093="sníž. přenesená",J1093,0)</f>
        <v>0</v>
      </c>
      <c r="BI1093" s="145">
        <f>IF(N1093="nulová",J1093,0)</f>
        <v>0</v>
      </c>
      <c r="BJ1093" s="18" t="s">
        <v>79</v>
      </c>
      <c r="BK1093" s="145">
        <f>ROUND(I1093*H1093,2)</f>
        <v>0</v>
      </c>
      <c r="BL1093" s="18" t="s">
        <v>368</v>
      </c>
      <c r="BM1093" s="144" t="s">
        <v>1530</v>
      </c>
    </row>
    <row r="1094" spans="2:65" s="12" customFormat="1">
      <c r="B1094" s="146"/>
      <c r="D1094" s="147" t="s">
        <v>313</v>
      </c>
      <c r="F1094" s="149" t="s">
        <v>1531</v>
      </c>
      <c r="H1094" s="150">
        <v>4.5999999999999999E-2</v>
      </c>
      <c r="I1094" s="151"/>
      <c r="L1094" s="146"/>
      <c r="M1094" s="152"/>
      <c r="T1094" s="153"/>
      <c r="AT1094" s="148" t="s">
        <v>313</v>
      </c>
      <c r="AU1094" s="148" t="s">
        <v>81</v>
      </c>
      <c r="AV1094" s="12" t="s">
        <v>81</v>
      </c>
      <c r="AW1094" s="12" t="s">
        <v>4</v>
      </c>
      <c r="AX1094" s="12" t="s">
        <v>79</v>
      </c>
      <c r="AY1094" s="148" t="s">
        <v>306</v>
      </c>
    </row>
    <row r="1095" spans="2:65" s="1" customFormat="1" ht="24.2" customHeight="1">
      <c r="B1095" s="33"/>
      <c r="C1095" s="133" t="s">
        <v>1532</v>
      </c>
      <c r="D1095" s="133" t="s">
        <v>308</v>
      </c>
      <c r="E1095" s="134" t="s">
        <v>1533</v>
      </c>
      <c r="F1095" s="135" t="s">
        <v>1534</v>
      </c>
      <c r="G1095" s="136" t="s">
        <v>236</v>
      </c>
      <c r="H1095" s="137">
        <v>88.37</v>
      </c>
      <c r="I1095" s="138"/>
      <c r="J1095" s="139">
        <f>ROUND(I1095*H1095,2)</f>
        <v>0</v>
      </c>
      <c r="K1095" s="135" t="s">
        <v>319</v>
      </c>
      <c r="L1095" s="33"/>
      <c r="M1095" s="140" t="s">
        <v>21</v>
      </c>
      <c r="N1095" s="141" t="s">
        <v>43</v>
      </c>
      <c r="P1095" s="142">
        <f>O1095*H1095</f>
        <v>0</v>
      </c>
      <c r="Q1095" s="142">
        <v>0</v>
      </c>
      <c r="R1095" s="142">
        <f>Q1095*H1095</f>
        <v>0</v>
      </c>
      <c r="S1095" s="142">
        <v>0</v>
      </c>
      <c r="T1095" s="143">
        <f>S1095*H1095</f>
        <v>0</v>
      </c>
      <c r="AR1095" s="144" t="s">
        <v>368</v>
      </c>
      <c r="AT1095" s="144" t="s">
        <v>308</v>
      </c>
      <c r="AU1095" s="144" t="s">
        <v>81</v>
      </c>
      <c r="AY1095" s="18" t="s">
        <v>306</v>
      </c>
      <c r="BE1095" s="145">
        <f>IF(N1095="základní",J1095,0)</f>
        <v>0</v>
      </c>
      <c r="BF1095" s="145">
        <f>IF(N1095="snížená",J1095,0)</f>
        <v>0</v>
      </c>
      <c r="BG1095" s="145">
        <f>IF(N1095="zákl. přenesená",J1095,0)</f>
        <v>0</v>
      </c>
      <c r="BH1095" s="145">
        <f>IF(N1095="sníž. přenesená",J1095,0)</f>
        <v>0</v>
      </c>
      <c r="BI1095" s="145">
        <f>IF(N1095="nulová",J1095,0)</f>
        <v>0</v>
      </c>
      <c r="BJ1095" s="18" t="s">
        <v>79</v>
      </c>
      <c r="BK1095" s="145">
        <f>ROUND(I1095*H1095,2)</f>
        <v>0</v>
      </c>
      <c r="BL1095" s="18" t="s">
        <v>368</v>
      </c>
      <c r="BM1095" s="144" t="s">
        <v>1535</v>
      </c>
    </row>
    <row r="1096" spans="2:65" s="1" customFormat="1">
      <c r="B1096" s="33"/>
      <c r="D1096" s="161" t="s">
        <v>321</v>
      </c>
      <c r="F1096" s="162" t="s">
        <v>1536</v>
      </c>
      <c r="I1096" s="163"/>
      <c r="L1096" s="33"/>
      <c r="M1096" s="164"/>
      <c r="T1096" s="52"/>
      <c r="AT1096" s="18" t="s">
        <v>321</v>
      </c>
      <c r="AU1096" s="18" t="s">
        <v>81</v>
      </c>
    </row>
    <row r="1097" spans="2:65" s="12" customFormat="1">
      <c r="B1097" s="146"/>
      <c r="D1097" s="147" t="s">
        <v>313</v>
      </c>
      <c r="E1097" s="148" t="s">
        <v>21</v>
      </c>
      <c r="F1097" s="149" t="s">
        <v>1537</v>
      </c>
      <c r="H1097" s="150">
        <v>88.37</v>
      </c>
      <c r="I1097" s="151"/>
      <c r="L1097" s="146"/>
      <c r="M1097" s="152"/>
      <c r="T1097" s="153"/>
      <c r="AT1097" s="148" t="s">
        <v>313</v>
      </c>
      <c r="AU1097" s="148" t="s">
        <v>81</v>
      </c>
      <c r="AV1097" s="12" t="s">
        <v>81</v>
      </c>
      <c r="AW1097" s="12" t="s">
        <v>34</v>
      </c>
      <c r="AX1097" s="12" t="s">
        <v>72</v>
      </c>
      <c r="AY1097" s="148" t="s">
        <v>306</v>
      </c>
    </row>
    <row r="1098" spans="2:65" s="13" customFormat="1">
      <c r="B1098" s="154"/>
      <c r="D1098" s="147" t="s">
        <v>313</v>
      </c>
      <c r="E1098" s="155" t="s">
        <v>21</v>
      </c>
      <c r="F1098" s="156" t="s">
        <v>315</v>
      </c>
      <c r="H1098" s="157">
        <v>88.37</v>
      </c>
      <c r="I1098" s="158"/>
      <c r="L1098" s="154"/>
      <c r="M1098" s="159"/>
      <c r="T1098" s="160"/>
      <c r="AT1098" s="155" t="s">
        <v>313</v>
      </c>
      <c r="AU1098" s="155" t="s">
        <v>81</v>
      </c>
      <c r="AV1098" s="13" t="s">
        <v>89</v>
      </c>
      <c r="AW1098" s="13" t="s">
        <v>34</v>
      </c>
      <c r="AX1098" s="13" t="s">
        <v>79</v>
      </c>
      <c r="AY1098" s="155" t="s">
        <v>306</v>
      </c>
    </row>
    <row r="1099" spans="2:65" s="1" customFormat="1" ht="16.5" customHeight="1">
      <c r="B1099" s="33"/>
      <c r="C1099" s="179" t="s">
        <v>1538</v>
      </c>
      <c r="D1099" s="179" t="s">
        <v>447</v>
      </c>
      <c r="E1099" s="180" t="s">
        <v>1528</v>
      </c>
      <c r="F1099" s="181" t="s">
        <v>1529</v>
      </c>
      <c r="G1099" s="182" t="s">
        <v>375</v>
      </c>
      <c r="H1099" s="183">
        <v>0.03</v>
      </c>
      <c r="I1099" s="184"/>
      <c r="J1099" s="185">
        <f>ROUND(I1099*H1099,2)</f>
        <v>0</v>
      </c>
      <c r="K1099" s="181" t="s">
        <v>319</v>
      </c>
      <c r="L1099" s="186"/>
      <c r="M1099" s="187" t="s">
        <v>21</v>
      </c>
      <c r="N1099" s="188" t="s">
        <v>43</v>
      </c>
      <c r="P1099" s="142">
        <f>O1099*H1099</f>
        <v>0</v>
      </c>
      <c r="Q1099" s="142">
        <v>1</v>
      </c>
      <c r="R1099" s="142">
        <f>Q1099*H1099</f>
        <v>0.03</v>
      </c>
      <c r="S1099" s="142">
        <v>0</v>
      </c>
      <c r="T1099" s="143">
        <f>S1099*H1099</f>
        <v>0</v>
      </c>
      <c r="AR1099" s="144" t="s">
        <v>530</v>
      </c>
      <c r="AT1099" s="144" t="s">
        <v>447</v>
      </c>
      <c r="AU1099" s="144" t="s">
        <v>81</v>
      </c>
      <c r="AY1099" s="18" t="s">
        <v>306</v>
      </c>
      <c r="BE1099" s="145">
        <f>IF(N1099="základní",J1099,0)</f>
        <v>0</v>
      </c>
      <c r="BF1099" s="145">
        <f>IF(N1099="snížená",J1099,0)</f>
        <v>0</v>
      </c>
      <c r="BG1099" s="145">
        <f>IF(N1099="zákl. přenesená",J1099,0)</f>
        <v>0</v>
      </c>
      <c r="BH1099" s="145">
        <f>IF(N1099="sníž. přenesená",J1099,0)</f>
        <v>0</v>
      </c>
      <c r="BI1099" s="145">
        <f>IF(N1099="nulová",J1099,0)</f>
        <v>0</v>
      </c>
      <c r="BJ1099" s="18" t="s">
        <v>79</v>
      </c>
      <c r="BK1099" s="145">
        <f>ROUND(I1099*H1099,2)</f>
        <v>0</v>
      </c>
      <c r="BL1099" s="18" t="s">
        <v>368</v>
      </c>
      <c r="BM1099" s="144" t="s">
        <v>1539</v>
      </c>
    </row>
    <row r="1100" spans="2:65" s="12" customFormat="1">
      <c r="B1100" s="146"/>
      <c r="D1100" s="147" t="s">
        <v>313</v>
      </c>
      <c r="F1100" s="149" t="s">
        <v>1540</v>
      </c>
      <c r="H1100" s="150">
        <v>0.03</v>
      </c>
      <c r="I1100" s="151"/>
      <c r="L1100" s="146"/>
      <c r="M1100" s="152"/>
      <c r="T1100" s="153"/>
      <c r="AT1100" s="148" t="s">
        <v>313</v>
      </c>
      <c r="AU1100" s="148" t="s">
        <v>81</v>
      </c>
      <c r="AV1100" s="12" t="s">
        <v>81</v>
      </c>
      <c r="AW1100" s="12" t="s">
        <v>4</v>
      </c>
      <c r="AX1100" s="12" t="s">
        <v>79</v>
      </c>
      <c r="AY1100" s="148" t="s">
        <v>306</v>
      </c>
    </row>
    <row r="1101" spans="2:65" s="1" customFormat="1" ht="21.75" customHeight="1">
      <c r="B1101" s="33"/>
      <c r="C1101" s="133" t="s">
        <v>1541</v>
      </c>
      <c r="D1101" s="133" t="s">
        <v>308</v>
      </c>
      <c r="E1101" s="134" t="s">
        <v>1542</v>
      </c>
      <c r="F1101" s="135" t="s">
        <v>1543</v>
      </c>
      <c r="G1101" s="136" t="s">
        <v>236</v>
      </c>
      <c r="H1101" s="137">
        <v>280</v>
      </c>
      <c r="I1101" s="138"/>
      <c r="J1101" s="139">
        <f>ROUND(I1101*H1101,2)</f>
        <v>0</v>
      </c>
      <c r="K1101" s="135" t="s">
        <v>319</v>
      </c>
      <c r="L1101" s="33"/>
      <c r="M1101" s="140" t="s">
        <v>21</v>
      </c>
      <c r="N1101" s="141" t="s">
        <v>43</v>
      </c>
      <c r="P1101" s="142">
        <f>O1101*H1101</f>
        <v>0</v>
      </c>
      <c r="Q1101" s="142">
        <v>4.0000000000000002E-4</v>
      </c>
      <c r="R1101" s="142">
        <f>Q1101*H1101</f>
        <v>0.112</v>
      </c>
      <c r="S1101" s="142">
        <v>0</v>
      </c>
      <c r="T1101" s="143">
        <f>S1101*H1101</f>
        <v>0</v>
      </c>
      <c r="AR1101" s="144" t="s">
        <v>368</v>
      </c>
      <c r="AT1101" s="144" t="s">
        <v>308</v>
      </c>
      <c r="AU1101" s="144" t="s">
        <v>81</v>
      </c>
      <c r="AY1101" s="18" t="s">
        <v>306</v>
      </c>
      <c r="BE1101" s="145">
        <f>IF(N1101="základní",J1101,0)</f>
        <v>0</v>
      </c>
      <c r="BF1101" s="145">
        <f>IF(N1101="snížená",J1101,0)</f>
        <v>0</v>
      </c>
      <c r="BG1101" s="145">
        <f>IF(N1101="zákl. přenesená",J1101,0)</f>
        <v>0</v>
      </c>
      <c r="BH1101" s="145">
        <f>IF(N1101="sníž. přenesená",J1101,0)</f>
        <v>0</v>
      </c>
      <c r="BI1101" s="145">
        <f>IF(N1101="nulová",J1101,0)</f>
        <v>0</v>
      </c>
      <c r="BJ1101" s="18" t="s">
        <v>79</v>
      </c>
      <c r="BK1101" s="145">
        <f>ROUND(I1101*H1101,2)</f>
        <v>0</v>
      </c>
      <c r="BL1101" s="18" t="s">
        <v>368</v>
      </c>
      <c r="BM1101" s="144" t="s">
        <v>1544</v>
      </c>
    </row>
    <row r="1102" spans="2:65" s="1" customFormat="1">
      <c r="B1102" s="33"/>
      <c r="D1102" s="161" t="s">
        <v>321</v>
      </c>
      <c r="F1102" s="162" t="s">
        <v>1545</v>
      </c>
      <c r="I1102" s="163"/>
      <c r="L1102" s="33"/>
      <c r="M1102" s="164"/>
      <c r="T1102" s="52"/>
      <c r="AT1102" s="18" t="s">
        <v>321</v>
      </c>
      <c r="AU1102" s="18" t="s">
        <v>81</v>
      </c>
    </row>
    <row r="1103" spans="2:65" s="14" customFormat="1">
      <c r="B1103" s="165"/>
      <c r="D1103" s="147" t="s">
        <v>313</v>
      </c>
      <c r="E1103" s="166" t="s">
        <v>21</v>
      </c>
      <c r="F1103" s="167" t="s">
        <v>1546</v>
      </c>
      <c r="H1103" s="166" t="s">
        <v>21</v>
      </c>
      <c r="I1103" s="168"/>
      <c r="L1103" s="165"/>
      <c r="M1103" s="169"/>
      <c r="T1103" s="170"/>
      <c r="AT1103" s="166" t="s">
        <v>313</v>
      </c>
      <c r="AU1103" s="166" t="s">
        <v>81</v>
      </c>
      <c r="AV1103" s="14" t="s">
        <v>79</v>
      </c>
      <c r="AW1103" s="14" t="s">
        <v>34</v>
      </c>
      <c r="AX1103" s="14" t="s">
        <v>72</v>
      </c>
      <c r="AY1103" s="166" t="s">
        <v>306</v>
      </c>
    </row>
    <row r="1104" spans="2:65" s="12" customFormat="1">
      <c r="B1104" s="146"/>
      <c r="D1104" s="147" t="s">
        <v>313</v>
      </c>
      <c r="E1104" s="148" t="s">
        <v>21</v>
      </c>
      <c r="F1104" s="149" t="s">
        <v>1547</v>
      </c>
      <c r="H1104" s="150">
        <v>140</v>
      </c>
      <c r="I1104" s="151"/>
      <c r="L1104" s="146"/>
      <c r="M1104" s="152"/>
      <c r="T1104" s="153"/>
      <c r="AT1104" s="148" t="s">
        <v>313</v>
      </c>
      <c r="AU1104" s="148" t="s">
        <v>81</v>
      </c>
      <c r="AV1104" s="12" t="s">
        <v>81</v>
      </c>
      <c r="AW1104" s="12" t="s">
        <v>34</v>
      </c>
      <c r="AX1104" s="12" t="s">
        <v>72</v>
      </c>
      <c r="AY1104" s="148" t="s">
        <v>306</v>
      </c>
    </row>
    <row r="1105" spans="2:65" s="13" customFormat="1">
      <c r="B1105" s="154"/>
      <c r="D1105" s="147" t="s">
        <v>313</v>
      </c>
      <c r="E1105" s="155" t="s">
        <v>21</v>
      </c>
      <c r="F1105" s="156" t="s">
        <v>315</v>
      </c>
      <c r="H1105" s="157">
        <v>140</v>
      </c>
      <c r="I1105" s="158"/>
      <c r="L1105" s="154"/>
      <c r="M1105" s="159"/>
      <c r="T1105" s="160"/>
      <c r="AT1105" s="155" t="s">
        <v>313</v>
      </c>
      <c r="AU1105" s="155" t="s">
        <v>81</v>
      </c>
      <c r="AV1105" s="13" t="s">
        <v>89</v>
      </c>
      <c r="AW1105" s="13" t="s">
        <v>34</v>
      </c>
      <c r="AX1105" s="13" t="s">
        <v>72</v>
      </c>
      <c r="AY1105" s="155" t="s">
        <v>306</v>
      </c>
    </row>
    <row r="1106" spans="2:65" s="12" customFormat="1">
      <c r="B1106" s="146"/>
      <c r="D1106" s="147" t="s">
        <v>313</v>
      </c>
      <c r="E1106" s="148" t="s">
        <v>21</v>
      </c>
      <c r="F1106" s="149" t="s">
        <v>1548</v>
      </c>
      <c r="H1106" s="150">
        <v>140</v>
      </c>
      <c r="I1106" s="151"/>
      <c r="L1106" s="146"/>
      <c r="M1106" s="152"/>
      <c r="T1106" s="153"/>
      <c r="AT1106" s="148" t="s">
        <v>313</v>
      </c>
      <c r="AU1106" s="148" t="s">
        <v>81</v>
      </c>
      <c r="AV1106" s="12" t="s">
        <v>81</v>
      </c>
      <c r="AW1106" s="12" t="s">
        <v>34</v>
      </c>
      <c r="AX1106" s="12" t="s">
        <v>72</v>
      </c>
      <c r="AY1106" s="148" t="s">
        <v>306</v>
      </c>
    </row>
    <row r="1107" spans="2:65" s="13" customFormat="1">
      <c r="B1107" s="154"/>
      <c r="D1107" s="147" t="s">
        <v>313</v>
      </c>
      <c r="E1107" s="155" t="s">
        <v>21</v>
      </c>
      <c r="F1107" s="156" t="s">
        <v>315</v>
      </c>
      <c r="H1107" s="157">
        <v>140</v>
      </c>
      <c r="I1107" s="158"/>
      <c r="L1107" s="154"/>
      <c r="M1107" s="159"/>
      <c r="T1107" s="160"/>
      <c r="AT1107" s="155" t="s">
        <v>313</v>
      </c>
      <c r="AU1107" s="155" t="s">
        <v>81</v>
      </c>
      <c r="AV1107" s="13" t="s">
        <v>89</v>
      </c>
      <c r="AW1107" s="13" t="s">
        <v>34</v>
      </c>
      <c r="AX1107" s="13" t="s">
        <v>72</v>
      </c>
      <c r="AY1107" s="155" t="s">
        <v>306</v>
      </c>
    </row>
    <row r="1108" spans="2:65" s="15" customFormat="1">
      <c r="B1108" s="171"/>
      <c r="D1108" s="147" t="s">
        <v>313</v>
      </c>
      <c r="E1108" s="172" t="s">
        <v>21</v>
      </c>
      <c r="F1108" s="173" t="s">
        <v>331</v>
      </c>
      <c r="H1108" s="174">
        <v>280</v>
      </c>
      <c r="I1108" s="175"/>
      <c r="L1108" s="171"/>
      <c r="M1108" s="176"/>
      <c r="T1108" s="177"/>
      <c r="AT1108" s="172" t="s">
        <v>313</v>
      </c>
      <c r="AU1108" s="172" t="s">
        <v>81</v>
      </c>
      <c r="AV1108" s="15" t="s">
        <v>108</v>
      </c>
      <c r="AW1108" s="15" t="s">
        <v>34</v>
      </c>
      <c r="AX1108" s="15" t="s">
        <v>79</v>
      </c>
      <c r="AY1108" s="172" t="s">
        <v>306</v>
      </c>
    </row>
    <row r="1109" spans="2:65" s="1" customFormat="1" ht="24.2" customHeight="1">
      <c r="B1109" s="33"/>
      <c r="C1109" s="179" t="s">
        <v>1549</v>
      </c>
      <c r="D1109" s="179" t="s">
        <v>447</v>
      </c>
      <c r="E1109" s="180" t="s">
        <v>1550</v>
      </c>
      <c r="F1109" s="181" t="s">
        <v>1551</v>
      </c>
      <c r="G1109" s="182" t="s">
        <v>236</v>
      </c>
      <c r="H1109" s="183">
        <v>163.16999999999999</v>
      </c>
      <c r="I1109" s="184"/>
      <c r="J1109" s="185">
        <f>ROUND(I1109*H1109,2)</f>
        <v>0</v>
      </c>
      <c r="K1109" s="181" t="s">
        <v>319</v>
      </c>
      <c r="L1109" s="186"/>
      <c r="M1109" s="187" t="s">
        <v>21</v>
      </c>
      <c r="N1109" s="188" t="s">
        <v>43</v>
      </c>
      <c r="P1109" s="142">
        <f>O1109*H1109</f>
        <v>0</v>
      </c>
      <c r="Q1109" s="142">
        <v>5.3E-3</v>
      </c>
      <c r="R1109" s="142">
        <f>Q1109*H1109</f>
        <v>0.86480099999999993</v>
      </c>
      <c r="S1109" s="142">
        <v>0</v>
      </c>
      <c r="T1109" s="143">
        <f>S1109*H1109</f>
        <v>0</v>
      </c>
      <c r="AR1109" s="144" t="s">
        <v>530</v>
      </c>
      <c r="AT1109" s="144" t="s">
        <v>447</v>
      </c>
      <c r="AU1109" s="144" t="s">
        <v>81</v>
      </c>
      <c r="AY1109" s="18" t="s">
        <v>306</v>
      </c>
      <c r="BE1109" s="145">
        <f>IF(N1109="základní",J1109,0)</f>
        <v>0</v>
      </c>
      <c r="BF1109" s="145">
        <f>IF(N1109="snížená",J1109,0)</f>
        <v>0</v>
      </c>
      <c r="BG1109" s="145">
        <f>IF(N1109="zákl. přenesená",J1109,0)</f>
        <v>0</v>
      </c>
      <c r="BH1109" s="145">
        <f>IF(N1109="sníž. přenesená",J1109,0)</f>
        <v>0</v>
      </c>
      <c r="BI1109" s="145">
        <f>IF(N1109="nulová",J1109,0)</f>
        <v>0</v>
      </c>
      <c r="BJ1109" s="18" t="s">
        <v>79</v>
      </c>
      <c r="BK1109" s="145">
        <f>ROUND(I1109*H1109,2)</f>
        <v>0</v>
      </c>
      <c r="BL1109" s="18" t="s">
        <v>368</v>
      </c>
      <c r="BM1109" s="144" t="s">
        <v>1552</v>
      </c>
    </row>
    <row r="1110" spans="2:65" s="12" customFormat="1">
      <c r="B1110" s="146"/>
      <c r="D1110" s="147" t="s">
        <v>313</v>
      </c>
      <c r="E1110" s="148" t="s">
        <v>21</v>
      </c>
      <c r="F1110" s="149" t="s">
        <v>1547</v>
      </c>
      <c r="H1110" s="150">
        <v>140</v>
      </c>
      <c r="I1110" s="151"/>
      <c r="L1110" s="146"/>
      <c r="M1110" s="152"/>
      <c r="T1110" s="153"/>
      <c r="AT1110" s="148" t="s">
        <v>313</v>
      </c>
      <c r="AU1110" s="148" t="s">
        <v>81</v>
      </c>
      <c r="AV1110" s="12" t="s">
        <v>81</v>
      </c>
      <c r="AW1110" s="12" t="s">
        <v>34</v>
      </c>
      <c r="AX1110" s="12" t="s">
        <v>79</v>
      </c>
      <c r="AY1110" s="148" t="s">
        <v>306</v>
      </c>
    </row>
    <row r="1111" spans="2:65" s="12" customFormat="1">
      <c r="B1111" s="146"/>
      <c r="D1111" s="147" t="s">
        <v>313</v>
      </c>
      <c r="F1111" s="149" t="s">
        <v>1553</v>
      </c>
      <c r="H1111" s="150">
        <v>163.16999999999999</v>
      </c>
      <c r="I1111" s="151"/>
      <c r="L1111" s="146"/>
      <c r="M1111" s="152"/>
      <c r="T1111" s="153"/>
      <c r="AT1111" s="148" t="s">
        <v>313</v>
      </c>
      <c r="AU1111" s="148" t="s">
        <v>81</v>
      </c>
      <c r="AV1111" s="12" t="s">
        <v>81</v>
      </c>
      <c r="AW1111" s="12" t="s">
        <v>4</v>
      </c>
      <c r="AX1111" s="12" t="s">
        <v>79</v>
      </c>
      <c r="AY1111" s="148" t="s">
        <v>306</v>
      </c>
    </row>
    <row r="1112" spans="2:65" s="1" customFormat="1" ht="24.2" customHeight="1">
      <c r="B1112" s="33"/>
      <c r="C1112" s="179" t="s">
        <v>1554</v>
      </c>
      <c r="D1112" s="179" t="s">
        <v>447</v>
      </c>
      <c r="E1112" s="180" t="s">
        <v>1555</v>
      </c>
      <c r="F1112" s="181" t="s">
        <v>1556</v>
      </c>
      <c r="G1112" s="182" t="s">
        <v>236</v>
      </c>
      <c r="H1112" s="183">
        <v>163.16999999999999</v>
      </c>
      <c r="I1112" s="184"/>
      <c r="J1112" s="185">
        <f>ROUND(I1112*H1112,2)</f>
        <v>0</v>
      </c>
      <c r="K1112" s="181" t="s">
        <v>319</v>
      </c>
      <c r="L1112" s="186"/>
      <c r="M1112" s="187" t="s">
        <v>21</v>
      </c>
      <c r="N1112" s="188" t="s">
        <v>43</v>
      </c>
      <c r="P1112" s="142">
        <f>O1112*H1112</f>
        <v>0</v>
      </c>
      <c r="Q1112" s="142">
        <v>4.7000000000000002E-3</v>
      </c>
      <c r="R1112" s="142">
        <f>Q1112*H1112</f>
        <v>0.766899</v>
      </c>
      <c r="S1112" s="142">
        <v>0</v>
      </c>
      <c r="T1112" s="143">
        <f>S1112*H1112</f>
        <v>0</v>
      </c>
      <c r="AR1112" s="144" t="s">
        <v>530</v>
      </c>
      <c r="AT1112" s="144" t="s">
        <v>447</v>
      </c>
      <c r="AU1112" s="144" t="s">
        <v>81</v>
      </c>
      <c r="AY1112" s="18" t="s">
        <v>306</v>
      </c>
      <c r="BE1112" s="145">
        <f>IF(N1112="základní",J1112,0)</f>
        <v>0</v>
      </c>
      <c r="BF1112" s="145">
        <f>IF(N1112="snížená",J1112,0)</f>
        <v>0</v>
      </c>
      <c r="BG1112" s="145">
        <f>IF(N1112="zákl. přenesená",J1112,0)</f>
        <v>0</v>
      </c>
      <c r="BH1112" s="145">
        <f>IF(N1112="sníž. přenesená",J1112,0)</f>
        <v>0</v>
      </c>
      <c r="BI1112" s="145">
        <f>IF(N1112="nulová",J1112,0)</f>
        <v>0</v>
      </c>
      <c r="BJ1112" s="18" t="s">
        <v>79</v>
      </c>
      <c r="BK1112" s="145">
        <f>ROUND(I1112*H1112,2)</f>
        <v>0</v>
      </c>
      <c r="BL1112" s="18" t="s">
        <v>368</v>
      </c>
      <c r="BM1112" s="144" t="s">
        <v>1557</v>
      </c>
    </row>
    <row r="1113" spans="2:65" s="12" customFormat="1">
      <c r="B1113" s="146"/>
      <c r="D1113" s="147" t="s">
        <v>313</v>
      </c>
      <c r="E1113" s="148" t="s">
        <v>21</v>
      </c>
      <c r="F1113" s="149" t="s">
        <v>1548</v>
      </c>
      <c r="H1113" s="150">
        <v>140</v>
      </c>
      <c r="I1113" s="151"/>
      <c r="L1113" s="146"/>
      <c r="M1113" s="152"/>
      <c r="T1113" s="153"/>
      <c r="AT1113" s="148" t="s">
        <v>313</v>
      </c>
      <c r="AU1113" s="148" t="s">
        <v>81</v>
      </c>
      <c r="AV1113" s="12" t="s">
        <v>81</v>
      </c>
      <c r="AW1113" s="12" t="s">
        <v>34</v>
      </c>
      <c r="AX1113" s="12" t="s">
        <v>79</v>
      </c>
      <c r="AY1113" s="148" t="s">
        <v>306</v>
      </c>
    </row>
    <row r="1114" spans="2:65" s="12" customFormat="1">
      <c r="B1114" s="146"/>
      <c r="D1114" s="147" t="s">
        <v>313</v>
      </c>
      <c r="F1114" s="149" t="s">
        <v>1553</v>
      </c>
      <c r="H1114" s="150">
        <v>163.16999999999999</v>
      </c>
      <c r="I1114" s="151"/>
      <c r="L1114" s="146"/>
      <c r="M1114" s="152"/>
      <c r="T1114" s="153"/>
      <c r="AT1114" s="148" t="s">
        <v>313</v>
      </c>
      <c r="AU1114" s="148" t="s">
        <v>81</v>
      </c>
      <c r="AV1114" s="12" t="s">
        <v>81</v>
      </c>
      <c r="AW1114" s="12" t="s">
        <v>4</v>
      </c>
      <c r="AX1114" s="12" t="s">
        <v>79</v>
      </c>
      <c r="AY1114" s="148" t="s">
        <v>306</v>
      </c>
    </row>
    <row r="1115" spans="2:65" s="1" customFormat="1" ht="21.75" customHeight="1">
      <c r="B1115" s="33"/>
      <c r="C1115" s="133" t="s">
        <v>1558</v>
      </c>
      <c r="D1115" s="133" t="s">
        <v>308</v>
      </c>
      <c r="E1115" s="134" t="s">
        <v>1559</v>
      </c>
      <c r="F1115" s="135" t="s">
        <v>1560</v>
      </c>
      <c r="G1115" s="136" t="s">
        <v>236</v>
      </c>
      <c r="H1115" s="137">
        <v>222.12</v>
      </c>
      <c r="I1115" s="138"/>
      <c r="J1115" s="139">
        <f>ROUND(I1115*H1115,2)</f>
        <v>0</v>
      </c>
      <c r="K1115" s="135" t="s">
        <v>319</v>
      </c>
      <c r="L1115" s="33"/>
      <c r="M1115" s="140" t="s">
        <v>21</v>
      </c>
      <c r="N1115" s="141" t="s">
        <v>43</v>
      </c>
      <c r="P1115" s="142">
        <f>O1115*H1115</f>
        <v>0</v>
      </c>
      <c r="Q1115" s="142">
        <v>4.0000000000000002E-4</v>
      </c>
      <c r="R1115" s="142">
        <f>Q1115*H1115</f>
        <v>8.884800000000001E-2</v>
      </c>
      <c r="S1115" s="142">
        <v>0</v>
      </c>
      <c r="T1115" s="143">
        <f>S1115*H1115</f>
        <v>0</v>
      </c>
      <c r="AR1115" s="144" t="s">
        <v>368</v>
      </c>
      <c r="AT1115" s="144" t="s">
        <v>308</v>
      </c>
      <c r="AU1115" s="144" t="s">
        <v>81</v>
      </c>
      <c r="AY1115" s="18" t="s">
        <v>306</v>
      </c>
      <c r="BE1115" s="145">
        <f>IF(N1115="základní",J1115,0)</f>
        <v>0</v>
      </c>
      <c r="BF1115" s="145">
        <f>IF(N1115="snížená",J1115,0)</f>
        <v>0</v>
      </c>
      <c r="BG1115" s="145">
        <f>IF(N1115="zákl. přenesená",J1115,0)</f>
        <v>0</v>
      </c>
      <c r="BH1115" s="145">
        <f>IF(N1115="sníž. přenesená",J1115,0)</f>
        <v>0</v>
      </c>
      <c r="BI1115" s="145">
        <f>IF(N1115="nulová",J1115,0)</f>
        <v>0</v>
      </c>
      <c r="BJ1115" s="18" t="s">
        <v>79</v>
      </c>
      <c r="BK1115" s="145">
        <f>ROUND(I1115*H1115,2)</f>
        <v>0</v>
      </c>
      <c r="BL1115" s="18" t="s">
        <v>368</v>
      </c>
      <c r="BM1115" s="144" t="s">
        <v>1561</v>
      </c>
    </row>
    <row r="1116" spans="2:65" s="1" customFormat="1">
      <c r="B1116" s="33"/>
      <c r="D1116" s="161" t="s">
        <v>321</v>
      </c>
      <c r="F1116" s="162" t="s">
        <v>1562</v>
      </c>
      <c r="I1116" s="163"/>
      <c r="L1116" s="33"/>
      <c r="M1116" s="164"/>
      <c r="T1116" s="52"/>
      <c r="AT1116" s="18" t="s">
        <v>321</v>
      </c>
      <c r="AU1116" s="18" t="s">
        <v>81</v>
      </c>
    </row>
    <row r="1117" spans="2:65" s="14" customFormat="1">
      <c r="B1117" s="165"/>
      <c r="D1117" s="147" t="s">
        <v>313</v>
      </c>
      <c r="E1117" s="166" t="s">
        <v>21</v>
      </c>
      <c r="F1117" s="167" t="s">
        <v>1563</v>
      </c>
      <c r="H1117" s="166" t="s">
        <v>21</v>
      </c>
      <c r="I1117" s="168"/>
      <c r="L1117" s="165"/>
      <c r="M1117" s="169"/>
      <c r="T1117" s="170"/>
      <c r="AT1117" s="166" t="s">
        <v>313</v>
      </c>
      <c r="AU1117" s="166" t="s">
        <v>81</v>
      </c>
      <c r="AV1117" s="14" t="s">
        <v>79</v>
      </c>
      <c r="AW1117" s="14" t="s">
        <v>34</v>
      </c>
      <c r="AX1117" s="14" t="s">
        <v>72</v>
      </c>
      <c r="AY1117" s="166" t="s">
        <v>306</v>
      </c>
    </row>
    <row r="1118" spans="2:65" s="12" customFormat="1">
      <c r="B1118" s="146"/>
      <c r="D1118" s="147" t="s">
        <v>313</v>
      </c>
      <c r="E1118" s="148" t="s">
        <v>21</v>
      </c>
      <c r="F1118" s="149" t="s">
        <v>1564</v>
      </c>
      <c r="H1118" s="150">
        <v>111.06</v>
      </c>
      <c r="I1118" s="151"/>
      <c r="L1118" s="146"/>
      <c r="M1118" s="152"/>
      <c r="T1118" s="153"/>
      <c r="AT1118" s="148" t="s">
        <v>313</v>
      </c>
      <c r="AU1118" s="148" t="s">
        <v>81</v>
      </c>
      <c r="AV1118" s="12" t="s">
        <v>81</v>
      </c>
      <c r="AW1118" s="12" t="s">
        <v>34</v>
      </c>
      <c r="AX1118" s="12" t="s">
        <v>72</v>
      </c>
      <c r="AY1118" s="148" t="s">
        <v>306</v>
      </c>
    </row>
    <row r="1119" spans="2:65" s="13" customFormat="1">
      <c r="B1119" s="154"/>
      <c r="D1119" s="147" t="s">
        <v>313</v>
      </c>
      <c r="E1119" s="155" t="s">
        <v>21</v>
      </c>
      <c r="F1119" s="156" t="s">
        <v>315</v>
      </c>
      <c r="H1119" s="157">
        <v>111.06</v>
      </c>
      <c r="I1119" s="158"/>
      <c r="L1119" s="154"/>
      <c r="M1119" s="159"/>
      <c r="T1119" s="160"/>
      <c r="AT1119" s="155" t="s">
        <v>313</v>
      </c>
      <c r="AU1119" s="155" t="s">
        <v>81</v>
      </c>
      <c r="AV1119" s="13" t="s">
        <v>89</v>
      </c>
      <c r="AW1119" s="13" t="s">
        <v>34</v>
      </c>
      <c r="AX1119" s="13" t="s">
        <v>72</v>
      </c>
      <c r="AY1119" s="155" t="s">
        <v>306</v>
      </c>
    </row>
    <row r="1120" spans="2:65" s="12" customFormat="1">
      <c r="B1120" s="146"/>
      <c r="D1120" s="147" t="s">
        <v>313</v>
      </c>
      <c r="E1120" s="148" t="s">
        <v>21</v>
      </c>
      <c r="F1120" s="149" t="s">
        <v>1565</v>
      </c>
      <c r="H1120" s="150">
        <v>111.06</v>
      </c>
      <c r="I1120" s="151"/>
      <c r="L1120" s="146"/>
      <c r="M1120" s="152"/>
      <c r="T1120" s="153"/>
      <c r="AT1120" s="148" t="s">
        <v>313</v>
      </c>
      <c r="AU1120" s="148" t="s">
        <v>81</v>
      </c>
      <c r="AV1120" s="12" t="s">
        <v>81</v>
      </c>
      <c r="AW1120" s="12" t="s">
        <v>34</v>
      </c>
      <c r="AX1120" s="12" t="s">
        <v>72</v>
      </c>
      <c r="AY1120" s="148" t="s">
        <v>306</v>
      </c>
    </row>
    <row r="1121" spans="2:65" s="13" customFormat="1">
      <c r="B1121" s="154"/>
      <c r="D1121" s="147" t="s">
        <v>313</v>
      </c>
      <c r="E1121" s="155" t="s">
        <v>21</v>
      </c>
      <c r="F1121" s="156" t="s">
        <v>315</v>
      </c>
      <c r="H1121" s="157">
        <v>111.06</v>
      </c>
      <c r="I1121" s="158"/>
      <c r="L1121" s="154"/>
      <c r="M1121" s="159"/>
      <c r="T1121" s="160"/>
      <c r="AT1121" s="155" t="s">
        <v>313</v>
      </c>
      <c r="AU1121" s="155" t="s">
        <v>81</v>
      </c>
      <c r="AV1121" s="13" t="s">
        <v>89</v>
      </c>
      <c r="AW1121" s="13" t="s">
        <v>34</v>
      </c>
      <c r="AX1121" s="13" t="s">
        <v>72</v>
      </c>
      <c r="AY1121" s="155" t="s">
        <v>306</v>
      </c>
    </row>
    <row r="1122" spans="2:65" s="15" customFormat="1">
      <c r="B1122" s="171"/>
      <c r="D1122" s="147" t="s">
        <v>313</v>
      </c>
      <c r="E1122" s="172" t="s">
        <v>21</v>
      </c>
      <c r="F1122" s="173" t="s">
        <v>331</v>
      </c>
      <c r="H1122" s="174">
        <v>222.12</v>
      </c>
      <c r="I1122" s="175"/>
      <c r="L1122" s="171"/>
      <c r="M1122" s="176"/>
      <c r="T1122" s="177"/>
      <c r="AT1122" s="172" t="s">
        <v>313</v>
      </c>
      <c r="AU1122" s="172" t="s">
        <v>81</v>
      </c>
      <c r="AV1122" s="15" t="s">
        <v>108</v>
      </c>
      <c r="AW1122" s="15" t="s">
        <v>34</v>
      </c>
      <c r="AX1122" s="15" t="s">
        <v>79</v>
      </c>
      <c r="AY1122" s="172" t="s">
        <v>306</v>
      </c>
    </row>
    <row r="1123" spans="2:65" s="1" customFormat="1" ht="24.2" customHeight="1">
      <c r="B1123" s="33"/>
      <c r="C1123" s="179" t="s">
        <v>1566</v>
      </c>
      <c r="D1123" s="179" t="s">
        <v>447</v>
      </c>
      <c r="E1123" s="180" t="s">
        <v>1550</v>
      </c>
      <c r="F1123" s="181" t="s">
        <v>1551</v>
      </c>
      <c r="G1123" s="182" t="s">
        <v>236</v>
      </c>
      <c r="H1123" s="183">
        <v>135.60400000000001</v>
      </c>
      <c r="I1123" s="184"/>
      <c r="J1123" s="185">
        <f>ROUND(I1123*H1123,2)</f>
        <v>0</v>
      </c>
      <c r="K1123" s="181" t="s">
        <v>319</v>
      </c>
      <c r="L1123" s="186"/>
      <c r="M1123" s="187" t="s">
        <v>21</v>
      </c>
      <c r="N1123" s="188" t="s">
        <v>43</v>
      </c>
      <c r="P1123" s="142">
        <f>O1123*H1123</f>
        <v>0</v>
      </c>
      <c r="Q1123" s="142">
        <v>5.3E-3</v>
      </c>
      <c r="R1123" s="142">
        <f>Q1123*H1123</f>
        <v>0.71870120000000004</v>
      </c>
      <c r="S1123" s="142">
        <v>0</v>
      </c>
      <c r="T1123" s="143">
        <f>S1123*H1123</f>
        <v>0</v>
      </c>
      <c r="AR1123" s="144" t="s">
        <v>530</v>
      </c>
      <c r="AT1123" s="144" t="s">
        <v>447</v>
      </c>
      <c r="AU1123" s="144" t="s">
        <v>81</v>
      </c>
      <c r="AY1123" s="18" t="s">
        <v>306</v>
      </c>
      <c r="BE1123" s="145">
        <f>IF(N1123="základní",J1123,0)</f>
        <v>0</v>
      </c>
      <c r="BF1123" s="145">
        <f>IF(N1123="snížená",J1123,0)</f>
        <v>0</v>
      </c>
      <c r="BG1123" s="145">
        <f>IF(N1123="zákl. přenesená",J1123,0)</f>
        <v>0</v>
      </c>
      <c r="BH1123" s="145">
        <f>IF(N1123="sníž. přenesená",J1123,0)</f>
        <v>0</v>
      </c>
      <c r="BI1123" s="145">
        <f>IF(N1123="nulová",J1123,0)</f>
        <v>0</v>
      </c>
      <c r="BJ1123" s="18" t="s">
        <v>79</v>
      </c>
      <c r="BK1123" s="145">
        <f>ROUND(I1123*H1123,2)</f>
        <v>0</v>
      </c>
      <c r="BL1123" s="18" t="s">
        <v>368</v>
      </c>
      <c r="BM1123" s="144" t="s">
        <v>1567</v>
      </c>
    </row>
    <row r="1124" spans="2:65" s="12" customFormat="1">
      <c r="B1124" s="146"/>
      <c r="D1124" s="147" t="s">
        <v>313</v>
      </c>
      <c r="E1124" s="148" t="s">
        <v>21</v>
      </c>
      <c r="F1124" s="149" t="s">
        <v>1564</v>
      </c>
      <c r="H1124" s="150">
        <v>111.06</v>
      </c>
      <c r="I1124" s="151"/>
      <c r="L1124" s="146"/>
      <c r="M1124" s="152"/>
      <c r="T1124" s="153"/>
      <c r="AT1124" s="148" t="s">
        <v>313</v>
      </c>
      <c r="AU1124" s="148" t="s">
        <v>81</v>
      </c>
      <c r="AV1124" s="12" t="s">
        <v>81</v>
      </c>
      <c r="AW1124" s="12" t="s">
        <v>34</v>
      </c>
      <c r="AX1124" s="12" t="s">
        <v>79</v>
      </c>
      <c r="AY1124" s="148" t="s">
        <v>306</v>
      </c>
    </row>
    <row r="1125" spans="2:65" s="12" customFormat="1">
      <c r="B1125" s="146"/>
      <c r="D1125" s="147" t="s">
        <v>313</v>
      </c>
      <c r="F1125" s="149" t="s">
        <v>1568</v>
      </c>
      <c r="H1125" s="150">
        <v>135.60400000000001</v>
      </c>
      <c r="I1125" s="151"/>
      <c r="L1125" s="146"/>
      <c r="M1125" s="152"/>
      <c r="T1125" s="153"/>
      <c r="AT1125" s="148" t="s">
        <v>313</v>
      </c>
      <c r="AU1125" s="148" t="s">
        <v>81</v>
      </c>
      <c r="AV1125" s="12" t="s">
        <v>81</v>
      </c>
      <c r="AW1125" s="12" t="s">
        <v>4</v>
      </c>
      <c r="AX1125" s="12" t="s">
        <v>79</v>
      </c>
      <c r="AY1125" s="148" t="s">
        <v>306</v>
      </c>
    </row>
    <row r="1126" spans="2:65" s="1" customFormat="1" ht="24.2" customHeight="1">
      <c r="B1126" s="33"/>
      <c r="C1126" s="179" t="s">
        <v>1569</v>
      </c>
      <c r="D1126" s="179" t="s">
        <v>447</v>
      </c>
      <c r="E1126" s="180" t="s">
        <v>1555</v>
      </c>
      <c r="F1126" s="181" t="s">
        <v>1556</v>
      </c>
      <c r="G1126" s="182" t="s">
        <v>236</v>
      </c>
      <c r="H1126" s="183">
        <v>135.60400000000001</v>
      </c>
      <c r="I1126" s="184"/>
      <c r="J1126" s="185">
        <f>ROUND(I1126*H1126,2)</f>
        <v>0</v>
      </c>
      <c r="K1126" s="181" t="s">
        <v>319</v>
      </c>
      <c r="L1126" s="186"/>
      <c r="M1126" s="187" t="s">
        <v>21</v>
      </c>
      <c r="N1126" s="188" t="s">
        <v>43</v>
      </c>
      <c r="P1126" s="142">
        <f>O1126*H1126</f>
        <v>0</v>
      </c>
      <c r="Q1126" s="142">
        <v>4.7000000000000002E-3</v>
      </c>
      <c r="R1126" s="142">
        <f>Q1126*H1126</f>
        <v>0.63733880000000009</v>
      </c>
      <c r="S1126" s="142">
        <v>0</v>
      </c>
      <c r="T1126" s="143">
        <f>S1126*H1126</f>
        <v>0</v>
      </c>
      <c r="AR1126" s="144" t="s">
        <v>530</v>
      </c>
      <c r="AT1126" s="144" t="s">
        <v>447</v>
      </c>
      <c r="AU1126" s="144" t="s">
        <v>81</v>
      </c>
      <c r="AY1126" s="18" t="s">
        <v>306</v>
      </c>
      <c r="BE1126" s="145">
        <f>IF(N1126="základní",J1126,0)</f>
        <v>0</v>
      </c>
      <c r="BF1126" s="145">
        <f>IF(N1126="snížená",J1126,0)</f>
        <v>0</v>
      </c>
      <c r="BG1126" s="145">
        <f>IF(N1126="zákl. přenesená",J1126,0)</f>
        <v>0</v>
      </c>
      <c r="BH1126" s="145">
        <f>IF(N1126="sníž. přenesená",J1126,0)</f>
        <v>0</v>
      </c>
      <c r="BI1126" s="145">
        <f>IF(N1126="nulová",J1126,0)</f>
        <v>0</v>
      </c>
      <c r="BJ1126" s="18" t="s">
        <v>79</v>
      </c>
      <c r="BK1126" s="145">
        <f>ROUND(I1126*H1126,2)</f>
        <v>0</v>
      </c>
      <c r="BL1126" s="18" t="s">
        <v>368</v>
      </c>
      <c r="BM1126" s="144" t="s">
        <v>1570</v>
      </c>
    </row>
    <row r="1127" spans="2:65" s="12" customFormat="1">
      <c r="B1127" s="146"/>
      <c r="D1127" s="147" t="s">
        <v>313</v>
      </c>
      <c r="E1127" s="148" t="s">
        <v>21</v>
      </c>
      <c r="F1127" s="149" t="s">
        <v>1565</v>
      </c>
      <c r="H1127" s="150">
        <v>111.06</v>
      </c>
      <c r="I1127" s="151"/>
      <c r="L1127" s="146"/>
      <c r="M1127" s="152"/>
      <c r="T1127" s="153"/>
      <c r="AT1127" s="148" t="s">
        <v>313</v>
      </c>
      <c r="AU1127" s="148" t="s">
        <v>81</v>
      </c>
      <c r="AV1127" s="12" t="s">
        <v>81</v>
      </c>
      <c r="AW1127" s="12" t="s">
        <v>34</v>
      </c>
      <c r="AX1127" s="12" t="s">
        <v>79</v>
      </c>
      <c r="AY1127" s="148" t="s">
        <v>306</v>
      </c>
    </row>
    <row r="1128" spans="2:65" s="12" customFormat="1">
      <c r="B1128" s="146"/>
      <c r="D1128" s="147" t="s">
        <v>313</v>
      </c>
      <c r="F1128" s="149" t="s">
        <v>1568</v>
      </c>
      <c r="H1128" s="150">
        <v>135.60400000000001</v>
      </c>
      <c r="I1128" s="151"/>
      <c r="L1128" s="146"/>
      <c r="M1128" s="152"/>
      <c r="T1128" s="153"/>
      <c r="AT1128" s="148" t="s">
        <v>313</v>
      </c>
      <c r="AU1128" s="148" t="s">
        <v>81</v>
      </c>
      <c r="AV1128" s="12" t="s">
        <v>81</v>
      </c>
      <c r="AW1128" s="12" t="s">
        <v>4</v>
      </c>
      <c r="AX1128" s="12" t="s">
        <v>79</v>
      </c>
      <c r="AY1128" s="148" t="s">
        <v>306</v>
      </c>
    </row>
    <row r="1129" spans="2:65" s="1" customFormat="1" ht="24.2" customHeight="1">
      <c r="B1129" s="33"/>
      <c r="C1129" s="133" t="s">
        <v>1571</v>
      </c>
      <c r="D1129" s="133" t="s">
        <v>308</v>
      </c>
      <c r="E1129" s="134" t="s">
        <v>1572</v>
      </c>
      <c r="F1129" s="135" t="s">
        <v>1573</v>
      </c>
      <c r="G1129" s="136" t="s">
        <v>661</v>
      </c>
      <c r="H1129" s="137">
        <v>2</v>
      </c>
      <c r="I1129" s="138"/>
      <c r="J1129" s="139">
        <f>ROUND(I1129*H1129,2)</f>
        <v>0</v>
      </c>
      <c r="K1129" s="135" t="s">
        <v>319</v>
      </c>
      <c r="L1129" s="33"/>
      <c r="M1129" s="140" t="s">
        <v>21</v>
      </c>
      <c r="N1129" s="141" t="s">
        <v>43</v>
      </c>
      <c r="P1129" s="142">
        <f>O1129*H1129</f>
        <v>0</v>
      </c>
      <c r="Q1129" s="142">
        <v>2.9999999999999997E-4</v>
      </c>
      <c r="R1129" s="142">
        <f>Q1129*H1129</f>
        <v>5.9999999999999995E-4</v>
      </c>
      <c r="S1129" s="142">
        <v>0</v>
      </c>
      <c r="T1129" s="143">
        <f>S1129*H1129</f>
        <v>0</v>
      </c>
      <c r="AR1129" s="144" t="s">
        <v>368</v>
      </c>
      <c r="AT1129" s="144" t="s">
        <v>308</v>
      </c>
      <c r="AU1129" s="144" t="s">
        <v>81</v>
      </c>
      <c r="AY1129" s="18" t="s">
        <v>306</v>
      </c>
      <c r="BE1129" s="145">
        <f>IF(N1129="základní",J1129,0)</f>
        <v>0</v>
      </c>
      <c r="BF1129" s="145">
        <f>IF(N1129="snížená",J1129,0)</f>
        <v>0</v>
      </c>
      <c r="BG1129" s="145">
        <f>IF(N1129="zákl. přenesená",J1129,0)</f>
        <v>0</v>
      </c>
      <c r="BH1129" s="145">
        <f>IF(N1129="sníž. přenesená",J1129,0)</f>
        <v>0</v>
      </c>
      <c r="BI1129" s="145">
        <f>IF(N1129="nulová",J1129,0)</f>
        <v>0</v>
      </c>
      <c r="BJ1129" s="18" t="s">
        <v>79</v>
      </c>
      <c r="BK1129" s="145">
        <f>ROUND(I1129*H1129,2)</f>
        <v>0</v>
      </c>
      <c r="BL1129" s="18" t="s">
        <v>368</v>
      </c>
      <c r="BM1129" s="144" t="s">
        <v>1574</v>
      </c>
    </row>
    <row r="1130" spans="2:65" s="1" customFormat="1">
      <c r="B1130" s="33"/>
      <c r="D1130" s="161" t="s">
        <v>321</v>
      </c>
      <c r="F1130" s="162" t="s">
        <v>1575</v>
      </c>
      <c r="I1130" s="163"/>
      <c r="L1130" s="33"/>
      <c r="M1130" s="164"/>
      <c r="T1130" s="52"/>
      <c r="AT1130" s="18" t="s">
        <v>321</v>
      </c>
      <c r="AU1130" s="18" t="s">
        <v>81</v>
      </c>
    </row>
    <row r="1131" spans="2:65" s="12" customFormat="1">
      <c r="B1131" s="146"/>
      <c r="D1131" s="147" t="s">
        <v>313</v>
      </c>
      <c r="E1131" s="148" t="s">
        <v>21</v>
      </c>
      <c r="F1131" s="149" t="s">
        <v>1576</v>
      </c>
      <c r="H1131" s="150">
        <v>2</v>
      </c>
      <c r="I1131" s="151"/>
      <c r="L1131" s="146"/>
      <c r="M1131" s="152"/>
      <c r="T1131" s="153"/>
      <c r="AT1131" s="148" t="s">
        <v>313</v>
      </c>
      <c r="AU1131" s="148" t="s">
        <v>81</v>
      </c>
      <c r="AV1131" s="12" t="s">
        <v>81</v>
      </c>
      <c r="AW1131" s="12" t="s">
        <v>34</v>
      </c>
      <c r="AX1131" s="12" t="s">
        <v>72</v>
      </c>
      <c r="AY1131" s="148" t="s">
        <v>306</v>
      </c>
    </row>
    <row r="1132" spans="2:65" s="13" customFormat="1">
      <c r="B1132" s="154"/>
      <c r="D1132" s="147" t="s">
        <v>313</v>
      </c>
      <c r="E1132" s="155" t="s">
        <v>21</v>
      </c>
      <c r="F1132" s="156" t="s">
        <v>315</v>
      </c>
      <c r="H1132" s="157">
        <v>2</v>
      </c>
      <c r="I1132" s="158"/>
      <c r="L1132" s="154"/>
      <c r="M1132" s="159"/>
      <c r="T1132" s="160"/>
      <c r="AT1132" s="155" t="s">
        <v>313</v>
      </c>
      <c r="AU1132" s="155" t="s">
        <v>81</v>
      </c>
      <c r="AV1132" s="13" t="s">
        <v>89</v>
      </c>
      <c r="AW1132" s="13" t="s">
        <v>34</v>
      </c>
      <c r="AX1132" s="13" t="s">
        <v>79</v>
      </c>
      <c r="AY1132" s="155" t="s">
        <v>306</v>
      </c>
    </row>
    <row r="1133" spans="2:65" s="1" customFormat="1" ht="24.2" customHeight="1">
      <c r="B1133" s="33"/>
      <c r="C1133" s="179" t="s">
        <v>1577</v>
      </c>
      <c r="D1133" s="179" t="s">
        <v>447</v>
      </c>
      <c r="E1133" s="180" t="s">
        <v>1550</v>
      </c>
      <c r="F1133" s="181" t="s">
        <v>1551</v>
      </c>
      <c r="G1133" s="182" t="s">
        <v>236</v>
      </c>
      <c r="H1133" s="183">
        <v>0.73499999999999999</v>
      </c>
      <c r="I1133" s="184"/>
      <c r="J1133" s="185">
        <f>ROUND(I1133*H1133,2)</f>
        <v>0</v>
      </c>
      <c r="K1133" s="181" t="s">
        <v>319</v>
      </c>
      <c r="L1133" s="186"/>
      <c r="M1133" s="187" t="s">
        <v>21</v>
      </c>
      <c r="N1133" s="188" t="s">
        <v>43</v>
      </c>
      <c r="P1133" s="142">
        <f>O1133*H1133</f>
        <v>0</v>
      </c>
      <c r="Q1133" s="142">
        <v>5.3E-3</v>
      </c>
      <c r="R1133" s="142">
        <f>Q1133*H1133</f>
        <v>3.8955000000000001E-3</v>
      </c>
      <c r="S1133" s="142">
        <v>0</v>
      </c>
      <c r="T1133" s="143">
        <f>S1133*H1133</f>
        <v>0</v>
      </c>
      <c r="AR1133" s="144" t="s">
        <v>530</v>
      </c>
      <c r="AT1133" s="144" t="s">
        <v>447</v>
      </c>
      <c r="AU1133" s="144" t="s">
        <v>81</v>
      </c>
      <c r="AY1133" s="18" t="s">
        <v>306</v>
      </c>
      <c r="BE1133" s="145">
        <f>IF(N1133="základní",J1133,0)</f>
        <v>0</v>
      </c>
      <c r="BF1133" s="145">
        <f>IF(N1133="snížená",J1133,0)</f>
        <v>0</v>
      </c>
      <c r="BG1133" s="145">
        <f>IF(N1133="zákl. přenesená",J1133,0)</f>
        <v>0</v>
      </c>
      <c r="BH1133" s="145">
        <f>IF(N1133="sníž. přenesená",J1133,0)</f>
        <v>0</v>
      </c>
      <c r="BI1133" s="145">
        <f>IF(N1133="nulová",J1133,0)</f>
        <v>0</v>
      </c>
      <c r="BJ1133" s="18" t="s">
        <v>79</v>
      </c>
      <c r="BK1133" s="145">
        <f>ROUND(I1133*H1133,2)</f>
        <v>0</v>
      </c>
      <c r="BL1133" s="18" t="s">
        <v>368</v>
      </c>
      <c r="BM1133" s="144" t="s">
        <v>1578</v>
      </c>
    </row>
    <row r="1134" spans="2:65" s="12" customFormat="1">
      <c r="B1134" s="146"/>
      <c r="D1134" s="147" t="s">
        <v>313</v>
      </c>
      <c r="E1134" s="148" t="s">
        <v>21</v>
      </c>
      <c r="F1134" s="149" t="s">
        <v>79</v>
      </c>
      <c r="H1134" s="150">
        <v>1</v>
      </c>
      <c r="I1134" s="151"/>
      <c r="L1134" s="146"/>
      <c r="M1134" s="152"/>
      <c r="T1134" s="153"/>
      <c r="AT1134" s="148" t="s">
        <v>313</v>
      </c>
      <c r="AU1134" s="148" t="s">
        <v>81</v>
      </c>
      <c r="AV1134" s="12" t="s">
        <v>81</v>
      </c>
      <c r="AW1134" s="12" t="s">
        <v>34</v>
      </c>
      <c r="AX1134" s="12" t="s">
        <v>72</v>
      </c>
      <c r="AY1134" s="148" t="s">
        <v>306</v>
      </c>
    </row>
    <row r="1135" spans="2:65" s="13" customFormat="1">
      <c r="B1135" s="154"/>
      <c r="D1135" s="147" t="s">
        <v>313</v>
      </c>
      <c r="E1135" s="155" t="s">
        <v>21</v>
      </c>
      <c r="F1135" s="156" t="s">
        <v>315</v>
      </c>
      <c r="H1135" s="157">
        <v>1</v>
      </c>
      <c r="I1135" s="158"/>
      <c r="L1135" s="154"/>
      <c r="M1135" s="159"/>
      <c r="T1135" s="160"/>
      <c r="AT1135" s="155" t="s">
        <v>313</v>
      </c>
      <c r="AU1135" s="155" t="s">
        <v>81</v>
      </c>
      <c r="AV1135" s="13" t="s">
        <v>89</v>
      </c>
      <c r="AW1135" s="13" t="s">
        <v>34</v>
      </c>
      <c r="AX1135" s="13" t="s">
        <v>79</v>
      </c>
      <c r="AY1135" s="155" t="s">
        <v>306</v>
      </c>
    </row>
    <row r="1136" spans="2:65" s="12" customFormat="1">
      <c r="B1136" s="146"/>
      <c r="D1136" s="147" t="s">
        <v>313</v>
      </c>
      <c r="F1136" s="149" t="s">
        <v>1579</v>
      </c>
      <c r="H1136" s="150">
        <v>0.73499999999999999</v>
      </c>
      <c r="I1136" s="151"/>
      <c r="L1136" s="146"/>
      <c r="M1136" s="152"/>
      <c r="T1136" s="153"/>
      <c r="AT1136" s="148" t="s">
        <v>313</v>
      </c>
      <c r="AU1136" s="148" t="s">
        <v>81</v>
      </c>
      <c r="AV1136" s="12" t="s">
        <v>81</v>
      </c>
      <c r="AW1136" s="12" t="s">
        <v>4</v>
      </c>
      <c r="AX1136" s="12" t="s">
        <v>79</v>
      </c>
      <c r="AY1136" s="148" t="s">
        <v>306</v>
      </c>
    </row>
    <row r="1137" spans="2:65" s="1" customFormat="1" ht="24.2" customHeight="1">
      <c r="B1137" s="33"/>
      <c r="C1137" s="179" t="s">
        <v>1580</v>
      </c>
      <c r="D1137" s="179" t="s">
        <v>447</v>
      </c>
      <c r="E1137" s="180" t="s">
        <v>1555</v>
      </c>
      <c r="F1137" s="181" t="s">
        <v>1556</v>
      </c>
      <c r="G1137" s="182" t="s">
        <v>236</v>
      </c>
      <c r="H1137" s="183">
        <v>0.73499999999999999</v>
      </c>
      <c r="I1137" s="184"/>
      <c r="J1137" s="185">
        <f>ROUND(I1137*H1137,2)</f>
        <v>0</v>
      </c>
      <c r="K1137" s="181" t="s">
        <v>319</v>
      </c>
      <c r="L1137" s="186"/>
      <c r="M1137" s="187" t="s">
        <v>21</v>
      </c>
      <c r="N1137" s="188" t="s">
        <v>43</v>
      </c>
      <c r="P1137" s="142">
        <f>O1137*H1137</f>
        <v>0</v>
      </c>
      <c r="Q1137" s="142">
        <v>4.7000000000000002E-3</v>
      </c>
      <c r="R1137" s="142">
        <f>Q1137*H1137</f>
        <v>3.4545000000000001E-3</v>
      </c>
      <c r="S1137" s="142">
        <v>0</v>
      </c>
      <c r="T1137" s="143">
        <f>S1137*H1137</f>
        <v>0</v>
      </c>
      <c r="AR1137" s="144" t="s">
        <v>530</v>
      </c>
      <c r="AT1137" s="144" t="s">
        <v>447</v>
      </c>
      <c r="AU1137" s="144" t="s">
        <v>81</v>
      </c>
      <c r="AY1137" s="18" t="s">
        <v>306</v>
      </c>
      <c r="BE1137" s="145">
        <f>IF(N1137="základní",J1137,0)</f>
        <v>0</v>
      </c>
      <c r="BF1137" s="145">
        <f>IF(N1137="snížená",J1137,0)</f>
        <v>0</v>
      </c>
      <c r="BG1137" s="145">
        <f>IF(N1137="zákl. přenesená",J1137,0)</f>
        <v>0</v>
      </c>
      <c r="BH1137" s="145">
        <f>IF(N1137="sníž. přenesená",J1137,0)</f>
        <v>0</v>
      </c>
      <c r="BI1137" s="145">
        <f>IF(N1137="nulová",J1137,0)</f>
        <v>0</v>
      </c>
      <c r="BJ1137" s="18" t="s">
        <v>79</v>
      </c>
      <c r="BK1137" s="145">
        <f>ROUND(I1137*H1137,2)</f>
        <v>0</v>
      </c>
      <c r="BL1137" s="18" t="s">
        <v>368</v>
      </c>
      <c r="BM1137" s="144" t="s">
        <v>1581</v>
      </c>
    </row>
    <row r="1138" spans="2:65" s="12" customFormat="1">
      <c r="B1138" s="146"/>
      <c r="D1138" s="147" t="s">
        <v>313</v>
      </c>
      <c r="E1138" s="148" t="s">
        <v>21</v>
      </c>
      <c r="F1138" s="149" t="s">
        <v>79</v>
      </c>
      <c r="H1138" s="150">
        <v>1</v>
      </c>
      <c r="I1138" s="151"/>
      <c r="L1138" s="146"/>
      <c r="M1138" s="152"/>
      <c r="T1138" s="153"/>
      <c r="AT1138" s="148" t="s">
        <v>313</v>
      </c>
      <c r="AU1138" s="148" t="s">
        <v>81</v>
      </c>
      <c r="AV1138" s="12" t="s">
        <v>81</v>
      </c>
      <c r="AW1138" s="12" t="s">
        <v>34</v>
      </c>
      <c r="AX1138" s="12" t="s">
        <v>72</v>
      </c>
      <c r="AY1138" s="148" t="s">
        <v>306</v>
      </c>
    </row>
    <row r="1139" spans="2:65" s="13" customFormat="1">
      <c r="B1139" s="154"/>
      <c r="D1139" s="147" t="s">
        <v>313</v>
      </c>
      <c r="E1139" s="155" t="s">
        <v>21</v>
      </c>
      <c r="F1139" s="156" t="s">
        <v>315</v>
      </c>
      <c r="H1139" s="157">
        <v>1</v>
      </c>
      <c r="I1139" s="158"/>
      <c r="L1139" s="154"/>
      <c r="M1139" s="159"/>
      <c r="T1139" s="160"/>
      <c r="AT1139" s="155" t="s">
        <v>313</v>
      </c>
      <c r="AU1139" s="155" t="s">
        <v>81</v>
      </c>
      <c r="AV1139" s="13" t="s">
        <v>89</v>
      </c>
      <c r="AW1139" s="13" t="s">
        <v>34</v>
      </c>
      <c r="AX1139" s="13" t="s">
        <v>79</v>
      </c>
      <c r="AY1139" s="155" t="s">
        <v>306</v>
      </c>
    </row>
    <row r="1140" spans="2:65" s="12" customFormat="1">
      <c r="B1140" s="146"/>
      <c r="D1140" s="147" t="s">
        <v>313</v>
      </c>
      <c r="F1140" s="149" t="s">
        <v>1579</v>
      </c>
      <c r="H1140" s="150">
        <v>0.73499999999999999</v>
      </c>
      <c r="I1140" s="151"/>
      <c r="L1140" s="146"/>
      <c r="M1140" s="152"/>
      <c r="T1140" s="153"/>
      <c r="AT1140" s="148" t="s">
        <v>313</v>
      </c>
      <c r="AU1140" s="148" t="s">
        <v>81</v>
      </c>
      <c r="AV1140" s="12" t="s">
        <v>81</v>
      </c>
      <c r="AW1140" s="12" t="s">
        <v>4</v>
      </c>
      <c r="AX1140" s="12" t="s">
        <v>79</v>
      </c>
      <c r="AY1140" s="148" t="s">
        <v>306</v>
      </c>
    </row>
    <row r="1141" spans="2:65" s="1" customFormat="1" ht="16.5" customHeight="1">
      <c r="B1141" s="33"/>
      <c r="C1141" s="133" t="s">
        <v>1582</v>
      </c>
      <c r="D1141" s="133" t="s">
        <v>308</v>
      </c>
      <c r="E1141" s="134" t="s">
        <v>1583</v>
      </c>
      <c r="F1141" s="135" t="s">
        <v>1584</v>
      </c>
      <c r="G1141" s="136" t="s">
        <v>661</v>
      </c>
      <c r="H1141" s="137">
        <v>60</v>
      </c>
      <c r="I1141" s="138"/>
      <c r="J1141" s="139">
        <f>ROUND(I1141*H1141,2)</f>
        <v>0</v>
      </c>
      <c r="K1141" s="135" t="s">
        <v>319</v>
      </c>
      <c r="L1141" s="33"/>
      <c r="M1141" s="140" t="s">
        <v>21</v>
      </c>
      <c r="N1141" s="141" t="s">
        <v>43</v>
      </c>
      <c r="P1141" s="142">
        <f>O1141*H1141</f>
        <v>0</v>
      </c>
      <c r="Q1141" s="142">
        <v>3.0000000000000001E-5</v>
      </c>
      <c r="R1141" s="142">
        <f>Q1141*H1141</f>
        <v>1.8E-3</v>
      </c>
      <c r="S1141" s="142">
        <v>0</v>
      </c>
      <c r="T1141" s="143">
        <f>S1141*H1141</f>
        <v>0</v>
      </c>
      <c r="AR1141" s="144" t="s">
        <v>368</v>
      </c>
      <c r="AT1141" s="144" t="s">
        <v>308</v>
      </c>
      <c r="AU1141" s="144" t="s">
        <v>81</v>
      </c>
      <c r="AY1141" s="18" t="s">
        <v>306</v>
      </c>
      <c r="BE1141" s="145">
        <f>IF(N1141="základní",J1141,0)</f>
        <v>0</v>
      </c>
      <c r="BF1141" s="145">
        <f>IF(N1141="snížená",J1141,0)</f>
        <v>0</v>
      </c>
      <c r="BG1141" s="145">
        <f>IF(N1141="zákl. přenesená",J1141,0)</f>
        <v>0</v>
      </c>
      <c r="BH1141" s="145">
        <f>IF(N1141="sníž. přenesená",J1141,0)</f>
        <v>0</v>
      </c>
      <c r="BI1141" s="145">
        <f>IF(N1141="nulová",J1141,0)</f>
        <v>0</v>
      </c>
      <c r="BJ1141" s="18" t="s">
        <v>79</v>
      </c>
      <c r="BK1141" s="145">
        <f>ROUND(I1141*H1141,2)</f>
        <v>0</v>
      </c>
      <c r="BL1141" s="18" t="s">
        <v>368</v>
      </c>
      <c r="BM1141" s="144" t="s">
        <v>1585</v>
      </c>
    </row>
    <row r="1142" spans="2:65" s="1" customFormat="1">
      <c r="B1142" s="33"/>
      <c r="D1142" s="161" t="s">
        <v>321</v>
      </c>
      <c r="F1142" s="162" t="s">
        <v>1586</v>
      </c>
      <c r="I1142" s="163"/>
      <c r="L1142" s="33"/>
      <c r="M1142" s="164"/>
      <c r="T1142" s="52"/>
      <c r="AT1142" s="18" t="s">
        <v>321</v>
      </c>
      <c r="AU1142" s="18" t="s">
        <v>81</v>
      </c>
    </row>
    <row r="1143" spans="2:65" s="12" customFormat="1">
      <c r="B1143" s="146"/>
      <c r="D1143" s="147" t="s">
        <v>313</v>
      </c>
      <c r="E1143" s="148" t="s">
        <v>21</v>
      </c>
      <c r="F1143" s="149" t="s">
        <v>1587</v>
      </c>
      <c r="H1143" s="150">
        <v>60</v>
      </c>
      <c r="I1143" s="151"/>
      <c r="L1143" s="146"/>
      <c r="M1143" s="152"/>
      <c r="T1143" s="153"/>
      <c r="AT1143" s="148" t="s">
        <v>313</v>
      </c>
      <c r="AU1143" s="148" t="s">
        <v>81</v>
      </c>
      <c r="AV1143" s="12" t="s">
        <v>81</v>
      </c>
      <c r="AW1143" s="12" t="s">
        <v>34</v>
      </c>
      <c r="AX1143" s="12" t="s">
        <v>72</v>
      </c>
      <c r="AY1143" s="148" t="s">
        <v>306</v>
      </c>
    </row>
    <row r="1144" spans="2:65" s="13" customFormat="1">
      <c r="B1144" s="154"/>
      <c r="D1144" s="147" t="s">
        <v>313</v>
      </c>
      <c r="E1144" s="155" t="s">
        <v>21</v>
      </c>
      <c r="F1144" s="156" t="s">
        <v>315</v>
      </c>
      <c r="H1144" s="157">
        <v>60</v>
      </c>
      <c r="I1144" s="158"/>
      <c r="L1144" s="154"/>
      <c r="M1144" s="159"/>
      <c r="T1144" s="160"/>
      <c r="AT1144" s="155" t="s">
        <v>313</v>
      </c>
      <c r="AU1144" s="155" t="s">
        <v>81</v>
      </c>
      <c r="AV1144" s="13" t="s">
        <v>89</v>
      </c>
      <c r="AW1144" s="13" t="s">
        <v>34</v>
      </c>
      <c r="AX1144" s="13" t="s">
        <v>79</v>
      </c>
      <c r="AY1144" s="155" t="s">
        <v>306</v>
      </c>
    </row>
    <row r="1145" spans="2:65" s="1" customFormat="1" ht="24.2" customHeight="1">
      <c r="B1145" s="33"/>
      <c r="C1145" s="179" t="s">
        <v>1588</v>
      </c>
      <c r="D1145" s="179" t="s">
        <v>447</v>
      </c>
      <c r="E1145" s="180" t="s">
        <v>1550</v>
      </c>
      <c r="F1145" s="181" t="s">
        <v>1551</v>
      </c>
      <c r="G1145" s="182" t="s">
        <v>236</v>
      </c>
      <c r="H1145" s="183">
        <v>3.78</v>
      </c>
      <c r="I1145" s="184"/>
      <c r="J1145" s="185">
        <f>ROUND(I1145*H1145,2)</f>
        <v>0</v>
      </c>
      <c r="K1145" s="181" t="s">
        <v>319</v>
      </c>
      <c r="L1145" s="186"/>
      <c r="M1145" s="187" t="s">
        <v>21</v>
      </c>
      <c r="N1145" s="188" t="s">
        <v>43</v>
      </c>
      <c r="P1145" s="142">
        <f>O1145*H1145</f>
        <v>0</v>
      </c>
      <c r="Q1145" s="142">
        <v>5.3E-3</v>
      </c>
      <c r="R1145" s="142">
        <f>Q1145*H1145</f>
        <v>2.0034E-2</v>
      </c>
      <c r="S1145" s="142">
        <v>0</v>
      </c>
      <c r="T1145" s="143">
        <f>S1145*H1145</f>
        <v>0</v>
      </c>
      <c r="AR1145" s="144" t="s">
        <v>530</v>
      </c>
      <c r="AT1145" s="144" t="s">
        <v>447</v>
      </c>
      <c r="AU1145" s="144" t="s">
        <v>81</v>
      </c>
      <c r="AY1145" s="18" t="s">
        <v>306</v>
      </c>
      <c r="BE1145" s="145">
        <f>IF(N1145="základní",J1145,0)</f>
        <v>0</v>
      </c>
      <c r="BF1145" s="145">
        <f>IF(N1145="snížená",J1145,0)</f>
        <v>0</v>
      </c>
      <c r="BG1145" s="145">
        <f>IF(N1145="zákl. přenesená",J1145,0)</f>
        <v>0</v>
      </c>
      <c r="BH1145" s="145">
        <f>IF(N1145="sníž. přenesená",J1145,0)</f>
        <v>0</v>
      </c>
      <c r="BI1145" s="145">
        <f>IF(N1145="nulová",J1145,0)</f>
        <v>0</v>
      </c>
      <c r="BJ1145" s="18" t="s">
        <v>79</v>
      </c>
      <c r="BK1145" s="145">
        <f>ROUND(I1145*H1145,2)</f>
        <v>0</v>
      </c>
      <c r="BL1145" s="18" t="s">
        <v>368</v>
      </c>
      <c r="BM1145" s="144" t="s">
        <v>1589</v>
      </c>
    </row>
    <row r="1146" spans="2:65" s="12" customFormat="1">
      <c r="B1146" s="146"/>
      <c r="D1146" s="147" t="s">
        <v>313</v>
      </c>
      <c r="E1146" s="148" t="s">
        <v>21</v>
      </c>
      <c r="F1146" s="149" t="s">
        <v>517</v>
      </c>
      <c r="H1146" s="150">
        <v>30</v>
      </c>
      <c r="I1146" s="151"/>
      <c r="L1146" s="146"/>
      <c r="M1146" s="152"/>
      <c r="T1146" s="153"/>
      <c r="AT1146" s="148" t="s">
        <v>313</v>
      </c>
      <c r="AU1146" s="148" t="s">
        <v>81</v>
      </c>
      <c r="AV1146" s="12" t="s">
        <v>81</v>
      </c>
      <c r="AW1146" s="12" t="s">
        <v>34</v>
      </c>
      <c r="AX1146" s="12" t="s">
        <v>72</v>
      </c>
      <c r="AY1146" s="148" t="s">
        <v>306</v>
      </c>
    </row>
    <row r="1147" spans="2:65" s="13" customFormat="1">
      <c r="B1147" s="154"/>
      <c r="D1147" s="147" t="s">
        <v>313</v>
      </c>
      <c r="E1147" s="155" t="s">
        <v>21</v>
      </c>
      <c r="F1147" s="156" t="s">
        <v>315</v>
      </c>
      <c r="H1147" s="157">
        <v>30</v>
      </c>
      <c r="I1147" s="158"/>
      <c r="L1147" s="154"/>
      <c r="M1147" s="159"/>
      <c r="T1147" s="160"/>
      <c r="AT1147" s="155" t="s">
        <v>313</v>
      </c>
      <c r="AU1147" s="155" t="s">
        <v>81</v>
      </c>
      <c r="AV1147" s="13" t="s">
        <v>89</v>
      </c>
      <c r="AW1147" s="13" t="s">
        <v>34</v>
      </c>
      <c r="AX1147" s="13" t="s">
        <v>79</v>
      </c>
      <c r="AY1147" s="155" t="s">
        <v>306</v>
      </c>
    </row>
    <row r="1148" spans="2:65" s="12" customFormat="1">
      <c r="B1148" s="146"/>
      <c r="D1148" s="147" t="s">
        <v>313</v>
      </c>
      <c r="F1148" s="149" t="s">
        <v>1590</v>
      </c>
      <c r="H1148" s="150">
        <v>3.78</v>
      </c>
      <c r="I1148" s="151"/>
      <c r="L1148" s="146"/>
      <c r="M1148" s="152"/>
      <c r="T1148" s="153"/>
      <c r="AT1148" s="148" t="s">
        <v>313</v>
      </c>
      <c r="AU1148" s="148" t="s">
        <v>81</v>
      </c>
      <c r="AV1148" s="12" t="s">
        <v>81</v>
      </c>
      <c r="AW1148" s="12" t="s">
        <v>4</v>
      </c>
      <c r="AX1148" s="12" t="s">
        <v>79</v>
      </c>
      <c r="AY1148" s="148" t="s">
        <v>306</v>
      </c>
    </row>
    <row r="1149" spans="2:65" s="1" customFormat="1" ht="24.2" customHeight="1">
      <c r="B1149" s="33"/>
      <c r="C1149" s="179" t="s">
        <v>1591</v>
      </c>
      <c r="D1149" s="179" t="s">
        <v>447</v>
      </c>
      <c r="E1149" s="180" t="s">
        <v>1555</v>
      </c>
      <c r="F1149" s="181" t="s">
        <v>1556</v>
      </c>
      <c r="G1149" s="182" t="s">
        <v>236</v>
      </c>
      <c r="H1149" s="183">
        <v>3.78</v>
      </c>
      <c r="I1149" s="184"/>
      <c r="J1149" s="185">
        <f>ROUND(I1149*H1149,2)</f>
        <v>0</v>
      </c>
      <c r="K1149" s="181" t="s">
        <v>319</v>
      </c>
      <c r="L1149" s="186"/>
      <c r="M1149" s="187" t="s">
        <v>21</v>
      </c>
      <c r="N1149" s="188" t="s">
        <v>43</v>
      </c>
      <c r="P1149" s="142">
        <f>O1149*H1149</f>
        <v>0</v>
      </c>
      <c r="Q1149" s="142">
        <v>4.7000000000000002E-3</v>
      </c>
      <c r="R1149" s="142">
        <f>Q1149*H1149</f>
        <v>1.7766000000000001E-2</v>
      </c>
      <c r="S1149" s="142">
        <v>0</v>
      </c>
      <c r="T1149" s="143">
        <f>S1149*H1149</f>
        <v>0</v>
      </c>
      <c r="AR1149" s="144" t="s">
        <v>530</v>
      </c>
      <c r="AT1149" s="144" t="s">
        <v>447</v>
      </c>
      <c r="AU1149" s="144" t="s">
        <v>81</v>
      </c>
      <c r="AY1149" s="18" t="s">
        <v>306</v>
      </c>
      <c r="BE1149" s="145">
        <f>IF(N1149="základní",J1149,0)</f>
        <v>0</v>
      </c>
      <c r="BF1149" s="145">
        <f>IF(N1149="snížená",J1149,0)</f>
        <v>0</v>
      </c>
      <c r="BG1149" s="145">
        <f>IF(N1149="zákl. přenesená",J1149,0)</f>
        <v>0</v>
      </c>
      <c r="BH1149" s="145">
        <f>IF(N1149="sníž. přenesená",J1149,0)</f>
        <v>0</v>
      </c>
      <c r="BI1149" s="145">
        <f>IF(N1149="nulová",J1149,0)</f>
        <v>0</v>
      </c>
      <c r="BJ1149" s="18" t="s">
        <v>79</v>
      </c>
      <c r="BK1149" s="145">
        <f>ROUND(I1149*H1149,2)</f>
        <v>0</v>
      </c>
      <c r="BL1149" s="18" t="s">
        <v>368</v>
      </c>
      <c r="BM1149" s="144" t="s">
        <v>1592</v>
      </c>
    </row>
    <row r="1150" spans="2:65" s="12" customFormat="1">
      <c r="B1150" s="146"/>
      <c r="D1150" s="147" t="s">
        <v>313</v>
      </c>
      <c r="E1150" s="148" t="s">
        <v>21</v>
      </c>
      <c r="F1150" s="149" t="s">
        <v>517</v>
      </c>
      <c r="H1150" s="150">
        <v>30</v>
      </c>
      <c r="I1150" s="151"/>
      <c r="L1150" s="146"/>
      <c r="M1150" s="152"/>
      <c r="T1150" s="153"/>
      <c r="AT1150" s="148" t="s">
        <v>313</v>
      </c>
      <c r="AU1150" s="148" t="s">
        <v>81</v>
      </c>
      <c r="AV1150" s="12" t="s">
        <v>81</v>
      </c>
      <c r="AW1150" s="12" t="s">
        <v>34</v>
      </c>
      <c r="AX1150" s="12" t="s">
        <v>72</v>
      </c>
      <c r="AY1150" s="148" t="s">
        <v>306</v>
      </c>
    </row>
    <row r="1151" spans="2:65" s="13" customFormat="1">
      <c r="B1151" s="154"/>
      <c r="D1151" s="147" t="s">
        <v>313</v>
      </c>
      <c r="E1151" s="155" t="s">
        <v>21</v>
      </c>
      <c r="F1151" s="156" t="s">
        <v>315</v>
      </c>
      <c r="H1151" s="157">
        <v>30</v>
      </c>
      <c r="I1151" s="158"/>
      <c r="L1151" s="154"/>
      <c r="M1151" s="159"/>
      <c r="T1151" s="160"/>
      <c r="AT1151" s="155" t="s">
        <v>313</v>
      </c>
      <c r="AU1151" s="155" t="s">
        <v>81</v>
      </c>
      <c r="AV1151" s="13" t="s">
        <v>89</v>
      </c>
      <c r="AW1151" s="13" t="s">
        <v>34</v>
      </c>
      <c r="AX1151" s="13" t="s">
        <v>79</v>
      </c>
      <c r="AY1151" s="155" t="s">
        <v>306</v>
      </c>
    </row>
    <row r="1152" spans="2:65" s="12" customFormat="1">
      <c r="B1152" s="146"/>
      <c r="D1152" s="147" t="s">
        <v>313</v>
      </c>
      <c r="F1152" s="149" t="s">
        <v>1590</v>
      </c>
      <c r="H1152" s="150">
        <v>3.78</v>
      </c>
      <c r="I1152" s="151"/>
      <c r="L1152" s="146"/>
      <c r="M1152" s="152"/>
      <c r="T1152" s="153"/>
      <c r="AT1152" s="148" t="s">
        <v>313</v>
      </c>
      <c r="AU1152" s="148" t="s">
        <v>81</v>
      </c>
      <c r="AV1152" s="12" t="s">
        <v>81</v>
      </c>
      <c r="AW1152" s="12" t="s">
        <v>4</v>
      </c>
      <c r="AX1152" s="12" t="s">
        <v>79</v>
      </c>
      <c r="AY1152" s="148" t="s">
        <v>306</v>
      </c>
    </row>
    <row r="1153" spans="2:65" s="1" customFormat="1" ht="24.2" customHeight="1">
      <c r="B1153" s="33"/>
      <c r="C1153" s="133" t="s">
        <v>1593</v>
      </c>
      <c r="D1153" s="133" t="s">
        <v>308</v>
      </c>
      <c r="E1153" s="134" t="s">
        <v>1594</v>
      </c>
      <c r="F1153" s="135" t="s">
        <v>1595</v>
      </c>
      <c r="G1153" s="136" t="s">
        <v>375</v>
      </c>
      <c r="H1153" s="137">
        <v>3.3639999999999999</v>
      </c>
      <c r="I1153" s="138"/>
      <c r="J1153" s="139">
        <f>ROUND(I1153*H1153,2)</f>
        <v>0</v>
      </c>
      <c r="K1153" s="135" t="s">
        <v>319</v>
      </c>
      <c r="L1153" s="33"/>
      <c r="M1153" s="140" t="s">
        <v>21</v>
      </c>
      <c r="N1153" s="141" t="s">
        <v>43</v>
      </c>
      <c r="P1153" s="142">
        <f>O1153*H1153</f>
        <v>0</v>
      </c>
      <c r="Q1153" s="142">
        <v>0</v>
      </c>
      <c r="R1153" s="142">
        <f>Q1153*H1153</f>
        <v>0</v>
      </c>
      <c r="S1153" s="142">
        <v>0</v>
      </c>
      <c r="T1153" s="143">
        <f>S1153*H1153</f>
        <v>0</v>
      </c>
      <c r="AR1153" s="144" t="s">
        <v>368</v>
      </c>
      <c r="AT1153" s="144" t="s">
        <v>308</v>
      </c>
      <c r="AU1153" s="144" t="s">
        <v>81</v>
      </c>
      <c r="AY1153" s="18" t="s">
        <v>306</v>
      </c>
      <c r="BE1153" s="145">
        <f>IF(N1153="základní",J1153,0)</f>
        <v>0</v>
      </c>
      <c r="BF1153" s="145">
        <f>IF(N1153="snížená",J1153,0)</f>
        <v>0</v>
      </c>
      <c r="BG1153" s="145">
        <f>IF(N1153="zákl. přenesená",J1153,0)</f>
        <v>0</v>
      </c>
      <c r="BH1153" s="145">
        <f>IF(N1153="sníž. přenesená",J1153,0)</f>
        <v>0</v>
      </c>
      <c r="BI1153" s="145">
        <f>IF(N1153="nulová",J1153,0)</f>
        <v>0</v>
      </c>
      <c r="BJ1153" s="18" t="s">
        <v>79</v>
      </c>
      <c r="BK1153" s="145">
        <f>ROUND(I1153*H1153,2)</f>
        <v>0</v>
      </c>
      <c r="BL1153" s="18" t="s">
        <v>368</v>
      </c>
      <c r="BM1153" s="144" t="s">
        <v>1596</v>
      </c>
    </row>
    <row r="1154" spans="2:65" s="1" customFormat="1">
      <c r="B1154" s="33"/>
      <c r="D1154" s="161" t="s">
        <v>321</v>
      </c>
      <c r="F1154" s="162" t="s">
        <v>1597</v>
      </c>
      <c r="I1154" s="163"/>
      <c r="L1154" s="33"/>
      <c r="M1154" s="164"/>
      <c r="T1154" s="52"/>
      <c r="AT1154" s="18" t="s">
        <v>321</v>
      </c>
      <c r="AU1154" s="18" t="s">
        <v>81</v>
      </c>
    </row>
    <row r="1155" spans="2:65" s="11" customFormat="1" ht="22.9" customHeight="1">
      <c r="B1155" s="121"/>
      <c r="D1155" s="122" t="s">
        <v>71</v>
      </c>
      <c r="E1155" s="131" t="s">
        <v>1598</v>
      </c>
      <c r="F1155" s="131" t="s">
        <v>1599</v>
      </c>
      <c r="I1155" s="124"/>
      <c r="J1155" s="132">
        <f>BK1155</f>
        <v>0</v>
      </c>
      <c r="L1155" s="121"/>
      <c r="M1155" s="126"/>
      <c r="P1155" s="127">
        <f>SUM(P1156:P1268)</f>
        <v>0</v>
      </c>
      <c r="R1155" s="127">
        <f>SUM(R1156:R1268)</f>
        <v>0.92931994000000018</v>
      </c>
      <c r="T1155" s="128">
        <f>SUM(T1156:T1268)</f>
        <v>0</v>
      </c>
      <c r="AR1155" s="122" t="s">
        <v>81</v>
      </c>
      <c r="AT1155" s="129" t="s">
        <v>71</v>
      </c>
      <c r="AU1155" s="129" t="s">
        <v>79</v>
      </c>
      <c r="AY1155" s="122" t="s">
        <v>306</v>
      </c>
      <c r="BK1155" s="130">
        <f>SUM(BK1156:BK1268)</f>
        <v>0</v>
      </c>
    </row>
    <row r="1156" spans="2:65" s="1" customFormat="1" ht="16.5" customHeight="1">
      <c r="B1156" s="33"/>
      <c r="C1156" s="133" t="s">
        <v>1600</v>
      </c>
      <c r="D1156" s="133" t="s">
        <v>308</v>
      </c>
      <c r="E1156" s="134" t="s">
        <v>1601</v>
      </c>
      <c r="F1156" s="135" t="s">
        <v>1602</v>
      </c>
      <c r="G1156" s="136" t="s">
        <v>236</v>
      </c>
      <c r="H1156" s="137">
        <v>19.725999999999999</v>
      </c>
      <c r="I1156" s="138"/>
      <c r="J1156" s="139">
        <f>ROUND(I1156*H1156,2)</f>
        <v>0</v>
      </c>
      <c r="K1156" s="135" t="s">
        <v>311</v>
      </c>
      <c r="L1156" s="33"/>
      <c r="M1156" s="140" t="s">
        <v>21</v>
      </c>
      <c r="N1156" s="141" t="s">
        <v>43</v>
      </c>
      <c r="P1156" s="142">
        <f>O1156*H1156</f>
        <v>0</v>
      </c>
      <c r="Q1156" s="142">
        <v>0</v>
      </c>
      <c r="R1156" s="142">
        <f>Q1156*H1156</f>
        <v>0</v>
      </c>
      <c r="S1156" s="142">
        <v>0</v>
      </c>
      <c r="T1156" s="143">
        <f>S1156*H1156</f>
        <v>0</v>
      </c>
      <c r="AR1156" s="144" t="s">
        <v>368</v>
      </c>
      <c r="AT1156" s="144" t="s">
        <v>308</v>
      </c>
      <c r="AU1156" s="144" t="s">
        <v>81</v>
      </c>
      <c r="AY1156" s="18" t="s">
        <v>306</v>
      </c>
      <c r="BE1156" s="145">
        <f>IF(N1156="základní",J1156,0)</f>
        <v>0</v>
      </c>
      <c r="BF1156" s="145">
        <f>IF(N1156="snížená",J1156,0)</f>
        <v>0</v>
      </c>
      <c r="BG1156" s="145">
        <f>IF(N1156="zákl. přenesená",J1156,0)</f>
        <v>0</v>
      </c>
      <c r="BH1156" s="145">
        <f>IF(N1156="sníž. přenesená",J1156,0)</f>
        <v>0</v>
      </c>
      <c r="BI1156" s="145">
        <f>IF(N1156="nulová",J1156,0)</f>
        <v>0</v>
      </c>
      <c r="BJ1156" s="18" t="s">
        <v>79</v>
      </c>
      <c r="BK1156" s="145">
        <f>ROUND(I1156*H1156,2)</f>
        <v>0</v>
      </c>
      <c r="BL1156" s="18" t="s">
        <v>368</v>
      </c>
      <c r="BM1156" s="144" t="s">
        <v>1603</v>
      </c>
    </row>
    <row r="1157" spans="2:65" s="1" customFormat="1" ht="19.5">
      <c r="B1157" s="33"/>
      <c r="D1157" s="147" t="s">
        <v>356</v>
      </c>
      <c r="F1157" s="178" t="s">
        <v>1604</v>
      </c>
      <c r="I1157" s="163"/>
      <c r="L1157" s="33"/>
      <c r="M1157" s="164"/>
      <c r="T1157" s="52"/>
      <c r="AT1157" s="18" t="s">
        <v>356</v>
      </c>
      <c r="AU1157" s="18" t="s">
        <v>81</v>
      </c>
    </row>
    <row r="1158" spans="2:65" s="12" customFormat="1">
      <c r="B1158" s="146"/>
      <c r="D1158" s="147" t="s">
        <v>313</v>
      </c>
      <c r="E1158" s="148" t="s">
        <v>21</v>
      </c>
      <c r="F1158" s="149" t="s">
        <v>1605</v>
      </c>
      <c r="H1158" s="150">
        <v>19.725999999999999</v>
      </c>
      <c r="I1158" s="151"/>
      <c r="L1158" s="146"/>
      <c r="M1158" s="152"/>
      <c r="T1158" s="153"/>
      <c r="AT1158" s="148" t="s">
        <v>313</v>
      </c>
      <c r="AU1158" s="148" t="s">
        <v>81</v>
      </c>
      <c r="AV1158" s="12" t="s">
        <v>81</v>
      </c>
      <c r="AW1158" s="12" t="s">
        <v>34</v>
      </c>
      <c r="AX1158" s="12" t="s">
        <v>72</v>
      </c>
      <c r="AY1158" s="148" t="s">
        <v>306</v>
      </c>
    </row>
    <row r="1159" spans="2:65" s="13" customFormat="1">
      <c r="B1159" s="154"/>
      <c r="D1159" s="147" t="s">
        <v>313</v>
      </c>
      <c r="E1159" s="155" t="s">
        <v>21</v>
      </c>
      <c r="F1159" s="156" t="s">
        <v>315</v>
      </c>
      <c r="H1159" s="157">
        <v>19.725999999999999</v>
      </c>
      <c r="I1159" s="158"/>
      <c r="L1159" s="154"/>
      <c r="M1159" s="159"/>
      <c r="T1159" s="160"/>
      <c r="AT1159" s="155" t="s">
        <v>313</v>
      </c>
      <c r="AU1159" s="155" t="s">
        <v>81</v>
      </c>
      <c r="AV1159" s="13" t="s">
        <v>89</v>
      </c>
      <c r="AW1159" s="13" t="s">
        <v>34</v>
      </c>
      <c r="AX1159" s="13" t="s">
        <v>79</v>
      </c>
      <c r="AY1159" s="155" t="s">
        <v>306</v>
      </c>
    </row>
    <row r="1160" spans="2:65" s="1" customFormat="1" ht="24.2" customHeight="1">
      <c r="B1160" s="33"/>
      <c r="C1160" s="133" t="s">
        <v>1606</v>
      </c>
      <c r="D1160" s="133" t="s">
        <v>308</v>
      </c>
      <c r="E1160" s="134" t="s">
        <v>1607</v>
      </c>
      <c r="F1160" s="135" t="s">
        <v>1608</v>
      </c>
      <c r="G1160" s="136" t="s">
        <v>236</v>
      </c>
      <c r="H1160" s="137">
        <v>111.5</v>
      </c>
      <c r="I1160" s="138"/>
      <c r="J1160" s="139">
        <f>ROUND(I1160*H1160,2)</f>
        <v>0</v>
      </c>
      <c r="K1160" s="135" t="s">
        <v>319</v>
      </c>
      <c r="L1160" s="33"/>
      <c r="M1160" s="140" t="s">
        <v>21</v>
      </c>
      <c r="N1160" s="141" t="s">
        <v>43</v>
      </c>
      <c r="P1160" s="142">
        <f>O1160*H1160</f>
        <v>0</v>
      </c>
      <c r="Q1160" s="142">
        <v>0</v>
      </c>
      <c r="R1160" s="142">
        <f>Q1160*H1160</f>
        <v>0</v>
      </c>
      <c r="S1160" s="142">
        <v>0</v>
      </c>
      <c r="T1160" s="143">
        <f>S1160*H1160</f>
        <v>0</v>
      </c>
      <c r="AR1160" s="144" t="s">
        <v>368</v>
      </c>
      <c r="AT1160" s="144" t="s">
        <v>308</v>
      </c>
      <c r="AU1160" s="144" t="s">
        <v>81</v>
      </c>
      <c r="AY1160" s="18" t="s">
        <v>306</v>
      </c>
      <c r="BE1160" s="145">
        <f>IF(N1160="základní",J1160,0)</f>
        <v>0</v>
      </c>
      <c r="BF1160" s="145">
        <f>IF(N1160="snížená",J1160,0)</f>
        <v>0</v>
      </c>
      <c r="BG1160" s="145">
        <f>IF(N1160="zákl. přenesená",J1160,0)</f>
        <v>0</v>
      </c>
      <c r="BH1160" s="145">
        <f>IF(N1160="sníž. přenesená",J1160,0)</f>
        <v>0</v>
      </c>
      <c r="BI1160" s="145">
        <f>IF(N1160="nulová",J1160,0)</f>
        <v>0</v>
      </c>
      <c r="BJ1160" s="18" t="s">
        <v>79</v>
      </c>
      <c r="BK1160" s="145">
        <f>ROUND(I1160*H1160,2)</f>
        <v>0</v>
      </c>
      <c r="BL1160" s="18" t="s">
        <v>368</v>
      </c>
      <c r="BM1160" s="144" t="s">
        <v>1609</v>
      </c>
    </row>
    <row r="1161" spans="2:65" s="1" customFormat="1">
      <c r="B1161" s="33"/>
      <c r="D1161" s="161" t="s">
        <v>321</v>
      </c>
      <c r="F1161" s="162" t="s">
        <v>1610</v>
      </c>
      <c r="I1161" s="163"/>
      <c r="L1161" s="33"/>
      <c r="M1161" s="164"/>
      <c r="T1161" s="52"/>
      <c r="AT1161" s="18" t="s">
        <v>321</v>
      </c>
      <c r="AU1161" s="18" t="s">
        <v>81</v>
      </c>
    </row>
    <row r="1162" spans="2:65" s="12" customFormat="1">
      <c r="B1162" s="146"/>
      <c r="D1162" s="147" t="s">
        <v>313</v>
      </c>
      <c r="E1162" s="148" t="s">
        <v>21</v>
      </c>
      <c r="F1162" s="149" t="s">
        <v>1611</v>
      </c>
      <c r="H1162" s="150">
        <v>111.5</v>
      </c>
      <c r="I1162" s="151"/>
      <c r="L1162" s="146"/>
      <c r="M1162" s="152"/>
      <c r="T1162" s="153"/>
      <c r="AT1162" s="148" t="s">
        <v>313</v>
      </c>
      <c r="AU1162" s="148" t="s">
        <v>81</v>
      </c>
      <c r="AV1162" s="12" t="s">
        <v>81</v>
      </c>
      <c r="AW1162" s="12" t="s">
        <v>34</v>
      </c>
      <c r="AX1162" s="12" t="s">
        <v>72</v>
      </c>
      <c r="AY1162" s="148" t="s">
        <v>306</v>
      </c>
    </row>
    <row r="1163" spans="2:65" s="13" customFormat="1">
      <c r="B1163" s="154"/>
      <c r="D1163" s="147" t="s">
        <v>313</v>
      </c>
      <c r="E1163" s="155" t="s">
        <v>21</v>
      </c>
      <c r="F1163" s="156" t="s">
        <v>315</v>
      </c>
      <c r="H1163" s="157">
        <v>111.5</v>
      </c>
      <c r="I1163" s="158"/>
      <c r="L1163" s="154"/>
      <c r="M1163" s="159"/>
      <c r="T1163" s="160"/>
      <c r="AT1163" s="155" t="s">
        <v>313</v>
      </c>
      <c r="AU1163" s="155" t="s">
        <v>81</v>
      </c>
      <c r="AV1163" s="13" t="s">
        <v>89</v>
      </c>
      <c r="AW1163" s="13" t="s">
        <v>34</v>
      </c>
      <c r="AX1163" s="13" t="s">
        <v>79</v>
      </c>
      <c r="AY1163" s="155" t="s">
        <v>306</v>
      </c>
    </row>
    <row r="1164" spans="2:65" s="1" customFormat="1" ht="21.75" customHeight="1">
      <c r="B1164" s="33"/>
      <c r="C1164" s="179" t="s">
        <v>1612</v>
      </c>
      <c r="D1164" s="179" t="s">
        <v>447</v>
      </c>
      <c r="E1164" s="180" t="s">
        <v>1613</v>
      </c>
      <c r="F1164" s="181" t="s">
        <v>1614</v>
      </c>
      <c r="G1164" s="182" t="s">
        <v>236</v>
      </c>
      <c r="H1164" s="183">
        <v>129.953</v>
      </c>
      <c r="I1164" s="184"/>
      <c r="J1164" s="185">
        <f>ROUND(I1164*H1164,2)</f>
        <v>0</v>
      </c>
      <c r="K1164" s="181" t="s">
        <v>319</v>
      </c>
      <c r="L1164" s="186"/>
      <c r="M1164" s="187" t="s">
        <v>21</v>
      </c>
      <c r="N1164" s="188" t="s">
        <v>43</v>
      </c>
      <c r="P1164" s="142">
        <f>O1164*H1164</f>
        <v>0</v>
      </c>
      <c r="Q1164" s="142">
        <v>2.2300000000000002E-3</v>
      </c>
      <c r="R1164" s="142">
        <f>Q1164*H1164</f>
        <v>0.28979519000000004</v>
      </c>
      <c r="S1164" s="142">
        <v>0</v>
      </c>
      <c r="T1164" s="143">
        <f>S1164*H1164</f>
        <v>0</v>
      </c>
      <c r="AR1164" s="144" t="s">
        <v>530</v>
      </c>
      <c r="AT1164" s="144" t="s">
        <v>447</v>
      </c>
      <c r="AU1164" s="144" t="s">
        <v>81</v>
      </c>
      <c r="AY1164" s="18" t="s">
        <v>306</v>
      </c>
      <c r="BE1164" s="145">
        <f>IF(N1164="základní",J1164,0)</f>
        <v>0</v>
      </c>
      <c r="BF1164" s="145">
        <f>IF(N1164="snížená",J1164,0)</f>
        <v>0</v>
      </c>
      <c r="BG1164" s="145">
        <f>IF(N1164="zákl. přenesená",J1164,0)</f>
        <v>0</v>
      </c>
      <c r="BH1164" s="145">
        <f>IF(N1164="sníž. přenesená",J1164,0)</f>
        <v>0</v>
      </c>
      <c r="BI1164" s="145">
        <f>IF(N1164="nulová",J1164,0)</f>
        <v>0</v>
      </c>
      <c r="BJ1164" s="18" t="s">
        <v>79</v>
      </c>
      <c r="BK1164" s="145">
        <f>ROUND(I1164*H1164,2)</f>
        <v>0</v>
      </c>
      <c r="BL1164" s="18" t="s">
        <v>368</v>
      </c>
      <c r="BM1164" s="144" t="s">
        <v>1615</v>
      </c>
    </row>
    <row r="1165" spans="2:65" s="12" customFormat="1">
      <c r="B1165" s="146"/>
      <c r="D1165" s="147" t="s">
        <v>313</v>
      </c>
      <c r="F1165" s="149" t="s">
        <v>1616</v>
      </c>
      <c r="H1165" s="150">
        <v>129.953</v>
      </c>
      <c r="I1165" s="151"/>
      <c r="L1165" s="146"/>
      <c r="M1165" s="152"/>
      <c r="T1165" s="153"/>
      <c r="AT1165" s="148" t="s">
        <v>313</v>
      </c>
      <c r="AU1165" s="148" t="s">
        <v>81</v>
      </c>
      <c r="AV1165" s="12" t="s">
        <v>81</v>
      </c>
      <c r="AW1165" s="12" t="s">
        <v>4</v>
      </c>
      <c r="AX1165" s="12" t="s">
        <v>79</v>
      </c>
      <c r="AY1165" s="148" t="s">
        <v>306</v>
      </c>
    </row>
    <row r="1166" spans="2:65" s="1" customFormat="1" ht="24.2" customHeight="1">
      <c r="B1166" s="33"/>
      <c r="C1166" s="133" t="s">
        <v>1617</v>
      </c>
      <c r="D1166" s="133" t="s">
        <v>308</v>
      </c>
      <c r="E1166" s="134" t="s">
        <v>1618</v>
      </c>
      <c r="F1166" s="135" t="s">
        <v>1619</v>
      </c>
      <c r="G1166" s="136" t="s">
        <v>236</v>
      </c>
      <c r="H1166" s="137">
        <v>26.37</v>
      </c>
      <c r="I1166" s="138"/>
      <c r="J1166" s="139">
        <f>ROUND(I1166*H1166,2)</f>
        <v>0</v>
      </c>
      <c r="K1166" s="135" t="s">
        <v>319</v>
      </c>
      <c r="L1166" s="33"/>
      <c r="M1166" s="140" t="s">
        <v>21</v>
      </c>
      <c r="N1166" s="141" t="s">
        <v>43</v>
      </c>
      <c r="P1166" s="142">
        <f>O1166*H1166</f>
        <v>0</v>
      </c>
      <c r="Q1166" s="142">
        <v>0</v>
      </c>
      <c r="R1166" s="142">
        <f>Q1166*H1166</f>
        <v>0</v>
      </c>
      <c r="S1166" s="142">
        <v>0</v>
      </c>
      <c r="T1166" s="143">
        <f>S1166*H1166</f>
        <v>0</v>
      </c>
      <c r="AR1166" s="144" t="s">
        <v>368</v>
      </c>
      <c r="AT1166" s="144" t="s">
        <v>308</v>
      </c>
      <c r="AU1166" s="144" t="s">
        <v>81</v>
      </c>
      <c r="AY1166" s="18" t="s">
        <v>306</v>
      </c>
      <c r="BE1166" s="145">
        <f>IF(N1166="základní",J1166,0)</f>
        <v>0</v>
      </c>
      <c r="BF1166" s="145">
        <f>IF(N1166="snížená",J1166,0)</f>
        <v>0</v>
      </c>
      <c r="BG1166" s="145">
        <f>IF(N1166="zákl. přenesená",J1166,0)</f>
        <v>0</v>
      </c>
      <c r="BH1166" s="145">
        <f>IF(N1166="sníž. přenesená",J1166,0)</f>
        <v>0</v>
      </c>
      <c r="BI1166" s="145">
        <f>IF(N1166="nulová",J1166,0)</f>
        <v>0</v>
      </c>
      <c r="BJ1166" s="18" t="s">
        <v>79</v>
      </c>
      <c r="BK1166" s="145">
        <f>ROUND(I1166*H1166,2)</f>
        <v>0</v>
      </c>
      <c r="BL1166" s="18" t="s">
        <v>368</v>
      </c>
      <c r="BM1166" s="144" t="s">
        <v>1620</v>
      </c>
    </row>
    <row r="1167" spans="2:65" s="1" customFormat="1">
      <c r="B1167" s="33"/>
      <c r="D1167" s="161" t="s">
        <v>321</v>
      </c>
      <c r="F1167" s="162" t="s">
        <v>1621</v>
      </c>
      <c r="I1167" s="163"/>
      <c r="L1167" s="33"/>
      <c r="M1167" s="164"/>
      <c r="T1167" s="52"/>
      <c r="AT1167" s="18" t="s">
        <v>321</v>
      </c>
      <c r="AU1167" s="18" t="s">
        <v>81</v>
      </c>
    </row>
    <row r="1168" spans="2:65" s="12" customFormat="1">
      <c r="B1168" s="146"/>
      <c r="D1168" s="147" t="s">
        <v>313</v>
      </c>
      <c r="E1168" s="148" t="s">
        <v>21</v>
      </c>
      <c r="F1168" s="149" t="s">
        <v>1622</v>
      </c>
      <c r="H1168" s="150">
        <v>26.37</v>
      </c>
      <c r="I1168" s="151"/>
      <c r="L1168" s="146"/>
      <c r="M1168" s="152"/>
      <c r="T1168" s="153"/>
      <c r="AT1168" s="148" t="s">
        <v>313</v>
      </c>
      <c r="AU1168" s="148" t="s">
        <v>81</v>
      </c>
      <c r="AV1168" s="12" t="s">
        <v>81</v>
      </c>
      <c r="AW1168" s="12" t="s">
        <v>34</v>
      </c>
      <c r="AX1168" s="12" t="s">
        <v>72</v>
      </c>
      <c r="AY1168" s="148" t="s">
        <v>306</v>
      </c>
    </row>
    <row r="1169" spans="2:65" s="13" customFormat="1">
      <c r="B1169" s="154"/>
      <c r="D1169" s="147" t="s">
        <v>313</v>
      </c>
      <c r="E1169" s="155" t="s">
        <v>21</v>
      </c>
      <c r="F1169" s="156" t="s">
        <v>315</v>
      </c>
      <c r="H1169" s="157">
        <v>26.37</v>
      </c>
      <c r="I1169" s="158"/>
      <c r="L1169" s="154"/>
      <c r="M1169" s="159"/>
      <c r="T1169" s="160"/>
      <c r="AT1169" s="155" t="s">
        <v>313</v>
      </c>
      <c r="AU1169" s="155" t="s">
        <v>81</v>
      </c>
      <c r="AV1169" s="13" t="s">
        <v>89</v>
      </c>
      <c r="AW1169" s="13" t="s">
        <v>34</v>
      </c>
      <c r="AX1169" s="13" t="s">
        <v>79</v>
      </c>
      <c r="AY1169" s="155" t="s">
        <v>306</v>
      </c>
    </row>
    <row r="1170" spans="2:65" s="1" customFormat="1" ht="21.75" customHeight="1">
      <c r="B1170" s="33"/>
      <c r="C1170" s="179" t="s">
        <v>1623</v>
      </c>
      <c r="D1170" s="179" t="s">
        <v>447</v>
      </c>
      <c r="E1170" s="180" t="s">
        <v>1613</v>
      </c>
      <c r="F1170" s="181" t="s">
        <v>1614</v>
      </c>
      <c r="G1170" s="182" t="s">
        <v>236</v>
      </c>
      <c r="H1170" s="183">
        <v>30.734000000000002</v>
      </c>
      <c r="I1170" s="184"/>
      <c r="J1170" s="185">
        <f>ROUND(I1170*H1170,2)</f>
        <v>0</v>
      </c>
      <c r="K1170" s="181" t="s">
        <v>319</v>
      </c>
      <c r="L1170" s="186"/>
      <c r="M1170" s="187" t="s">
        <v>21</v>
      </c>
      <c r="N1170" s="188" t="s">
        <v>43</v>
      </c>
      <c r="P1170" s="142">
        <f>O1170*H1170</f>
        <v>0</v>
      </c>
      <c r="Q1170" s="142">
        <v>2.2300000000000002E-3</v>
      </c>
      <c r="R1170" s="142">
        <f>Q1170*H1170</f>
        <v>6.8536820000000012E-2</v>
      </c>
      <c r="S1170" s="142">
        <v>0</v>
      </c>
      <c r="T1170" s="143">
        <f>S1170*H1170</f>
        <v>0</v>
      </c>
      <c r="AR1170" s="144" t="s">
        <v>530</v>
      </c>
      <c r="AT1170" s="144" t="s">
        <v>447</v>
      </c>
      <c r="AU1170" s="144" t="s">
        <v>81</v>
      </c>
      <c r="AY1170" s="18" t="s">
        <v>306</v>
      </c>
      <c r="BE1170" s="145">
        <f>IF(N1170="základní",J1170,0)</f>
        <v>0</v>
      </c>
      <c r="BF1170" s="145">
        <f>IF(N1170="snížená",J1170,0)</f>
        <v>0</v>
      </c>
      <c r="BG1170" s="145">
        <f>IF(N1170="zákl. přenesená",J1170,0)</f>
        <v>0</v>
      </c>
      <c r="BH1170" s="145">
        <f>IF(N1170="sníž. přenesená",J1170,0)</f>
        <v>0</v>
      </c>
      <c r="BI1170" s="145">
        <f>IF(N1170="nulová",J1170,0)</f>
        <v>0</v>
      </c>
      <c r="BJ1170" s="18" t="s">
        <v>79</v>
      </c>
      <c r="BK1170" s="145">
        <f>ROUND(I1170*H1170,2)</f>
        <v>0</v>
      </c>
      <c r="BL1170" s="18" t="s">
        <v>368</v>
      </c>
      <c r="BM1170" s="144" t="s">
        <v>1624</v>
      </c>
    </row>
    <row r="1171" spans="2:65" s="12" customFormat="1">
      <c r="B1171" s="146"/>
      <c r="D1171" s="147" t="s">
        <v>313</v>
      </c>
      <c r="F1171" s="149" t="s">
        <v>1625</v>
      </c>
      <c r="H1171" s="150">
        <v>30.734000000000002</v>
      </c>
      <c r="I1171" s="151"/>
      <c r="L1171" s="146"/>
      <c r="M1171" s="152"/>
      <c r="T1171" s="153"/>
      <c r="AT1171" s="148" t="s">
        <v>313</v>
      </c>
      <c r="AU1171" s="148" t="s">
        <v>81</v>
      </c>
      <c r="AV1171" s="12" t="s">
        <v>81</v>
      </c>
      <c r="AW1171" s="12" t="s">
        <v>4</v>
      </c>
      <c r="AX1171" s="12" t="s">
        <v>79</v>
      </c>
      <c r="AY1171" s="148" t="s">
        <v>306</v>
      </c>
    </row>
    <row r="1172" spans="2:65" s="1" customFormat="1" ht="24.2" customHeight="1">
      <c r="B1172" s="33"/>
      <c r="C1172" s="133" t="s">
        <v>1626</v>
      </c>
      <c r="D1172" s="133" t="s">
        <v>308</v>
      </c>
      <c r="E1172" s="134" t="s">
        <v>1627</v>
      </c>
      <c r="F1172" s="135" t="s">
        <v>1628</v>
      </c>
      <c r="G1172" s="136" t="s">
        <v>240</v>
      </c>
      <c r="H1172" s="137">
        <v>4</v>
      </c>
      <c r="I1172" s="138"/>
      <c r="J1172" s="139">
        <f>ROUND(I1172*H1172,2)</f>
        <v>0</v>
      </c>
      <c r="K1172" s="135" t="s">
        <v>311</v>
      </c>
      <c r="L1172" s="33"/>
      <c r="M1172" s="140" t="s">
        <v>21</v>
      </c>
      <c r="N1172" s="141" t="s">
        <v>43</v>
      </c>
      <c r="P1172" s="142">
        <f>O1172*H1172</f>
        <v>0</v>
      </c>
      <c r="Q1172" s="142">
        <v>4.2999999999999999E-4</v>
      </c>
      <c r="R1172" s="142">
        <f>Q1172*H1172</f>
        <v>1.72E-3</v>
      </c>
      <c r="S1172" s="142">
        <v>0</v>
      </c>
      <c r="T1172" s="143">
        <f>S1172*H1172</f>
        <v>0</v>
      </c>
      <c r="AR1172" s="144" t="s">
        <v>368</v>
      </c>
      <c r="AT1172" s="144" t="s">
        <v>308</v>
      </c>
      <c r="AU1172" s="144" t="s">
        <v>81</v>
      </c>
      <c r="AY1172" s="18" t="s">
        <v>306</v>
      </c>
      <c r="BE1172" s="145">
        <f>IF(N1172="základní",J1172,0)</f>
        <v>0</v>
      </c>
      <c r="BF1172" s="145">
        <f>IF(N1172="snížená",J1172,0)</f>
        <v>0</v>
      </c>
      <c r="BG1172" s="145">
        <f>IF(N1172="zákl. přenesená",J1172,0)</f>
        <v>0</v>
      </c>
      <c r="BH1172" s="145">
        <f>IF(N1172="sníž. přenesená",J1172,0)</f>
        <v>0</v>
      </c>
      <c r="BI1172" s="145">
        <f>IF(N1172="nulová",J1172,0)</f>
        <v>0</v>
      </c>
      <c r="BJ1172" s="18" t="s">
        <v>79</v>
      </c>
      <c r="BK1172" s="145">
        <f>ROUND(I1172*H1172,2)</f>
        <v>0</v>
      </c>
      <c r="BL1172" s="18" t="s">
        <v>368</v>
      </c>
      <c r="BM1172" s="144" t="s">
        <v>1629</v>
      </c>
    </row>
    <row r="1173" spans="2:65" s="1" customFormat="1" ht="78">
      <c r="B1173" s="33"/>
      <c r="D1173" s="147" t="s">
        <v>356</v>
      </c>
      <c r="F1173" s="178" t="s">
        <v>1630</v>
      </c>
      <c r="I1173" s="163"/>
      <c r="L1173" s="33"/>
      <c r="M1173" s="164"/>
      <c r="T1173" s="52"/>
      <c r="AT1173" s="18" t="s">
        <v>356</v>
      </c>
      <c r="AU1173" s="18" t="s">
        <v>81</v>
      </c>
    </row>
    <row r="1174" spans="2:65" s="12" customFormat="1">
      <c r="B1174" s="146"/>
      <c r="D1174" s="147" t="s">
        <v>313</v>
      </c>
      <c r="E1174" s="148" t="s">
        <v>21</v>
      </c>
      <c r="F1174" s="149" t="s">
        <v>1631</v>
      </c>
      <c r="H1174" s="150">
        <v>4</v>
      </c>
      <c r="I1174" s="151"/>
      <c r="L1174" s="146"/>
      <c r="M1174" s="152"/>
      <c r="T1174" s="153"/>
      <c r="AT1174" s="148" t="s">
        <v>313</v>
      </c>
      <c r="AU1174" s="148" t="s">
        <v>81</v>
      </c>
      <c r="AV1174" s="12" t="s">
        <v>81</v>
      </c>
      <c r="AW1174" s="12" t="s">
        <v>34</v>
      </c>
      <c r="AX1174" s="12" t="s">
        <v>72</v>
      </c>
      <c r="AY1174" s="148" t="s">
        <v>306</v>
      </c>
    </row>
    <row r="1175" spans="2:65" s="13" customFormat="1">
      <c r="B1175" s="154"/>
      <c r="D1175" s="147" t="s">
        <v>313</v>
      </c>
      <c r="E1175" s="155" t="s">
        <v>21</v>
      </c>
      <c r="F1175" s="156" t="s">
        <v>315</v>
      </c>
      <c r="H1175" s="157">
        <v>4</v>
      </c>
      <c r="I1175" s="158"/>
      <c r="L1175" s="154"/>
      <c r="M1175" s="159"/>
      <c r="T1175" s="160"/>
      <c r="AT1175" s="155" t="s">
        <v>313</v>
      </c>
      <c r="AU1175" s="155" t="s">
        <v>81</v>
      </c>
      <c r="AV1175" s="13" t="s">
        <v>89</v>
      </c>
      <c r="AW1175" s="13" t="s">
        <v>34</v>
      </c>
      <c r="AX1175" s="13" t="s">
        <v>79</v>
      </c>
      <c r="AY1175" s="155" t="s">
        <v>306</v>
      </c>
    </row>
    <row r="1176" spans="2:65" s="1" customFormat="1" ht="24.2" customHeight="1">
      <c r="B1176" s="33"/>
      <c r="C1176" s="133" t="s">
        <v>1632</v>
      </c>
      <c r="D1176" s="133" t="s">
        <v>308</v>
      </c>
      <c r="E1176" s="134" t="s">
        <v>1633</v>
      </c>
      <c r="F1176" s="135" t="s">
        <v>1634</v>
      </c>
      <c r="G1176" s="136" t="s">
        <v>240</v>
      </c>
      <c r="H1176" s="137">
        <v>4</v>
      </c>
      <c r="I1176" s="138"/>
      <c r="J1176" s="139">
        <f>ROUND(I1176*H1176,2)</f>
        <v>0</v>
      </c>
      <c r="K1176" s="135" t="s">
        <v>311</v>
      </c>
      <c r="L1176" s="33"/>
      <c r="M1176" s="140" t="s">
        <v>21</v>
      </c>
      <c r="N1176" s="141" t="s">
        <v>43</v>
      </c>
      <c r="P1176" s="142">
        <f>O1176*H1176</f>
        <v>0</v>
      </c>
      <c r="Q1176" s="142">
        <v>1.3500000000000001E-3</v>
      </c>
      <c r="R1176" s="142">
        <f>Q1176*H1176</f>
        <v>5.4000000000000003E-3</v>
      </c>
      <c r="S1176" s="142">
        <v>0</v>
      </c>
      <c r="T1176" s="143">
        <f>S1176*H1176</f>
        <v>0</v>
      </c>
      <c r="AR1176" s="144" t="s">
        <v>368</v>
      </c>
      <c r="AT1176" s="144" t="s">
        <v>308</v>
      </c>
      <c r="AU1176" s="144" t="s">
        <v>81</v>
      </c>
      <c r="AY1176" s="18" t="s">
        <v>306</v>
      </c>
      <c r="BE1176" s="145">
        <f>IF(N1176="základní",J1176,0)</f>
        <v>0</v>
      </c>
      <c r="BF1176" s="145">
        <f>IF(N1176="snížená",J1176,0)</f>
        <v>0</v>
      </c>
      <c r="BG1176" s="145">
        <f>IF(N1176="zákl. přenesená",J1176,0)</f>
        <v>0</v>
      </c>
      <c r="BH1176" s="145">
        <f>IF(N1176="sníž. přenesená",J1176,0)</f>
        <v>0</v>
      </c>
      <c r="BI1176" s="145">
        <f>IF(N1176="nulová",J1176,0)</f>
        <v>0</v>
      </c>
      <c r="BJ1176" s="18" t="s">
        <v>79</v>
      </c>
      <c r="BK1176" s="145">
        <f>ROUND(I1176*H1176,2)</f>
        <v>0</v>
      </c>
      <c r="BL1176" s="18" t="s">
        <v>368</v>
      </c>
      <c r="BM1176" s="144" t="s">
        <v>1635</v>
      </c>
    </row>
    <row r="1177" spans="2:65" s="1" customFormat="1" ht="78">
      <c r="B1177" s="33"/>
      <c r="D1177" s="147" t="s">
        <v>356</v>
      </c>
      <c r="F1177" s="178" t="s">
        <v>1630</v>
      </c>
      <c r="I1177" s="163"/>
      <c r="L1177" s="33"/>
      <c r="M1177" s="164"/>
      <c r="T1177" s="52"/>
      <c r="AT1177" s="18" t="s">
        <v>356</v>
      </c>
      <c r="AU1177" s="18" t="s">
        <v>81</v>
      </c>
    </row>
    <row r="1178" spans="2:65" s="12" customFormat="1">
      <c r="B1178" s="146"/>
      <c r="D1178" s="147" t="s">
        <v>313</v>
      </c>
      <c r="E1178" s="148" t="s">
        <v>21</v>
      </c>
      <c r="F1178" s="149" t="s">
        <v>1636</v>
      </c>
      <c r="H1178" s="150">
        <v>4</v>
      </c>
      <c r="I1178" s="151"/>
      <c r="L1178" s="146"/>
      <c r="M1178" s="152"/>
      <c r="T1178" s="153"/>
      <c r="AT1178" s="148" t="s">
        <v>313</v>
      </c>
      <c r="AU1178" s="148" t="s">
        <v>81</v>
      </c>
      <c r="AV1178" s="12" t="s">
        <v>81</v>
      </c>
      <c r="AW1178" s="12" t="s">
        <v>34</v>
      </c>
      <c r="AX1178" s="12" t="s">
        <v>72</v>
      </c>
      <c r="AY1178" s="148" t="s">
        <v>306</v>
      </c>
    </row>
    <row r="1179" spans="2:65" s="13" customFormat="1">
      <c r="B1179" s="154"/>
      <c r="D1179" s="147" t="s">
        <v>313</v>
      </c>
      <c r="E1179" s="155" t="s">
        <v>21</v>
      </c>
      <c r="F1179" s="156" t="s">
        <v>315</v>
      </c>
      <c r="H1179" s="157">
        <v>4</v>
      </c>
      <c r="I1179" s="158"/>
      <c r="L1179" s="154"/>
      <c r="M1179" s="159"/>
      <c r="T1179" s="160"/>
      <c r="AT1179" s="155" t="s">
        <v>313</v>
      </c>
      <c r="AU1179" s="155" t="s">
        <v>81</v>
      </c>
      <c r="AV1179" s="13" t="s">
        <v>89</v>
      </c>
      <c r="AW1179" s="13" t="s">
        <v>34</v>
      </c>
      <c r="AX1179" s="13" t="s">
        <v>79</v>
      </c>
      <c r="AY1179" s="155" t="s">
        <v>306</v>
      </c>
    </row>
    <row r="1180" spans="2:65" s="1" customFormat="1" ht="24.2" customHeight="1">
      <c r="B1180" s="33"/>
      <c r="C1180" s="133" t="s">
        <v>1637</v>
      </c>
      <c r="D1180" s="133" t="s">
        <v>308</v>
      </c>
      <c r="E1180" s="134" t="s">
        <v>1638</v>
      </c>
      <c r="F1180" s="135" t="s">
        <v>1639</v>
      </c>
      <c r="G1180" s="136" t="s">
        <v>240</v>
      </c>
      <c r="H1180" s="137">
        <v>10</v>
      </c>
      <c r="I1180" s="138"/>
      <c r="J1180" s="139">
        <f>ROUND(I1180*H1180,2)</f>
        <v>0</v>
      </c>
      <c r="K1180" s="135" t="s">
        <v>311</v>
      </c>
      <c r="L1180" s="33"/>
      <c r="M1180" s="140" t="s">
        <v>21</v>
      </c>
      <c r="N1180" s="141" t="s">
        <v>43</v>
      </c>
      <c r="P1180" s="142">
        <f>O1180*H1180</f>
        <v>0</v>
      </c>
      <c r="Q1180" s="142">
        <v>3.8000000000000002E-4</v>
      </c>
      <c r="R1180" s="142">
        <f>Q1180*H1180</f>
        <v>3.8000000000000004E-3</v>
      </c>
      <c r="S1180" s="142">
        <v>0</v>
      </c>
      <c r="T1180" s="143">
        <f>S1180*H1180</f>
        <v>0</v>
      </c>
      <c r="AR1180" s="144" t="s">
        <v>368</v>
      </c>
      <c r="AT1180" s="144" t="s">
        <v>308</v>
      </c>
      <c r="AU1180" s="144" t="s">
        <v>81</v>
      </c>
      <c r="AY1180" s="18" t="s">
        <v>306</v>
      </c>
      <c r="BE1180" s="145">
        <f>IF(N1180="základní",J1180,0)</f>
        <v>0</v>
      </c>
      <c r="BF1180" s="145">
        <f>IF(N1180="snížená",J1180,0)</f>
        <v>0</v>
      </c>
      <c r="BG1180" s="145">
        <f>IF(N1180="zákl. přenesená",J1180,0)</f>
        <v>0</v>
      </c>
      <c r="BH1180" s="145">
        <f>IF(N1180="sníž. přenesená",J1180,0)</f>
        <v>0</v>
      </c>
      <c r="BI1180" s="145">
        <f>IF(N1180="nulová",J1180,0)</f>
        <v>0</v>
      </c>
      <c r="BJ1180" s="18" t="s">
        <v>79</v>
      </c>
      <c r="BK1180" s="145">
        <f>ROUND(I1180*H1180,2)</f>
        <v>0</v>
      </c>
      <c r="BL1180" s="18" t="s">
        <v>368</v>
      </c>
      <c r="BM1180" s="144" t="s">
        <v>1640</v>
      </c>
    </row>
    <row r="1181" spans="2:65" s="1" customFormat="1" ht="58.5">
      <c r="B1181" s="33"/>
      <c r="D1181" s="147" t="s">
        <v>356</v>
      </c>
      <c r="F1181" s="178" t="s">
        <v>1641</v>
      </c>
      <c r="I1181" s="163"/>
      <c r="L1181" s="33"/>
      <c r="M1181" s="164"/>
      <c r="T1181" s="52"/>
      <c r="AT1181" s="18" t="s">
        <v>356</v>
      </c>
      <c r="AU1181" s="18" t="s">
        <v>81</v>
      </c>
    </row>
    <row r="1182" spans="2:65" s="12" customFormat="1">
      <c r="B1182" s="146"/>
      <c r="D1182" s="147" t="s">
        <v>313</v>
      </c>
      <c r="E1182" s="148" t="s">
        <v>21</v>
      </c>
      <c r="F1182" s="149" t="s">
        <v>1642</v>
      </c>
      <c r="H1182" s="150">
        <v>10</v>
      </c>
      <c r="I1182" s="151"/>
      <c r="L1182" s="146"/>
      <c r="M1182" s="152"/>
      <c r="T1182" s="153"/>
      <c r="AT1182" s="148" t="s">
        <v>313</v>
      </c>
      <c r="AU1182" s="148" t="s">
        <v>81</v>
      </c>
      <c r="AV1182" s="12" t="s">
        <v>81</v>
      </c>
      <c r="AW1182" s="12" t="s">
        <v>34</v>
      </c>
      <c r="AX1182" s="12" t="s">
        <v>72</v>
      </c>
      <c r="AY1182" s="148" t="s">
        <v>306</v>
      </c>
    </row>
    <row r="1183" spans="2:65" s="13" customFormat="1">
      <c r="B1183" s="154"/>
      <c r="D1183" s="147" t="s">
        <v>313</v>
      </c>
      <c r="E1183" s="155" t="s">
        <v>21</v>
      </c>
      <c r="F1183" s="156" t="s">
        <v>315</v>
      </c>
      <c r="H1183" s="157">
        <v>10</v>
      </c>
      <c r="I1183" s="158"/>
      <c r="L1183" s="154"/>
      <c r="M1183" s="159"/>
      <c r="T1183" s="160"/>
      <c r="AT1183" s="155" t="s">
        <v>313</v>
      </c>
      <c r="AU1183" s="155" t="s">
        <v>81</v>
      </c>
      <c r="AV1183" s="13" t="s">
        <v>89</v>
      </c>
      <c r="AW1183" s="13" t="s">
        <v>34</v>
      </c>
      <c r="AX1183" s="13" t="s">
        <v>79</v>
      </c>
      <c r="AY1183" s="155" t="s">
        <v>306</v>
      </c>
    </row>
    <row r="1184" spans="2:65" s="1" customFormat="1" ht="21.75" customHeight="1">
      <c r="B1184" s="33"/>
      <c r="C1184" s="133" t="s">
        <v>1643</v>
      </c>
      <c r="D1184" s="133" t="s">
        <v>308</v>
      </c>
      <c r="E1184" s="134" t="s">
        <v>1644</v>
      </c>
      <c r="F1184" s="135" t="s">
        <v>1645</v>
      </c>
      <c r="G1184" s="136" t="s">
        <v>236</v>
      </c>
      <c r="H1184" s="137">
        <v>8</v>
      </c>
      <c r="I1184" s="138"/>
      <c r="J1184" s="139">
        <f>ROUND(I1184*H1184,2)</f>
        <v>0</v>
      </c>
      <c r="K1184" s="135" t="s">
        <v>311</v>
      </c>
      <c r="L1184" s="33"/>
      <c r="M1184" s="140" t="s">
        <v>21</v>
      </c>
      <c r="N1184" s="141" t="s">
        <v>43</v>
      </c>
      <c r="P1184" s="142">
        <f>O1184*H1184</f>
        <v>0</v>
      </c>
      <c r="Q1184" s="142">
        <v>1.0800000000000001E-2</v>
      </c>
      <c r="R1184" s="142">
        <f>Q1184*H1184</f>
        <v>8.6400000000000005E-2</v>
      </c>
      <c r="S1184" s="142">
        <v>0</v>
      </c>
      <c r="T1184" s="143">
        <f>S1184*H1184</f>
        <v>0</v>
      </c>
      <c r="AR1184" s="144" t="s">
        <v>368</v>
      </c>
      <c r="AT1184" s="144" t="s">
        <v>308</v>
      </c>
      <c r="AU1184" s="144" t="s">
        <v>81</v>
      </c>
      <c r="AY1184" s="18" t="s">
        <v>306</v>
      </c>
      <c r="BE1184" s="145">
        <f>IF(N1184="základní",J1184,0)</f>
        <v>0</v>
      </c>
      <c r="BF1184" s="145">
        <f>IF(N1184="snížená",J1184,0)</f>
        <v>0</v>
      </c>
      <c r="BG1184" s="145">
        <f>IF(N1184="zákl. přenesená",J1184,0)</f>
        <v>0</v>
      </c>
      <c r="BH1184" s="145">
        <f>IF(N1184="sníž. přenesená",J1184,0)</f>
        <v>0</v>
      </c>
      <c r="BI1184" s="145">
        <f>IF(N1184="nulová",J1184,0)</f>
        <v>0</v>
      </c>
      <c r="BJ1184" s="18" t="s">
        <v>79</v>
      </c>
      <c r="BK1184" s="145">
        <f>ROUND(I1184*H1184,2)</f>
        <v>0</v>
      </c>
      <c r="BL1184" s="18" t="s">
        <v>368</v>
      </c>
      <c r="BM1184" s="144" t="s">
        <v>1646</v>
      </c>
    </row>
    <row r="1185" spans="2:65" s="1" customFormat="1" ht="156">
      <c r="B1185" s="33"/>
      <c r="D1185" s="147" t="s">
        <v>356</v>
      </c>
      <c r="F1185" s="178" t="s">
        <v>1647</v>
      </c>
      <c r="I1185" s="163"/>
      <c r="L1185" s="33"/>
      <c r="M1185" s="164"/>
      <c r="T1185" s="52"/>
      <c r="AT1185" s="18" t="s">
        <v>356</v>
      </c>
      <c r="AU1185" s="18" t="s">
        <v>81</v>
      </c>
    </row>
    <row r="1186" spans="2:65" s="14" customFormat="1">
      <c r="B1186" s="165"/>
      <c r="D1186" s="147" t="s">
        <v>313</v>
      </c>
      <c r="E1186" s="166" t="s">
        <v>21</v>
      </c>
      <c r="F1186" s="167" t="s">
        <v>1648</v>
      </c>
      <c r="H1186" s="166" t="s">
        <v>21</v>
      </c>
      <c r="I1186" s="168"/>
      <c r="L1186" s="165"/>
      <c r="M1186" s="169"/>
      <c r="T1186" s="170"/>
      <c r="AT1186" s="166" t="s">
        <v>313</v>
      </c>
      <c r="AU1186" s="166" t="s">
        <v>81</v>
      </c>
      <c r="AV1186" s="14" t="s">
        <v>79</v>
      </c>
      <c r="AW1186" s="14" t="s">
        <v>34</v>
      </c>
      <c r="AX1186" s="14" t="s">
        <v>72</v>
      </c>
      <c r="AY1186" s="166" t="s">
        <v>306</v>
      </c>
    </row>
    <row r="1187" spans="2:65" s="12" customFormat="1">
      <c r="B1187" s="146"/>
      <c r="D1187" s="147" t="s">
        <v>313</v>
      </c>
      <c r="E1187" s="148" t="s">
        <v>21</v>
      </c>
      <c r="F1187" s="149" t="s">
        <v>1649</v>
      </c>
      <c r="H1187" s="150">
        <v>4</v>
      </c>
      <c r="I1187" s="151"/>
      <c r="L1187" s="146"/>
      <c r="M1187" s="152"/>
      <c r="T1187" s="153"/>
      <c r="AT1187" s="148" t="s">
        <v>313</v>
      </c>
      <c r="AU1187" s="148" t="s">
        <v>81</v>
      </c>
      <c r="AV1187" s="12" t="s">
        <v>81</v>
      </c>
      <c r="AW1187" s="12" t="s">
        <v>34</v>
      </c>
      <c r="AX1187" s="12" t="s">
        <v>72</v>
      </c>
      <c r="AY1187" s="148" t="s">
        <v>306</v>
      </c>
    </row>
    <row r="1188" spans="2:65" s="12" customFormat="1">
      <c r="B1188" s="146"/>
      <c r="D1188" s="147" t="s">
        <v>313</v>
      </c>
      <c r="E1188" s="148" t="s">
        <v>21</v>
      </c>
      <c r="F1188" s="149" t="s">
        <v>1650</v>
      </c>
      <c r="H1188" s="150">
        <v>4</v>
      </c>
      <c r="I1188" s="151"/>
      <c r="L1188" s="146"/>
      <c r="M1188" s="152"/>
      <c r="T1188" s="153"/>
      <c r="AT1188" s="148" t="s">
        <v>313</v>
      </c>
      <c r="AU1188" s="148" t="s">
        <v>81</v>
      </c>
      <c r="AV1188" s="12" t="s">
        <v>81</v>
      </c>
      <c r="AW1188" s="12" t="s">
        <v>34</v>
      </c>
      <c r="AX1188" s="12" t="s">
        <v>72</v>
      </c>
      <c r="AY1188" s="148" t="s">
        <v>306</v>
      </c>
    </row>
    <row r="1189" spans="2:65" s="13" customFormat="1">
      <c r="B1189" s="154"/>
      <c r="D1189" s="147" t="s">
        <v>313</v>
      </c>
      <c r="E1189" s="155" t="s">
        <v>21</v>
      </c>
      <c r="F1189" s="156" t="s">
        <v>315</v>
      </c>
      <c r="H1189" s="157">
        <v>8</v>
      </c>
      <c r="I1189" s="158"/>
      <c r="L1189" s="154"/>
      <c r="M1189" s="159"/>
      <c r="T1189" s="160"/>
      <c r="AT1189" s="155" t="s">
        <v>313</v>
      </c>
      <c r="AU1189" s="155" t="s">
        <v>81</v>
      </c>
      <c r="AV1189" s="13" t="s">
        <v>89</v>
      </c>
      <c r="AW1189" s="13" t="s">
        <v>34</v>
      </c>
      <c r="AX1189" s="13" t="s">
        <v>79</v>
      </c>
      <c r="AY1189" s="155" t="s">
        <v>306</v>
      </c>
    </row>
    <row r="1190" spans="2:65" s="1" customFormat="1" ht="21.75" customHeight="1">
      <c r="B1190" s="33"/>
      <c r="C1190" s="133" t="s">
        <v>1651</v>
      </c>
      <c r="D1190" s="133" t="s">
        <v>308</v>
      </c>
      <c r="E1190" s="134" t="s">
        <v>1652</v>
      </c>
      <c r="F1190" s="135" t="s">
        <v>1653</v>
      </c>
      <c r="G1190" s="136" t="s">
        <v>240</v>
      </c>
      <c r="H1190" s="137">
        <v>38</v>
      </c>
      <c r="I1190" s="138"/>
      <c r="J1190" s="139">
        <f>ROUND(I1190*H1190,2)</f>
        <v>0</v>
      </c>
      <c r="K1190" s="135" t="s">
        <v>319</v>
      </c>
      <c r="L1190" s="33"/>
      <c r="M1190" s="140" t="s">
        <v>21</v>
      </c>
      <c r="N1190" s="141" t="s">
        <v>43</v>
      </c>
      <c r="P1190" s="142">
        <f>O1190*H1190</f>
        <v>0</v>
      </c>
      <c r="Q1190" s="142">
        <v>1.1999999999999999E-3</v>
      </c>
      <c r="R1190" s="142">
        <f>Q1190*H1190</f>
        <v>4.5599999999999995E-2</v>
      </c>
      <c r="S1190" s="142">
        <v>0</v>
      </c>
      <c r="T1190" s="143">
        <f>S1190*H1190</f>
        <v>0</v>
      </c>
      <c r="AR1190" s="144" t="s">
        <v>368</v>
      </c>
      <c r="AT1190" s="144" t="s">
        <v>308</v>
      </c>
      <c r="AU1190" s="144" t="s">
        <v>81</v>
      </c>
      <c r="AY1190" s="18" t="s">
        <v>306</v>
      </c>
      <c r="BE1190" s="145">
        <f>IF(N1190="základní",J1190,0)</f>
        <v>0</v>
      </c>
      <c r="BF1190" s="145">
        <f>IF(N1190="snížená",J1190,0)</f>
        <v>0</v>
      </c>
      <c r="BG1190" s="145">
        <f>IF(N1190="zákl. přenesená",J1190,0)</f>
        <v>0</v>
      </c>
      <c r="BH1190" s="145">
        <f>IF(N1190="sníž. přenesená",J1190,0)</f>
        <v>0</v>
      </c>
      <c r="BI1190" s="145">
        <f>IF(N1190="nulová",J1190,0)</f>
        <v>0</v>
      </c>
      <c r="BJ1190" s="18" t="s">
        <v>79</v>
      </c>
      <c r="BK1190" s="145">
        <f>ROUND(I1190*H1190,2)</f>
        <v>0</v>
      </c>
      <c r="BL1190" s="18" t="s">
        <v>368</v>
      </c>
      <c r="BM1190" s="144" t="s">
        <v>1654</v>
      </c>
    </row>
    <row r="1191" spans="2:65" s="1" customFormat="1">
      <c r="B1191" s="33"/>
      <c r="D1191" s="161" t="s">
        <v>321</v>
      </c>
      <c r="F1191" s="162" t="s">
        <v>1655</v>
      </c>
      <c r="I1191" s="163"/>
      <c r="L1191" s="33"/>
      <c r="M1191" s="164"/>
      <c r="T1191" s="52"/>
      <c r="AT1191" s="18" t="s">
        <v>321</v>
      </c>
      <c r="AU1191" s="18" t="s">
        <v>81</v>
      </c>
    </row>
    <row r="1192" spans="2:65" s="12" customFormat="1">
      <c r="B1192" s="146"/>
      <c r="D1192" s="147" t="s">
        <v>313</v>
      </c>
      <c r="E1192" s="148" t="s">
        <v>21</v>
      </c>
      <c r="F1192" s="149" t="s">
        <v>1656</v>
      </c>
      <c r="H1192" s="150">
        <v>38</v>
      </c>
      <c r="I1192" s="151"/>
      <c r="L1192" s="146"/>
      <c r="M1192" s="152"/>
      <c r="T1192" s="153"/>
      <c r="AT1192" s="148" t="s">
        <v>313</v>
      </c>
      <c r="AU1192" s="148" t="s">
        <v>81</v>
      </c>
      <c r="AV1192" s="12" t="s">
        <v>81</v>
      </c>
      <c r="AW1192" s="12" t="s">
        <v>34</v>
      </c>
      <c r="AX1192" s="12" t="s">
        <v>72</v>
      </c>
      <c r="AY1192" s="148" t="s">
        <v>306</v>
      </c>
    </row>
    <row r="1193" spans="2:65" s="13" customFormat="1">
      <c r="B1193" s="154"/>
      <c r="D1193" s="147" t="s">
        <v>313</v>
      </c>
      <c r="E1193" s="155" t="s">
        <v>21</v>
      </c>
      <c r="F1193" s="156" t="s">
        <v>315</v>
      </c>
      <c r="H1193" s="157">
        <v>38</v>
      </c>
      <c r="I1193" s="158"/>
      <c r="L1193" s="154"/>
      <c r="M1193" s="159"/>
      <c r="T1193" s="160"/>
      <c r="AT1193" s="155" t="s">
        <v>313</v>
      </c>
      <c r="AU1193" s="155" t="s">
        <v>81</v>
      </c>
      <c r="AV1193" s="13" t="s">
        <v>89</v>
      </c>
      <c r="AW1193" s="13" t="s">
        <v>34</v>
      </c>
      <c r="AX1193" s="13" t="s">
        <v>79</v>
      </c>
      <c r="AY1193" s="155" t="s">
        <v>306</v>
      </c>
    </row>
    <row r="1194" spans="2:65" s="1" customFormat="1" ht="24.2" customHeight="1">
      <c r="B1194" s="33"/>
      <c r="C1194" s="133" t="s">
        <v>1657</v>
      </c>
      <c r="D1194" s="133" t="s">
        <v>308</v>
      </c>
      <c r="E1194" s="134" t="s">
        <v>1658</v>
      </c>
      <c r="F1194" s="135" t="s">
        <v>1659</v>
      </c>
      <c r="G1194" s="136" t="s">
        <v>240</v>
      </c>
      <c r="H1194" s="137">
        <v>15</v>
      </c>
      <c r="I1194" s="138"/>
      <c r="J1194" s="139">
        <f>ROUND(I1194*H1194,2)</f>
        <v>0</v>
      </c>
      <c r="K1194" s="135" t="s">
        <v>319</v>
      </c>
      <c r="L1194" s="33"/>
      <c r="M1194" s="140" t="s">
        <v>21</v>
      </c>
      <c r="N1194" s="141" t="s">
        <v>43</v>
      </c>
      <c r="P1194" s="142">
        <f>O1194*H1194</f>
        <v>0</v>
      </c>
      <c r="Q1194" s="142">
        <v>1.3500000000000001E-3</v>
      </c>
      <c r="R1194" s="142">
        <f>Q1194*H1194</f>
        <v>2.0250000000000001E-2</v>
      </c>
      <c r="S1194" s="142">
        <v>0</v>
      </c>
      <c r="T1194" s="143">
        <f>S1194*H1194</f>
        <v>0</v>
      </c>
      <c r="AR1194" s="144" t="s">
        <v>368</v>
      </c>
      <c r="AT1194" s="144" t="s">
        <v>308</v>
      </c>
      <c r="AU1194" s="144" t="s">
        <v>81</v>
      </c>
      <c r="AY1194" s="18" t="s">
        <v>306</v>
      </c>
      <c r="BE1194" s="145">
        <f>IF(N1194="základní",J1194,0)</f>
        <v>0</v>
      </c>
      <c r="BF1194" s="145">
        <f>IF(N1194="snížená",J1194,0)</f>
        <v>0</v>
      </c>
      <c r="BG1194" s="145">
        <f>IF(N1194="zákl. přenesená",J1194,0)</f>
        <v>0</v>
      </c>
      <c r="BH1194" s="145">
        <f>IF(N1194="sníž. přenesená",J1194,0)</f>
        <v>0</v>
      </c>
      <c r="BI1194" s="145">
        <f>IF(N1194="nulová",J1194,0)</f>
        <v>0</v>
      </c>
      <c r="BJ1194" s="18" t="s">
        <v>79</v>
      </c>
      <c r="BK1194" s="145">
        <f>ROUND(I1194*H1194,2)</f>
        <v>0</v>
      </c>
      <c r="BL1194" s="18" t="s">
        <v>368</v>
      </c>
      <c r="BM1194" s="144" t="s">
        <v>1660</v>
      </c>
    </row>
    <row r="1195" spans="2:65" s="1" customFormat="1">
      <c r="B1195" s="33"/>
      <c r="D1195" s="161" t="s">
        <v>321</v>
      </c>
      <c r="F1195" s="162" t="s">
        <v>1661</v>
      </c>
      <c r="I1195" s="163"/>
      <c r="L1195" s="33"/>
      <c r="M1195" s="164"/>
      <c r="T1195" s="52"/>
      <c r="AT1195" s="18" t="s">
        <v>321</v>
      </c>
      <c r="AU1195" s="18" t="s">
        <v>81</v>
      </c>
    </row>
    <row r="1196" spans="2:65" s="12" customFormat="1">
      <c r="B1196" s="146"/>
      <c r="D1196" s="147" t="s">
        <v>313</v>
      </c>
      <c r="E1196" s="148" t="s">
        <v>21</v>
      </c>
      <c r="F1196" s="149" t="s">
        <v>1662</v>
      </c>
      <c r="H1196" s="150">
        <v>15</v>
      </c>
      <c r="I1196" s="151"/>
      <c r="L1196" s="146"/>
      <c r="M1196" s="152"/>
      <c r="T1196" s="153"/>
      <c r="AT1196" s="148" t="s">
        <v>313</v>
      </c>
      <c r="AU1196" s="148" t="s">
        <v>81</v>
      </c>
      <c r="AV1196" s="12" t="s">
        <v>81</v>
      </c>
      <c r="AW1196" s="12" t="s">
        <v>34</v>
      </c>
      <c r="AX1196" s="12" t="s">
        <v>72</v>
      </c>
      <c r="AY1196" s="148" t="s">
        <v>306</v>
      </c>
    </row>
    <row r="1197" spans="2:65" s="13" customFormat="1">
      <c r="B1197" s="154"/>
      <c r="D1197" s="147" t="s">
        <v>313</v>
      </c>
      <c r="E1197" s="155" t="s">
        <v>21</v>
      </c>
      <c r="F1197" s="156" t="s">
        <v>315</v>
      </c>
      <c r="H1197" s="157">
        <v>15</v>
      </c>
      <c r="I1197" s="158"/>
      <c r="L1197" s="154"/>
      <c r="M1197" s="159"/>
      <c r="T1197" s="160"/>
      <c r="AT1197" s="155" t="s">
        <v>313</v>
      </c>
      <c r="AU1197" s="155" t="s">
        <v>81</v>
      </c>
      <c r="AV1197" s="13" t="s">
        <v>89</v>
      </c>
      <c r="AW1197" s="13" t="s">
        <v>34</v>
      </c>
      <c r="AX1197" s="13" t="s">
        <v>79</v>
      </c>
      <c r="AY1197" s="155" t="s">
        <v>306</v>
      </c>
    </row>
    <row r="1198" spans="2:65" s="1" customFormat="1" ht="21.75" customHeight="1">
      <c r="B1198" s="33"/>
      <c r="C1198" s="133" t="s">
        <v>1663</v>
      </c>
      <c r="D1198" s="133" t="s">
        <v>308</v>
      </c>
      <c r="E1198" s="134" t="s">
        <v>1664</v>
      </c>
      <c r="F1198" s="135" t="s">
        <v>1665</v>
      </c>
      <c r="G1198" s="136" t="s">
        <v>240</v>
      </c>
      <c r="H1198" s="137">
        <v>46</v>
      </c>
      <c r="I1198" s="138"/>
      <c r="J1198" s="139">
        <f>ROUND(I1198*H1198,2)</f>
        <v>0</v>
      </c>
      <c r="K1198" s="135" t="s">
        <v>319</v>
      </c>
      <c r="L1198" s="33"/>
      <c r="M1198" s="140" t="s">
        <v>21</v>
      </c>
      <c r="N1198" s="141" t="s">
        <v>43</v>
      </c>
      <c r="P1198" s="142">
        <f>O1198*H1198</f>
        <v>0</v>
      </c>
      <c r="Q1198" s="142">
        <v>3.8000000000000002E-4</v>
      </c>
      <c r="R1198" s="142">
        <f>Q1198*H1198</f>
        <v>1.7480000000000002E-2</v>
      </c>
      <c r="S1198" s="142">
        <v>0</v>
      </c>
      <c r="T1198" s="143">
        <f>S1198*H1198</f>
        <v>0</v>
      </c>
      <c r="AR1198" s="144" t="s">
        <v>368</v>
      </c>
      <c r="AT1198" s="144" t="s">
        <v>308</v>
      </c>
      <c r="AU1198" s="144" t="s">
        <v>81</v>
      </c>
      <c r="AY1198" s="18" t="s">
        <v>306</v>
      </c>
      <c r="BE1198" s="145">
        <f>IF(N1198="základní",J1198,0)</f>
        <v>0</v>
      </c>
      <c r="BF1198" s="145">
        <f>IF(N1198="snížená",J1198,0)</f>
        <v>0</v>
      </c>
      <c r="BG1198" s="145">
        <f>IF(N1198="zákl. přenesená",J1198,0)</f>
        <v>0</v>
      </c>
      <c r="BH1198" s="145">
        <f>IF(N1198="sníž. přenesená",J1198,0)</f>
        <v>0</v>
      </c>
      <c r="BI1198" s="145">
        <f>IF(N1198="nulová",J1198,0)</f>
        <v>0</v>
      </c>
      <c r="BJ1198" s="18" t="s">
        <v>79</v>
      </c>
      <c r="BK1198" s="145">
        <f>ROUND(I1198*H1198,2)</f>
        <v>0</v>
      </c>
      <c r="BL1198" s="18" t="s">
        <v>368</v>
      </c>
      <c r="BM1198" s="144" t="s">
        <v>1666</v>
      </c>
    </row>
    <row r="1199" spans="2:65" s="1" customFormat="1">
      <c r="B1199" s="33"/>
      <c r="D1199" s="161" t="s">
        <v>321</v>
      </c>
      <c r="F1199" s="162" t="s">
        <v>1667</v>
      </c>
      <c r="I1199" s="163"/>
      <c r="L1199" s="33"/>
      <c r="M1199" s="164"/>
      <c r="T1199" s="52"/>
      <c r="AT1199" s="18" t="s">
        <v>321</v>
      </c>
      <c r="AU1199" s="18" t="s">
        <v>81</v>
      </c>
    </row>
    <row r="1200" spans="2:65" s="12" customFormat="1">
      <c r="B1200" s="146"/>
      <c r="D1200" s="147" t="s">
        <v>313</v>
      </c>
      <c r="E1200" s="148" t="s">
        <v>21</v>
      </c>
      <c r="F1200" s="149" t="s">
        <v>1668</v>
      </c>
      <c r="H1200" s="150">
        <v>46</v>
      </c>
      <c r="I1200" s="151"/>
      <c r="L1200" s="146"/>
      <c r="M1200" s="152"/>
      <c r="T1200" s="153"/>
      <c r="AT1200" s="148" t="s">
        <v>313</v>
      </c>
      <c r="AU1200" s="148" t="s">
        <v>81</v>
      </c>
      <c r="AV1200" s="12" t="s">
        <v>81</v>
      </c>
      <c r="AW1200" s="12" t="s">
        <v>34</v>
      </c>
      <c r="AX1200" s="12" t="s">
        <v>72</v>
      </c>
      <c r="AY1200" s="148" t="s">
        <v>306</v>
      </c>
    </row>
    <row r="1201" spans="2:65" s="13" customFormat="1">
      <c r="B1201" s="154"/>
      <c r="D1201" s="147" t="s">
        <v>313</v>
      </c>
      <c r="E1201" s="155" t="s">
        <v>21</v>
      </c>
      <c r="F1201" s="156" t="s">
        <v>315</v>
      </c>
      <c r="H1201" s="157">
        <v>46</v>
      </c>
      <c r="I1201" s="158"/>
      <c r="L1201" s="154"/>
      <c r="M1201" s="159"/>
      <c r="T1201" s="160"/>
      <c r="AT1201" s="155" t="s">
        <v>313</v>
      </c>
      <c r="AU1201" s="155" t="s">
        <v>81</v>
      </c>
      <c r="AV1201" s="13" t="s">
        <v>89</v>
      </c>
      <c r="AW1201" s="13" t="s">
        <v>34</v>
      </c>
      <c r="AX1201" s="13" t="s">
        <v>79</v>
      </c>
      <c r="AY1201" s="155" t="s">
        <v>306</v>
      </c>
    </row>
    <row r="1202" spans="2:65" s="1" customFormat="1" ht="21.75" customHeight="1">
      <c r="B1202" s="33"/>
      <c r="C1202" s="133" t="s">
        <v>1669</v>
      </c>
      <c r="D1202" s="133" t="s">
        <v>308</v>
      </c>
      <c r="E1202" s="134" t="s">
        <v>1670</v>
      </c>
      <c r="F1202" s="135" t="s">
        <v>1671</v>
      </c>
      <c r="G1202" s="136" t="s">
        <v>236</v>
      </c>
      <c r="H1202" s="137">
        <v>111.5</v>
      </c>
      <c r="I1202" s="138"/>
      <c r="J1202" s="139">
        <f>ROUND(I1202*H1202,2)</f>
        <v>0</v>
      </c>
      <c r="K1202" s="135" t="s">
        <v>319</v>
      </c>
      <c r="L1202" s="33"/>
      <c r="M1202" s="140" t="s">
        <v>21</v>
      </c>
      <c r="N1202" s="141" t="s">
        <v>43</v>
      </c>
      <c r="P1202" s="142">
        <f>O1202*H1202</f>
        <v>0</v>
      </c>
      <c r="Q1202" s="142">
        <v>0</v>
      </c>
      <c r="R1202" s="142">
        <f>Q1202*H1202</f>
        <v>0</v>
      </c>
      <c r="S1202" s="142">
        <v>0</v>
      </c>
      <c r="T1202" s="143">
        <f>S1202*H1202</f>
        <v>0</v>
      </c>
      <c r="AR1202" s="144" t="s">
        <v>368</v>
      </c>
      <c r="AT1202" s="144" t="s">
        <v>308</v>
      </c>
      <c r="AU1202" s="144" t="s">
        <v>81</v>
      </c>
      <c r="AY1202" s="18" t="s">
        <v>306</v>
      </c>
      <c r="BE1202" s="145">
        <f>IF(N1202="základní",J1202,0)</f>
        <v>0</v>
      </c>
      <c r="BF1202" s="145">
        <f>IF(N1202="snížená",J1202,0)</f>
        <v>0</v>
      </c>
      <c r="BG1202" s="145">
        <f>IF(N1202="zákl. přenesená",J1202,0)</f>
        <v>0</v>
      </c>
      <c r="BH1202" s="145">
        <f>IF(N1202="sníž. přenesená",J1202,0)</f>
        <v>0</v>
      </c>
      <c r="BI1202" s="145">
        <f>IF(N1202="nulová",J1202,0)</f>
        <v>0</v>
      </c>
      <c r="BJ1202" s="18" t="s">
        <v>79</v>
      </c>
      <c r="BK1202" s="145">
        <f>ROUND(I1202*H1202,2)</f>
        <v>0</v>
      </c>
      <c r="BL1202" s="18" t="s">
        <v>368</v>
      </c>
      <c r="BM1202" s="144" t="s">
        <v>1672</v>
      </c>
    </row>
    <row r="1203" spans="2:65" s="1" customFormat="1">
      <c r="B1203" s="33"/>
      <c r="D1203" s="161" t="s">
        <v>321</v>
      </c>
      <c r="F1203" s="162" t="s">
        <v>1673</v>
      </c>
      <c r="I1203" s="163"/>
      <c r="L1203" s="33"/>
      <c r="M1203" s="164"/>
      <c r="T1203" s="52"/>
      <c r="AT1203" s="18" t="s">
        <v>321</v>
      </c>
      <c r="AU1203" s="18" t="s">
        <v>81</v>
      </c>
    </row>
    <row r="1204" spans="2:65" s="12" customFormat="1">
      <c r="B1204" s="146"/>
      <c r="D1204" s="147" t="s">
        <v>313</v>
      </c>
      <c r="E1204" s="148" t="s">
        <v>21</v>
      </c>
      <c r="F1204" s="149" t="s">
        <v>1611</v>
      </c>
      <c r="H1204" s="150">
        <v>111.5</v>
      </c>
      <c r="I1204" s="151"/>
      <c r="L1204" s="146"/>
      <c r="M1204" s="152"/>
      <c r="T1204" s="153"/>
      <c r="AT1204" s="148" t="s">
        <v>313</v>
      </c>
      <c r="AU1204" s="148" t="s">
        <v>81</v>
      </c>
      <c r="AV1204" s="12" t="s">
        <v>81</v>
      </c>
      <c r="AW1204" s="12" t="s">
        <v>34</v>
      </c>
      <c r="AX1204" s="12" t="s">
        <v>72</v>
      </c>
      <c r="AY1204" s="148" t="s">
        <v>306</v>
      </c>
    </row>
    <row r="1205" spans="2:65" s="13" customFormat="1">
      <c r="B1205" s="154"/>
      <c r="D1205" s="147" t="s">
        <v>313</v>
      </c>
      <c r="E1205" s="155" t="s">
        <v>21</v>
      </c>
      <c r="F1205" s="156" t="s">
        <v>315</v>
      </c>
      <c r="H1205" s="157">
        <v>111.5</v>
      </c>
      <c r="I1205" s="158"/>
      <c r="L1205" s="154"/>
      <c r="M1205" s="159"/>
      <c r="T1205" s="160"/>
      <c r="AT1205" s="155" t="s">
        <v>313</v>
      </c>
      <c r="AU1205" s="155" t="s">
        <v>81</v>
      </c>
      <c r="AV1205" s="13" t="s">
        <v>89</v>
      </c>
      <c r="AW1205" s="13" t="s">
        <v>34</v>
      </c>
      <c r="AX1205" s="13" t="s">
        <v>79</v>
      </c>
      <c r="AY1205" s="155" t="s">
        <v>306</v>
      </c>
    </row>
    <row r="1206" spans="2:65" s="1" customFormat="1" ht="16.5" customHeight="1">
      <c r="B1206" s="33"/>
      <c r="C1206" s="179" t="s">
        <v>1674</v>
      </c>
      <c r="D1206" s="179" t="s">
        <v>447</v>
      </c>
      <c r="E1206" s="180" t="s">
        <v>1675</v>
      </c>
      <c r="F1206" s="181" t="s">
        <v>1676</v>
      </c>
      <c r="G1206" s="182" t="s">
        <v>236</v>
      </c>
      <c r="H1206" s="183">
        <v>128.78299999999999</v>
      </c>
      <c r="I1206" s="184"/>
      <c r="J1206" s="185">
        <f>ROUND(I1206*H1206,2)</f>
        <v>0</v>
      </c>
      <c r="K1206" s="181" t="s">
        <v>319</v>
      </c>
      <c r="L1206" s="186"/>
      <c r="M1206" s="187" t="s">
        <v>21</v>
      </c>
      <c r="N1206" s="188" t="s">
        <v>43</v>
      </c>
      <c r="P1206" s="142">
        <f>O1206*H1206</f>
        <v>0</v>
      </c>
      <c r="Q1206" s="142">
        <v>2.9999999999999997E-4</v>
      </c>
      <c r="R1206" s="142">
        <f>Q1206*H1206</f>
        <v>3.8634899999999993E-2</v>
      </c>
      <c r="S1206" s="142">
        <v>0</v>
      </c>
      <c r="T1206" s="143">
        <f>S1206*H1206</f>
        <v>0</v>
      </c>
      <c r="AR1206" s="144" t="s">
        <v>530</v>
      </c>
      <c r="AT1206" s="144" t="s">
        <v>447</v>
      </c>
      <c r="AU1206" s="144" t="s">
        <v>81</v>
      </c>
      <c r="AY1206" s="18" t="s">
        <v>306</v>
      </c>
      <c r="BE1206" s="145">
        <f>IF(N1206="základní",J1206,0)</f>
        <v>0</v>
      </c>
      <c r="BF1206" s="145">
        <f>IF(N1206="snížená",J1206,0)</f>
        <v>0</v>
      </c>
      <c r="BG1206" s="145">
        <f>IF(N1206="zákl. přenesená",J1206,0)</f>
        <v>0</v>
      </c>
      <c r="BH1206" s="145">
        <f>IF(N1206="sníž. přenesená",J1206,0)</f>
        <v>0</v>
      </c>
      <c r="BI1206" s="145">
        <f>IF(N1206="nulová",J1206,0)</f>
        <v>0</v>
      </c>
      <c r="BJ1206" s="18" t="s">
        <v>79</v>
      </c>
      <c r="BK1206" s="145">
        <f>ROUND(I1206*H1206,2)</f>
        <v>0</v>
      </c>
      <c r="BL1206" s="18" t="s">
        <v>368</v>
      </c>
      <c r="BM1206" s="144" t="s">
        <v>1677</v>
      </c>
    </row>
    <row r="1207" spans="2:65" s="12" customFormat="1">
      <c r="B1207" s="146"/>
      <c r="D1207" s="147" t="s">
        <v>313</v>
      </c>
      <c r="F1207" s="149" t="s">
        <v>1678</v>
      </c>
      <c r="H1207" s="150">
        <v>128.78299999999999</v>
      </c>
      <c r="I1207" s="151"/>
      <c r="L1207" s="146"/>
      <c r="M1207" s="152"/>
      <c r="T1207" s="153"/>
      <c r="AT1207" s="148" t="s">
        <v>313</v>
      </c>
      <c r="AU1207" s="148" t="s">
        <v>81</v>
      </c>
      <c r="AV1207" s="12" t="s">
        <v>81</v>
      </c>
      <c r="AW1207" s="12" t="s">
        <v>4</v>
      </c>
      <c r="AX1207" s="12" t="s">
        <v>79</v>
      </c>
      <c r="AY1207" s="148" t="s">
        <v>306</v>
      </c>
    </row>
    <row r="1208" spans="2:65" s="1" customFormat="1" ht="21.75" customHeight="1">
      <c r="B1208" s="33"/>
      <c r="C1208" s="133" t="s">
        <v>1679</v>
      </c>
      <c r="D1208" s="133" t="s">
        <v>308</v>
      </c>
      <c r="E1208" s="134" t="s">
        <v>1680</v>
      </c>
      <c r="F1208" s="135" t="s">
        <v>1681</v>
      </c>
      <c r="G1208" s="136" t="s">
        <v>236</v>
      </c>
      <c r="H1208" s="137">
        <v>111.5</v>
      </c>
      <c r="I1208" s="138"/>
      <c r="J1208" s="139">
        <f>ROUND(I1208*H1208,2)</f>
        <v>0</v>
      </c>
      <c r="K1208" s="135" t="s">
        <v>319</v>
      </c>
      <c r="L1208" s="33"/>
      <c r="M1208" s="140" t="s">
        <v>21</v>
      </c>
      <c r="N1208" s="141" t="s">
        <v>43</v>
      </c>
      <c r="P1208" s="142">
        <f>O1208*H1208</f>
        <v>0</v>
      </c>
      <c r="Q1208" s="142">
        <v>0</v>
      </c>
      <c r="R1208" s="142">
        <f>Q1208*H1208</f>
        <v>0</v>
      </c>
      <c r="S1208" s="142">
        <v>0</v>
      </c>
      <c r="T1208" s="143">
        <f>S1208*H1208</f>
        <v>0</v>
      </c>
      <c r="AR1208" s="144" t="s">
        <v>368</v>
      </c>
      <c r="AT1208" s="144" t="s">
        <v>308</v>
      </c>
      <c r="AU1208" s="144" t="s">
        <v>81</v>
      </c>
      <c r="AY1208" s="18" t="s">
        <v>306</v>
      </c>
      <c r="BE1208" s="145">
        <f>IF(N1208="základní",J1208,0)</f>
        <v>0</v>
      </c>
      <c r="BF1208" s="145">
        <f>IF(N1208="snížená",J1208,0)</f>
        <v>0</v>
      </c>
      <c r="BG1208" s="145">
        <f>IF(N1208="zákl. přenesená",J1208,0)</f>
        <v>0</v>
      </c>
      <c r="BH1208" s="145">
        <f>IF(N1208="sníž. přenesená",J1208,0)</f>
        <v>0</v>
      </c>
      <c r="BI1208" s="145">
        <f>IF(N1208="nulová",J1208,0)</f>
        <v>0</v>
      </c>
      <c r="BJ1208" s="18" t="s">
        <v>79</v>
      </c>
      <c r="BK1208" s="145">
        <f>ROUND(I1208*H1208,2)</f>
        <v>0</v>
      </c>
      <c r="BL1208" s="18" t="s">
        <v>368</v>
      </c>
      <c r="BM1208" s="144" t="s">
        <v>1682</v>
      </c>
    </row>
    <row r="1209" spans="2:65" s="1" customFormat="1">
      <c r="B1209" s="33"/>
      <c r="D1209" s="161" t="s">
        <v>321</v>
      </c>
      <c r="F1209" s="162" t="s">
        <v>1683</v>
      </c>
      <c r="I1209" s="163"/>
      <c r="L1209" s="33"/>
      <c r="M1209" s="164"/>
      <c r="T1209" s="52"/>
      <c r="AT1209" s="18" t="s">
        <v>321</v>
      </c>
      <c r="AU1209" s="18" t="s">
        <v>81</v>
      </c>
    </row>
    <row r="1210" spans="2:65" s="12" customFormat="1">
      <c r="B1210" s="146"/>
      <c r="D1210" s="147" t="s">
        <v>313</v>
      </c>
      <c r="E1210" s="148" t="s">
        <v>21</v>
      </c>
      <c r="F1210" s="149" t="s">
        <v>1611</v>
      </c>
      <c r="H1210" s="150">
        <v>111.5</v>
      </c>
      <c r="I1210" s="151"/>
      <c r="L1210" s="146"/>
      <c r="M1210" s="152"/>
      <c r="T1210" s="153"/>
      <c r="AT1210" s="148" t="s">
        <v>313</v>
      </c>
      <c r="AU1210" s="148" t="s">
        <v>81</v>
      </c>
      <c r="AV1210" s="12" t="s">
        <v>81</v>
      </c>
      <c r="AW1210" s="12" t="s">
        <v>34</v>
      </c>
      <c r="AX1210" s="12" t="s">
        <v>72</v>
      </c>
      <c r="AY1210" s="148" t="s">
        <v>306</v>
      </c>
    </row>
    <row r="1211" spans="2:65" s="13" customFormat="1">
      <c r="B1211" s="154"/>
      <c r="D1211" s="147" t="s">
        <v>313</v>
      </c>
      <c r="E1211" s="155" t="s">
        <v>21</v>
      </c>
      <c r="F1211" s="156" t="s">
        <v>315</v>
      </c>
      <c r="H1211" s="157">
        <v>111.5</v>
      </c>
      <c r="I1211" s="158"/>
      <c r="L1211" s="154"/>
      <c r="M1211" s="159"/>
      <c r="T1211" s="160"/>
      <c r="AT1211" s="155" t="s">
        <v>313</v>
      </c>
      <c r="AU1211" s="155" t="s">
        <v>81</v>
      </c>
      <c r="AV1211" s="13" t="s">
        <v>89</v>
      </c>
      <c r="AW1211" s="13" t="s">
        <v>34</v>
      </c>
      <c r="AX1211" s="13" t="s">
        <v>79</v>
      </c>
      <c r="AY1211" s="155" t="s">
        <v>306</v>
      </c>
    </row>
    <row r="1212" spans="2:65" s="1" customFormat="1" ht="16.5" customHeight="1">
      <c r="B1212" s="33"/>
      <c r="C1212" s="179" t="s">
        <v>1684</v>
      </c>
      <c r="D1212" s="179" t="s">
        <v>447</v>
      </c>
      <c r="E1212" s="180" t="s">
        <v>1675</v>
      </c>
      <c r="F1212" s="181" t="s">
        <v>1676</v>
      </c>
      <c r="G1212" s="182" t="s">
        <v>236</v>
      </c>
      <c r="H1212" s="183">
        <v>128.78299999999999</v>
      </c>
      <c r="I1212" s="184"/>
      <c r="J1212" s="185">
        <f>ROUND(I1212*H1212,2)</f>
        <v>0</v>
      </c>
      <c r="K1212" s="181" t="s">
        <v>319</v>
      </c>
      <c r="L1212" s="186"/>
      <c r="M1212" s="187" t="s">
        <v>21</v>
      </c>
      <c r="N1212" s="188" t="s">
        <v>43</v>
      </c>
      <c r="P1212" s="142">
        <f>O1212*H1212</f>
        <v>0</v>
      </c>
      <c r="Q1212" s="142">
        <v>2.9999999999999997E-4</v>
      </c>
      <c r="R1212" s="142">
        <f>Q1212*H1212</f>
        <v>3.8634899999999993E-2</v>
      </c>
      <c r="S1212" s="142">
        <v>0</v>
      </c>
      <c r="T1212" s="143">
        <f>S1212*H1212</f>
        <v>0</v>
      </c>
      <c r="AR1212" s="144" t="s">
        <v>530</v>
      </c>
      <c r="AT1212" s="144" t="s">
        <v>447</v>
      </c>
      <c r="AU1212" s="144" t="s">
        <v>81</v>
      </c>
      <c r="AY1212" s="18" t="s">
        <v>306</v>
      </c>
      <c r="BE1212" s="145">
        <f>IF(N1212="základní",J1212,0)</f>
        <v>0</v>
      </c>
      <c r="BF1212" s="145">
        <f>IF(N1212="snížená",J1212,0)</f>
        <v>0</v>
      </c>
      <c r="BG1212" s="145">
        <f>IF(N1212="zákl. přenesená",J1212,0)</f>
        <v>0</v>
      </c>
      <c r="BH1212" s="145">
        <f>IF(N1212="sníž. přenesená",J1212,0)</f>
        <v>0</v>
      </c>
      <c r="BI1212" s="145">
        <f>IF(N1212="nulová",J1212,0)</f>
        <v>0</v>
      </c>
      <c r="BJ1212" s="18" t="s">
        <v>79</v>
      </c>
      <c r="BK1212" s="145">
        <f>ROUND(I1212*H1212,2)</f>
        <v>0</v>
      </c>
      <c r="BL1212" s="18" t="s">
        <v>368</v>
      </c>
      <c r="BM1212" s="144" t="s">
        <v>1685</v>
      </c>
    </row>
    <row r="1213" spans="2:65" s="12" customFormat="1">
      <c r="B1213" s="146"/>
      <c r="D1213" s="147" t="s">
        <v>313</v>
      </c>
      <c r="F1213" s="149" t="s">
        <v>1678</v>
      </c>
      <c r="H1213" s="150">
        <v>128.78299999999999</v>
      </c>
      <c r="I1213" s="151"/>
      <c r="L1213" s="146"/>
      <c r="M1213" s="152"/>
      <c r="T1213" s="153"/>
      <c r="AT1213" s="148" t="s">
        <v>313</v>
      </c>
      <c r="AU1213" s="148" t="s">
        <v>81</v>
      </c>
      <c r="AV1213" s="12" t="s">
        <v>81</v>
      </c>
      <c r="AW1213" s="12" t="s">
        <v>4</v>
      </c>
      <c r="AX1213" s="12" t="s">
        <v>79</v>
      </c>
      <c r="AY1213" s="148" t="s">
        <v>306</v>
      </c>
    </row>
    <row r="1214" spans="2:65" s="1" customFormat="1" ht="24.2" customHeight="1">
      <c r="B1214" s="33"/>
      <c r="C1214" s="133" t="s">
        <v>1686</v>
      </c>
      <c r="D1214" s="133" t="s">
        <v>308</v>
      </c>
      <c r="E1214" s="134" t="s">
        <v>1687</v>
      </c>
      <c r="F1214" s="135" t="s">
        <v>1688</v>
      </c>
      <c r="G1214" s="136" t="s">
        <v>236</v>
      </c>
      <c r="H1214" s="137">
        <v>111.5</v>
      </c>
      <c r="I1214" s="138"/>
      <c r="J1214" s="139">
        <f>ROUND(I1214*H1214,2)</f>
        <v>0</v>
      </c>
      <c r="K1214" s="135" t="s">
        <v>319</v>
      </c>
      <c r="L1214" s="33"/>
      <c r="M1214" s="140" t="s">
        <v>21</v>
      </c>
      <c r="N1214" s="141" t="s">
        <v>43</v>
      </c>
      <c r="P1214" s="142">
        <f>O1214*H1214</f>
        <v>0</v>
      </c>
      <c r="Q1214" s="142">
        <v>0</v>
      </c>
      <c r="R1214" s="142">
        <f>Q1214*H1214</f>
        <v>0</v>
      </c>
      <c r="S1214" s="142">
        <v>0</v>
      </c>
      <c r="T1214" s="143">
        <f>S1214*H1214</f>
        <v>0</v>
      </c>
      <c r="AR1214" s="144" t="s">
        <v>368</v>
      </c>
      <c r="AT1214" s="144" t="s">
        <v>308</v>
      </c>
      <c r="AU1214" s="144" t="s">
        <v>81</v>
      </c>
      <c r="AY1214" s="18" t="s">
        <v>306</v>
      </c>
      <c r="BE1214" s="145">
        <f>IF(N1214="základní",J1214,0)</f>
        <v>0</v>
      </c>
      <c r="BF1214" s="145">
        <f>IF(N1214="snížená",J1214,0)</f>
        <v>0</v>
      </c>
      <c r="BG1214" s="145">
        <f>IF(N1214="zákl. přenesená",J1214,0)</f>
        <v>0</v>
      </c>
      <c r="BH1214" s="145">
        <f>IF(N1214="sníž. přenesená",J1214,0)</f>
        <v>0</v>
      </c>
      <c r="BI1214" s="145">
        <f>IF(N1214="nulová",J1214,0)</f>
        <v>0</v>
      </c>
      <c r="BJ1214" s="18" t="s">
        <v>79</v>
      </c>
      <c r="BK1214" s="145">
        <f>ROUND(I1214*H1214,2)</f>
        <v>0</v>
      </c>
      <c r="BL1214" s="18" t="s">
        <v>368</v>
      </c>
      <c r="BM1214" s="144" t="s">
        <v>1689</v>
      </c>
    </row>
    <row r="1215" spans="2:65" s="1" customFormat="1">
      <c r="B1215" s="33"/>
      <c r="D1215" s="161" t="s">
        <v>321</v>
      </c>
      <c r="F1215" s="162" t="s">
        <v>1690</v>
      </c>
      <c r="I1215" s="163"/>
      <c r="L1215" s="33"/>
      <c r="M1215" s="164"/>
      <c r="T1215" s="52"/>
      <c r="AT1215" s="18" t="s">
        <v>321</v>
      </c>
      <c r="AU1215" s="18" t="s">
        <v>81</v>
      </c>
    </row>
    <row r="1216" spans="2:65" s="12" customFormat="1">
      <c r="B1216" s="146"/>
      <c r="D1216" s="147" t="s">
        <v>313</v>
      </c>
      <c r="E1216" s="148" t="s">
        <v>21</v>
      </c>
      <c r="F1216" s="149" t="s">
        <v>1611</v>
      </c>
      <c r="H1216" s="150">
        <v>111.5</v>
      </c>
      <c r="I1216" s="151"/>
      <c r="L1216" s="146"/>
      <c r="M1216" s="152"/>
      <c r="T1216" s="153"/>
      <c r="AT1216" s="148" t="s">
        <v>313</v>
      </c>
      <c r="AU1216" s="148" t="s">
        <v>81</v>
      </c>
      <c r="AV1216" s="12" t="s">
        <v>81</v>
      </c>
      <c r="AW1216" s="12" t="s">
        <v>34</v>
      </c>
      <c r="AX1216" s="12" t="s">
        <v>72</v>
      </c>
      <c r="AY1216" s="148" t="s">
        <v>306</v>
      </c>
    </row>
    <row r="1217" spans="2:65" s="13" customFormat="1">
      <c r="B1217" s="154"/>
      <c r="D1217" s="147" t="s">
        <v>313</v>
      </c>
      <c r="E1217" s="155" t="s">
        <v>21</v>
      </c>
      <c r="F1217" s="156" t="s">
        <v>315</v>
      </c>
      <c r="H1217" s="157">
        <v>111.5</v>
      </c>
      <c r="I1217" s="158"/>
      <c r="L1217" s="154"/>
      <c r="M1217" s="159"/>
      <c r="T1217" s="160"/>
      <c r="AT1217" s="155" t="s">
        <v>313</v>
      </c>
      <c r="AU1217" s="155" t="s">
        <v>81</v>
      </c>
      <c r="AV1217" s="13" t="s">
        <v>89</v>
      </c>
      <c r="AW1217" s="13" t="s">
        <v>34</v>
      </c>
      <c r="AX1217" s="13" t="s">
        <v>79</v>
      </c>
      <c r="AY1217" s="155" t="s">
        <v>306</v>
      </c>
    </row>
    <row r="1218" spans="2:65" s="1" customFormat="1" ht="24.2" customHeight="1">
      <c r="B1218" s="33"/>
      <c r="C1218" s="179" t="s">
        <v>1691</v>
      </c>
      <c r="D1218" s="179" t="s">
        <v>447</v>
      </c>
      <c r="E1218" s="180" t="s">
        <v>1692</v>
      </c>
      <c r="F1218" s="181" t="s">
        <v>1693</v>
      </c>
      <c r="G1218" s="182" t="s">
        <v>236</v>
      </c>
      <c r="H1218" s="183">
        <v>122.929</v>
      </c>
      <c r="I1218" s="184"/>
      <c r="J1218" s="185">
        <f>ROUND(I1218*H1218,2)</f>
        <v>0</v>
      </c>
      <c r="K1218" s="181" t="s">
        <v>319</v>
      </c>
      <c r="L1218" s="186"/>
      <c r="M1218" s="187" t="s">
        <v>21</v>
      </c>
      <c r="N1218" s="188" t="s">
        <v>43</v>
      </c>
      <c r="P1218" s="142">
        <f>O1218*H1218</f>
        <v>0</v>
      </c>
      <c r="Q1218" s="142">
        <v>1.3500000000000001E-3</v>
      </c>
      <c r="R1218" s="142">
        <f>Q1218*H1218</f>
        <v>0.16595415000000002</v>
      </c>
      <c r="S1218" s="142">
        <v>0</v>
      </c>
      <c r="T1218" s="143">
        <f>S1218*H1218</f>
        <v>0</v>
      </c>
      <c r="AR1218" s="144" t="s">
        <v>530</v>
      </c>
      <c r="AT1218" s="144" t="s">
        <v>447</v>
      </c>
      <c r="AU1218" s="144" t="s">
        <v>81</v>
      </c>
      <c r="AY1218" s="18" t="s">
        <v>306</v>
      </c>
      <c r="BE1218" s="145">
        <f>IF(N1218="základní",J1218,0)</f>
        <v>0</v>
      </c>
      <c r="BF1218" s="145">
        <f>IF(N1218="snížená",J1218,0)</f>
        <v>0</v>
      </c>
      <c r="BG1218" s="145">
        <f>IF(N1218="zákl. přenesená",J1218,0)</f>
        <v>0</v>
      </c>
      <c r="BH1218" s="145">
        <f>IF(N1218="sníž. přenesená",J1218,0)</f>
        <v>0</v>
      </c>
      <c r="BI1218" s="145">
        <f>IF(N1218="nulová",J1218,0)</f>
        <v>0</v>
      </c>
      <c r="BJ1218" s="18" t="s">
        <v>79</v>
      </c>
      <c r="BK1218" s="145">
        <f>ROUND(I1218*H1218,2)</f>
        <v>0</v>
      </c>
      <c r="BL1218" s="18" t="s">
        <v>368</v>
      </c>
      <c r="BM1218" s="144" t="s">
        <v>1694</v>
      </c>
    </row>
    <row r="1219" spans="2:65" s="12" customFormat="1">
      <c r="B1219" s="146"/>
      <c r="D1219" s="147" t="s">
        <v>313</v>
      </c>
      <c r="F1219" s="149" t="s">
        <v>1695</v>
      </c>
      <c r="H1219" s="150">
        <v>122.929</v>
      </c>
      <c r="I1219" s="151"/>
      <c r="L1219" s="146"/>
      <c r="M1219" s="152"/>
      <c r="T1219" s="153"/>
      <c r="AT1219" s="148" t="s">
        <v>313</v>
      </c>
      <c r="AU1219" s="148" t="s">
        <v>81</v>
      </c>
      <c r="AV1219" s="12" t="s">
        <v>81</v>
      </c>
      <c r="AW1219" s="12" t="s">
        <v>4</v>
      </c>
      <c r="AX1219" s="12" t="s">
        <v>79</v>
      </c>
      <c r="AY1219" s="148" t="s">
        <v>306</v>
      </c>
    </row>
    <row r="1220" spans="2:65" s="1" customFormat="1" ht="21.75" customHeight="1">
      <c r="B1220" s="33"/>
      <c r="C1220" s="133" t="s">
        <v>1696</v>
      </c>
      <c r="D1220" s="133" t="s">
        <v>308</v>
      </c>
      <c r="E1220" s="134" t="s">
        <v>1697</v>
      </c>
      <c r="F1220" s="135" t="s">
        <v>1698</v>
      </c>
      <c r="G1220" s="136" t="s">
        <v>236</v>
      </c>
      <c r="H1220" s="137">
        <v>111.5</v>
      </c>
      <c r="I1220" s="138"/>
      <c r="J1220" s="139">
        <f>ROUND(I1220*H1220,2)</f>
        <v>0</v>
      </c>
      <c r="K1220" s="135" t="s">
        <v>319</v>
      </c>
      <c r="L1220" s="33"/>
      <c r="M1220" s="140" t="s">
        <v>21</v>
      </c>
      <c r="N1220" s="141" t="s">
        <v>43</v>
      </c>
      <c r="P1220" s="142">
        <f>O1220*H1220</f>
        <v>0</v>
      </c>
      <c r="Q1220" s="142">
        <v>0</v>
      </c>
      <c r="R1220" s="142">
        <f>Q1220*H1220</f>
        <v>0</v>
      </c>
      <c r="S1220" s="142">
        <v>0</v>
      </c>
      <c r="T1220" s="143">
        <f>S1220*H1220</f>
        <v>0</v>
      </c>
      <c r="AR1220" s="144" t="s">
        <v>368</v>
      </c>
      <c r="AT1220" s="144" t="s">
        <v>308</v>
      </c>
      <c r="AU1220" s="144" t="s">
        <v>81</v>
      </c>
      <c r="AY1220" s="18" t="s">
        <v>306</v>
      </c>
      <c r="BE1220" s="145">
        <f>IF(N1220="základní",J1220,0)</f>
        <v>0</v>
      </c>
      <c r="BF1220" s="145">
        <f>IF(N1220="snížená",J1220,0)</f>
        <v>0</v>
      </c>
      <c r="BG1220" s="145">
        <f>IF(N1220="zákl. přenesená",J1220,0)</f>
        <v>0</v>
      </c>
      <c r="BH1220" s="145">
        <f>IF(N1220="sníž. přenesená",J1220,0)</f>
        <v>0</v>
      </c>
      <c r="BI1220" s="145">
        <f>IF(N1220="nulová",J1220,0)</f>
        <v>0</v>
      </c>
      <c r="BJ1220" s="18" t="s">
        <v>79</v>
      </c>
      <c r="BK1220" s="145">
        <f>ROUND(I1220*H1220,2)</f>
        <v>0</v>
      </c>
      <c r="BL1220" s="18" t="s">
        <v>368</v>
      </c>
      <c r="BM1220" s="144" t="s">
        <v>1699</v>
      </c>
    </row>
    <row r="1221" spans="2:65" s="1" customFormat="1">
      <c r="B1221" s="33"/>
      <c r="D1221" s="161" t="s">
        <v>321</v>
      </c>
      <c r="F1221" s="162" t="s">
        <v>1700</v>
      </c>
      <c r="I1221" s="163"/>
      <c r="L1221" s="33"/>
      <c r="M1221" s="164"/>
      <c r="T1221" s="52"/>
      <c r="AT1221" s="18" t="s">
        <v>321</v>
      </c>
      <c r="AU1221" s="18" t="s">
        <v>81</v>
      </c>
    </row>
    <row r="1222" spans="2:65" s="12" customFormat="1">
      <c r="B1222" s="146"/>
      <c r="D1222" s="147" t="s">
        <v>313</v>
      </c>
      <c r="E1222" s="148" t="s">
        <v>21</v>
      </c>
      <c r="F1222" s="149" t="s">
        <v>1611</v>
      </c>
      <c r="H1222" s="150">
        <v>111.5</v>
      </c>
      <c r="I1222" s="151"/>
      <c r="L1222" s="146"/>
      <c r="M1222" s="152"/>
      <c r="T1222" s="153"/>
      <c r="AT1222" s="148" t="s">
        <v>313</v>
      </c>
      <c r="AU1222" s="148" t="s">
        <v>81</v>
      </c>
      <c r="AV1222" s="12" t="s">
        <v>81</v>
      </c>
      <c r="AW1222" s="12" t="s">
        <v>34</v>
      </c>
      <c r="AX1222" s="12" t="s">
        <v>72</v>
      </c>
      <c r="AY1222" s="148" t="s">
        <v>306</v>
      </c>
    </row>
    <row r="1223" spans="2:65" s="13" customFormat="1">
      <c r="B1223" s="154"/>
      <c r="D1223" s="147" t="s">
        <v>313</v>
      </c>
      <c r="E1223" s="155" t="s">
        <v>21</v>
      </c>
      <c r="F1223" s="156" t="s">
        <v>315</v>
      </c>
      <c r="H1223" s="157">
        <v>111.5</v>
      </c>
      <c r="I1223" s="158"/>
      <c r="L1223" s="154"/>
      <c r="M1223" s="159"/>
      <c r="T1223" s="160"/>
      <c r="AT1223" s="155" t="s">
        <v>313</v>
      </c>
      <c r="AU1223" s="155" t="s">
        <v>81</v>
      </c>
      <c r="AV1223" s="13" t="s">
        <v>89</v>
      </c>
      <c r="AW1223" s="13" t="s">
        <v>34</v>
      </c>
      <c r="AX1223" s="13" t="s">
        <v>79</v>
      </c>
      <c r="AY1223" s="155" t="s">
        <v>306</v>
      </c>
    </row>
    <row r="1224" spans="2:65" s="1" customFormat="1" ht="16.5" customHeight="1">
      <c r="B1224" s="33"/>
      <c r="C1224" s="179" t="s">
        <v>1701</v>
      </c>
      <c r="D1224" s="179" t="s">
        <v>447</v>
      </c>
      <c r="E1224" s="180" t="s">
        <v>1702</v>
      </c>
      <c r="F1224" s="181" t="s">
        <v>1703</v>
      </c>
      <c r="G1224" s="182" t="s">
        <v>236</v>
      </c>
      <c r="H1224" s="183">
        <v>122.65</v>
      </c>
      <c r="I1224" s="184"/>
      <c r="J1224" s="185">
        <f>ROUND(I1224*H1224,2)</f>
        <v>0</v>
      </c>
      <c r="K1224" s="181" t="s">
        <v>319</v>
      </c>
      <c r="L1224" s="186"/>
      <c r="M1224" s="187" t="s">
        <v>21</v>
      </c>
      <c r="N1224" s="188" t="s">
        <v>43</v>
      </c>
      <c r="P1224" s="142">
        <f>O1224*H1224</f>
        <v>0</v>
      </c>
      <c r="Q1224" s="142">
        <v>2.0000000000000001E-4</v>
      </c>
      <c r="R1224" s="142">
        <f>Q1224*H1224</f>
        <v>2.4530000000000003E-2</v>
      </c>
      <c r="S1224" s="142">
        <v>0</v>
      </c>
      <c r="T1224" s="143">
        <f>S1224*H1224</f>
        <v>0</v>
      </c>
      <c r="AR1224" s="144" t="s">
        <v>530</v>
      </c>
      <c r="AT1224" s="144" t="s">
        <v>447</v>
      </c>
      <c r="AU1224" s="144" t="s">
        <v>81</v>
      </c>
      <c r="AY1224" s="18" t="s">
        <v>306</v>
      </c>
      <c r="BE1224" s="145">
        <f>IF(N1224="základní",J1224,0)</f>
        <v>0</v>
      </c>
      <c r="BF1224" s="145">
        <f>IF(N1224="snížená",J1224,0)</f>
        <v>0</v>
      </c>
      <c r="BG1224" s="145">
        <f>IF(N1224="zákl. přenesená",J1224,0)</f>
        <v>0</v>
      </c>
      <c r="BH1224" s="145">
        <f>IF(N1224="sníž. přenesená",J1224,0)</f>
        <v>0</v>
      </c>
      <c r="BI1224" s="145">
        <f>IF(N1224="nulová",J1224,0)</f>
        <v>0</v>
      </c>
      <c r="BJ1224" s="18" t="s">
        <v>79</v>
      </c>
      <c r="BK1224" s="145">
        <f>ROUND(I1224*H1224,2)</f>
        <v>0</v>
      </c>
      <c r="BL1224" s="18" t="s">
        <v>368</v>
      </c>
      <c r="BM1224" s="144" t="s">
        <v>1704</v>
      </c>
    </row>
    <row r="1225" spans="2:65" s="12" customFormat="1">
      <c r="B1225" s="146"/>
      <c r="D1225" s="147" t="s">
        <v>313</v>
      </c>
      <c r="F1225" s="149" t="s">
        <v>1705</v>
      </c>
      <c r="H1225" s="150">
        <v>122.65</v>
      </c>
      <c r="I1225" s="151"/>
      <c r="L1225" s="146"/>
      <c r="M1225" s="152"/>
      <c r="T1225" s="153"/>
      <c r="AT1225" s="148" t="s">
        <v>313</v>
      </c>
      <c r="AU1225" s="148" t="s">
        <v>81</v>
      </c>
      <c r="AV1225" s="12" t="s">
        <v>81</v>
      </c>
      <c r="AW1225" s="12" t="s">
        <v>4</v>
      </c>
      <c r="AX1225" s="12" t="s">
        <v>79</v>
      </c>
      <c r="AY1225" s="148" t="s">
        <v>306</v>
      </c>
    </row>
    <row r="1226" spans="2:65" s="1" customFormat="1" ht="21.75" customHeight="1">
      <c r="B1226" s="33"/>
      <c r="C1226" s="133" t="s">
        <v>1706</v>
      </c>
      <c r="D1226" s="133" t="s">
        <v>308</v>
      </c>
      <c r="E1226" s="134" t="s">
        <v>1707</v>
      </c>
      <c r="F1226" s="135" t="s">
        <v>1708</v>
      </c>
      <c r="G1226" s="136" t="s">
        <v>240</v>
      </c>
      <c r="H1226" s="137">
        <v>42</v>
      </c>
      <c r="I1226" s="138"/>
      <c r="J1226" s="139">
        <f>ROUND(I1226*H1226,2)</f>
        <v>0</v>
      </c>
      <c r="K1226" s="135" t="s">
        <v>319</v>
      </c>
      <c r="L1226" s="33"/>
      <c r="M1226" s="140" t="s">
        <v>21</v>
      </c>
      <c r="N1226" s="141" t="s">
        <v>43</v>
      </c>
      <c r="P1226" s="142">
        <f>O1226*H1226</f>
        <v>0</v>
      </c>
      <c r="Q1226" s="142">
        <v>2.0000000000000002E-5</v>
      </c>
      <c r="R1226" s="142">
        <f>Q1226*H1226</f>
        <v>8.4000000000000003E-4</v>
      </c>
      <c r="S1226" s="142">
        <v>0</v>
      </c>
      <c r="T1226" s="143">
        <f>S1226*H1226</f>
        <v>0</v>
      </c>
      <c r="AR1226" s="144" t="s">
        <v>368</v>
      </c>
      <c r="AT1226" s="144" t="s">
        <v>308</v>
      </c>
      <c r="AU1226" s="144" t="s">
        <v>81</v>
      </c>
      <c r="AY1226" s="18" t="s">
        <v>306</v>
      </c>
      <c r="BE1226" s="145">
        <f>IF(N1226="základní",J1226,0)</f>
        <v>0</v>
      </c>
      <c r="BF1226" s="145">
        <f>IF(N1226="snížená",J1226,0)</f>
        <v>0</v>
      </c>
      <c r="BG1226" s="145">
        <f>IF(N1226="zákl. přenesená",J1226,0)</f>
        <v>0</v>
      </c>
      <c r="BH1226" s="145">
        <f>IF(N1226="sníž. přenesená",J1226,0)</f>
        <v>0</v>
      </c>
      <c r="BI1226" s="145">
        <f>IF(N1226="nulová",J1226,0)</f>
        <v>0</v>
      </c>
      <c r="BJ1226" s="18" t="s">
        <v>79</v>
      </c>
      <c r="BK1226" s="145">
        <f>ROUND(I1226*H1226,2)</f>
        <v>0</v>
      </c>
      <c r="BL1226" s="18" t="s">
        <v>368</v>
      </c>
      <c r="BM1226" s="144" t="s">
        <v>1709</v>
      </c>
    </row>
    <row r="1227" spans="2:65" s="1" customFormat="1">
      <c r="B1227" s="33"/>
      <c r="D1227" s="161" t="s">
        <v>321</v>
      </c>
      <c r="F1227" s="162" t="s">
        <v>1710</v>
      </c>
      <c r="I1227" s="163"/>
      <c r="L1227" s="33"/>
      <c r="M1227" s="164"/>
      <c r="T1227" s="52"/>
      <c r="AT1227" s="18" t="s">
        <v>321</v>
      </c>
      <c r="AU1227" s="18" t="s">
        <v>81</v>
      </c>
    </row>
    <row r="1228" spans="2:65" s="14" customFormat="1">
      <c r="B1228" s="165"/>
      <c r="D1228" s="147" t="s">
        <v>313</v>
      </c>
      <c r="E1228" s="166" t="s">
        <v>21</v>
      </c>
      <c r="F1228" s="167" t="s">
        <v>1711</v>
      </c>
      <c r="H1228" s="166" t="s">
        <v>21</v>
      </c>
      <c r="I1228" s="168"/>
      <c r="L1228" s="165"/>
      <c r="M1228" s="169"/>
      <c r="T1228" s="170"/>
      <c r="AT1228" s="166" t="s">
        <v>313</v>
      </c>
      <c r="AU1228" s="166" t="s">
        <v>81</v>
      </c>
      <c r="AV1228" s="14" t="s">
        <v>79</v>
      </c>
      <c r="AW1228" s="14" t="s">
        <v>34</v>
      </c>
      <c r="AX1228" s="14" t="s">
        <v>72</v>
      </c>
      <c r="AY1228" s="166" t="s">
        <v>306</v>
      </c>
    </row>
    <row r="1229" spans="2:65" s="12" customFormat="1">
      <c r="B1229" s="146"/>
      <c r="D1229" s="147" t="s">
        <v>313</v>
      </c>
      <c r="E1229" s="148" t="s">
        <v>21</v>
      </c>
      <c r="F1229" s="149" t="s">
        <v>1712</v>
      </c>
      <c r="H1229" s="150">
        <v>42</v>
      </c>
      <c r="I1229" s="151"/>
      <c r="L1229" s="146"/>
      <c r="M1229" s="152"/>
      <c r="T1229" s="153"/>
      <c r="AT1229" s="148" t="s">
        <v>313</v>
      </c>
      <c r="AU1229" s="148" t="s">
        <v>81</v>
      </c>
      <c r="AV1229" s="12" t="s">
        <v>81</v>
      </c>
      <c r="AW1229" s="12" t="s">
        <v>34</v>
      </c>
      <c r="AX1229" s="12" t="s">
        <v>72</v>
      </c>
      <c r="AY1229" s="148" t="s">
        <v>306</v>
      </c>
    </row>
    <row r="1230" spans="2:65" s="13" customFormat="1">
      <c r="B1230" s="154"/>
      <c r="D1230" s="147" t="s">
        <v>313</v>
      </c>
      <c r="E1230" s="155" t="s">
        <v>21</v>
      </c>
      <c r="F1230" s="156" t="s">
        <v>315</v>
      </c>
      <c r="H1230" s="157">
        <v>42</v>
      </c>
      <c r="I1230" s="158"/>
      <c r="L1230" s="154"/>
      <c r="M1230" s="159"/>
      <c r="T1230" s="160"/>
      <c r="AT1230" s="155" t="s">
        <v>313</v>
      </c>
      <c r="AU1230" s="155" t="s">
        <v>81</v>
      </c>
      <c r="AV1230" s="13" t="s">
        <v>89</v>
      </c>
      <c r="AW1230" s="13" t="s">
        <v>34</v>
      </c>
      <c r="AX1230" s="13" t="s">
        <v>79</v>
      </c>
      <c r="AY1230" s="155" t="s">
        <v>306</v>
      </c>
    </row>
    <row r="1231" spans="2:65" s="1" customFormat="1" ht="16.5" customHeight="1">
      <c r="B1231" s="33"/>
      <c r="C1231" s="179" t="s">
        <v>1713</v>
      </c>
      <c r="D1231" s="179" t="s">
        <v>447</v>
      </c>
      <c r="E1231" s="180" t="s">
        <v>1714</v>
      </c>
      <c r="F1231" s="181" t="s">
        <v>1715</v>
      </c>
      <c r="G1231" s="182" t="s">
        <v>240</v>
      </c>
      <c r="H1231" s="183">
        <v>44.1</v>
      </c>
      <c r="I1231" s="184"/>
      <c r="J1231" s="185">
        <f>ROUND(I1231*H1231,2)</f>
        <v>0</v>
      </c>
      <c r="K1231" s="181" t="s">
        <v>319</v>
      </c>
      <c r="L1231" s="186"/>
      <c r="M1231" s="187" t="s">
        <v>21</v>
      </c>
      <c r="N1231" s="188" t="s">
        <v>43</v>
      </c>
      <c r="P1231" s="142">
        <f>O1231*H1231</f>
        <v>0</v>
      </c>
      <c r="Q1231" s="142">
        <v>2.0000000000000002E-5</v>
      </c>
      <c r="R1231" s="142">
        <f>Q1231*H1231</f>
        <v>8.8200000000000008E-4</v>
      </c>
      <c r="S1231" s="142">
        <v>0</v>
      </c>
      <c r="T1231" s="143">
        <f>S1231*H1231</f>
        <v>0</v>
      </c>
      <c r="AR1231" s="144" t="s">
        <v>530</v>
      </c>
      <c r="AT1231" s="144" t="s">
        <v>447</v>
      </c>
      <c r="AU1231" s="144" t="s">
        <v>81</v>
      </c>
      <c r="AY1231" s="18" t="s">
        <v>306</v>
      </c>
      <c r="BE1231" s="145">
        <f>IF(N1231="základní",J1231,0)</f>
        <v>0</v>
      </c>
      <c r="BF1231" s="145">
        <f>IF(N1231="snížená",J1231,0)</f>
        <v>0</v>
      </c>
      <c r="BG1231" s="145">
        <f>IF(N1231="zákl. přenesená",J1231,0)</f>
        <v>0</v>
      </c>
      <c r="BH1231" s="145">
        <f>IF(N1231="sníž. přenesená",J1231,0)</f>
        <v>0</v>
      </c>
      <c r="BI1231" s="145">
        <f>IF(N1231="nulová",J1231,0)</f>
        <v>0</v>
      </c>
      <c r="BJ1231" s="18" t="s">
        <v>79</v>
      </c>
      <c r="BK1231" s="145">
        <f>ROUND(I1231*H1231,2)</f>
        <v>0</v>
      </c>
      <c r="BL1231" s="18" t="s">
        <v>368</v>
      </c>
      <c r="BM1231" s="144" t="s">
        <v>1716</v>
      </c>
    </row>
    <row r="1232" spans="2:65" s="12" customFormat="1">
      <c r="B1232" s="146"/>
      <c r="D1232" s="147" t="s">
        <v>313</v>
      </c>
      <c r="F1232" s="149" t="s">
        <v>1717</v>
      </c>
      <c r="H1232" s="150">
        <v>44.1</v>
      </c>
      <c r="I1232" s="151"/>
      <c r="L1232" s="146"/>
      <c r="M1232" s="152"/>
      <c r="T1232" s="153"/>
      <c r="AT1232" s="148" t="s">
        <v>313</v>
      </c>
      <c r="AU1232" s="148" t="s">
        <v>81</v>
      </c>
      <c r="AV1232" s="12" t="s">
        <v>81</v>
      </c>
      <c r="AW1232" s="12" t="s">
        <v>4</v>
      </c>
      <c r="AX1232" s="12" t="s">
        <v>79</v>
      </c>
      <c r="AY1232" s="148" t="s">
        <v>306</v>
      </c>
    </row>
    <row r="1233" spans="2:65" s="1" customFormat="1" ht="24.2" customHeight="1">
      <c r="B1233" s="33"/>
      <c r="C1233" s="133" t="s">
        <v>1718</v>
      </c>
      <c r="D1233" s="133" t="s">
        <v>308</v>
      </c>
      <c r="E1233" s="134" t="s">
        <v>1719</v>
      </c>
      <c r="F1233" s="135" t="s">
        <v>1720</v>
      </c>
      <c r="G1233" s="136" t="s">
        <v>236</v>
      </c>
      <c r="H1233" s="137">
        <v>78.903999999999996</v>
      </c>
      <c r="I1233" s="138"/>
      <c r="J1233" s="139">
        <f>ROUND(I1233*H1233,2)</f>
        <v>0</v>
      </c>
      <c r="K1233" s="135" t="s">
        <v>319</v>
      </c>
      <c r="L1233" s="33"/>
      <c r="M1233" s="140" t="s">
        <v>21</v>
      </c>
      <c r="N1233" s="141" t="s">
        <v>43</v>
      </c>
      <c r="P1233" s="142">
        <f>O1233*H1233</f>
        <v>0</v>
      </c>
      <c r="Q1233" s="142">
        <v>0</v>
      </c>
      <c r="R1233" s="142">
        <f>Q1233*H1233</f>
        <v>0</v>
      </c>
      <c r="S1233" s="142">
        <v>0</v>
      </c>
      <c r="T1233" s="143">
        <f>S1233*H1233</f>
        <v>0</v>
      </c>
      <c r="AR1233" s="144" t="s">
        <v>368</v>
      </c>
      <c r="AT1233" s="144" t="s">
        <v>308</v>
      </c>
      <c r="AU1233" s="144" t="s">
        <v>81</v>
      </c>
      <c r="AY1233" s="18" t="s">
        <v>306</v>
      </c>
      <c r="BE1233" s="145">
        <f>IF(N1233="základní",J1233,0)</f>
        <v>0</v>
      </c>
      <c r="BF1233" s="145">
        <f>IF(N1233="snížená",J1233,0)</f>
        <v>0</v>
      </c>
      <c r="BG1233" s="145">
        <f>IF(N1233="zákl. přenesená",J1233,0)</f>
        <v>0</v>
      </c>
      <c r="BH1233" s="145">
        <f>IF(N1233="sníž. přenesená",J1233,0)</f>
        <v>0</v>
      </c>
      <c r="BI1233" s="145">
        <f>IF(N1233="nulová",J1233,0)</f>
        <v>0</v>
      </c>
      <c r="BJ1233" s="18" t="s">
        <v>79</v>
      </c>
      <c r="BK1233" s="145">
        <f>ROUND(I1233*H1233,2)</f>
        <v>0</v>
      </c>
      <c r="BL1233" s="18" t="s">
        <v>368</v>
      </c>
      <c r="BM1233" s="144" t="s">
        <v>1721</v>
      </c>
    </row>
    <row r="1234" spans="2:65" s="1" customFormat="1">
      <c r="B1234" s="33"/>
      <c r="D1234" s="161" t="s">
        <v>321</v>
      </c>
      <c r="F1234" s="162" t="s">
        <v>1722</v>
      </c>
      <c r="I1234" s="163"/>
      <c r="L1234" s="33"/>
      <c r="M1234" s="164"/>
      <c r="T1234" s="52"/>
      <c r="AT1234" s="18" t="s">
        <v>321</v>
      </c>
      <c r="AU1234" s="18" t="s">
        <v>81</v>
      </c>
    </row>
    <row r="1235" spans="2:65" s="14" customFormat="1">
      <c r="B1235" s="165"/>
      <c r="D1235" s="147" t="s">
        <v>313</v>
      </c>
      <c r="E1235" s="166" t="s">
        <v>21</v>
      </c>
      <c r="F1235" s="167" t="s">
        <v>1723</v>
      </c>
      <c r="H1235" s="166" t="s">
        <v>21</v>
      </c>
      <c r="I1235" s="168"/>
      <c r="L1235" s="165"/>
      <c r="M1235" s="169"/>
      <c r="T1235" s="170"/>
      <c r="AT1235" s="166" t="s">
        <v>313</v>
      </c>
      <c r="AU1235" s="166" t="s">
        <v>81</v>
      </c>
      <c r="AV1235" s="14" t="s">
        <v>79</v>
      </c>
      <c r="AW1235" s="14" t="s">
        <v>34</v>
      </c>
      <c r="AX1235" s="14" t="s">
        <v>72</v>
      </c>
      <c r="AY1235" s="166" t="s">
        <v>306</v>
      </c>
    </row>
    <row r="1236" spans="2:65" s="12" customFormat="1">
      <c r="B1236" s="146"/>
      <c r="D1236" s="147" t="s">
        <v>313</v>
      </c>
      <c r="E1236" s="148" t="s">
        <v>21</v>
      </c>
      <c r="F1236" s="149" t="s">
        <v>1724</v>
      </c>
      <c r="H1236" s="150">
        <v>19.725999999999999</v>
      </c>
      <c r="I1236" s="151"/>
      <c r="L1236" s="146"/>
      <c r="M1236" s="152"/>
      <c r="T1236" s="153"/>
      <c r="AT1236" s="148" t="s">
        <v>313</v>
      </c>
      <c r="AU1236" s="148" t="s">
        <v>81</v>
      </c>
      <c r="AV1236" s="12" t="s">
        <v>81</v>
      </c>
      <c r="AW1236" s="12" t="s">
        <v>34</v>
      </c>
      <c r="AX1236" s="12" t="s">
        <v>72</v>
      </c>
      <c r="AY1236" s="148" t="s">
        <v>306</v>
      </c>
    </row>
    <row r="1237" spans="2:65" s="12" customFormat="1">
      <c r="B1237" s="146"/>
      <c r="D1237" s="147" t="s">
        <v>313</v>
      </c>
      <c r="E1237" s="148" t="s">
        <v>21</v>
      </c>
      <c r="F1237" s="149" t="s">
        <v>1725</v>
      </c>
      <c r="H1237" s="150">
        <v>39.451999999999998</v>
      </c>
      <c r="I1237" s="151"/>
      <c r="L1237" s="146"/>
      <c r="M1237" s="152"/>
      <c r="T1237" s="153"/>
      <c r="AT1237" s="148" t="s">
        <v>313</v>
      </c>
      <c r="AU1237" s="148" t="s">
        <v>81</v>
      </c>
      <c r="AV1237" s="12" t="s">
        <v>81</v>
      </c>
      <c r="AW1237" s="12" t="s">
        <v>34</v>
      </c>
      <c r="AX1237" s="12" t="s">
        <v>72</v>
      </c>
      <c r="AY1237" s="148" t="s">
        <v>306</v>
      </c>
    </row>
    <row r="1238" spans="2:65" s="12" customFormat="1">
      <c r="B1238" s="146"/>
      <c r="D1238" s="147" t="s">
        <v>313</v>
      </c>
      <c r="E1238" s="148" t="s">
        <v>21</v>
      </c>
      <c r="F1238" s="149" t="s">
        <v>1726</v>
      </c>
      <c r="H1238" s="150">
        <v>19.725999999999999</v>
      </c>
      <c r="I1238" s="151"/>
      <c r="L1238" s="146"/>
      <c r="M1238" s="152"/>
      <c r="T1238" s="153"/>
      <c r="AT1238" s="148" t="s">
        <v>313</v>
      </c>
      <c r="AU1238" s="148" t="s">
        <v>81</v>
      </c>
      <c r="AV1238" s="12" t="s">
        <v>81</v>
      </c>
      <c r="AW1238" s="12" t="s">
        <v>34</v>
      </c>
      <c r="AX1238" s="12" t="s">
        <v>72</v>
      </c>
      <c r="AY1238" s="148" t="s">
        <v>306</v>
      </c>
    </row>
    <row r="1239" spans="2:65" s="13" customFormat="1">
      <c r="B1239" s="154"/>
      <c r="D1239" s="147" t="s">
        <v>313</v>
      </c>
      <c r="E1239" s="155" t="s">
        <v>21</v>
      </c>
      <c r="F1239" s="156" t="s">
        <v>315</v>
      </c>
      <c r="H1239" s="157">
        <v>78.903999999999996</v>
      </c>
      <c r="I1239" s="158"/>
      <c r="L1239" s="154"/>
      <c r="M1239" s="159"/>
      <c r="T1239" s="160"/>
      <c r="AT1239" s="155" t="s">
        <v>313</v>
      </c>
      <c r="AU1239" s="155" t="s">
        <v>81</v>
      </c>
      <c r="AV1239" s="13" t="s">
        <v>89</v>
      </c>
      <c r="AW1239" s="13" t="s">
        <v>34</v>
      </c>
      <c r="AX1239" s="13" t="s">
        <v>79</v>
      </c>
      <c r="AY1239" s="155" t="s">
        <v>306</v>
      </c>
    </row>
    <row r="1240" spans="2:65" s="1" customFormat="1" ht="16.5" customHeight="1">
      <c r="B1240" s="33"/>
      <c r="C1240" s="179" t="s">
        <v>1727</v>
      </c>
      <c r="D1240" s="179" t="s">
        <v>447</v>
      </c>
      <c r="E1240" s="180" t="s">
        <v>1702</v>
      </c>
      <c r="F1240" s="181" t="s">
        <v>1703</v>
      </c>
      <c r="G1240" s="182" t="s">
        <v>236</v>
      </c>
      <c r="H1240" s="183">
        <v>23.670999999999999</v>
      </c>
      <c r="I1240" s="184"/>
      <c r="J1240" s="185">
        <f>ROUND(I1240*H1240,2)</f>
        <v>0</v>
      </c>
      <c r="K1240" s="181" t="s">
        <v>319</v>
      </c>
      <c r="L1240" s="186"/>
      <c r="M1240" s="187" t="s">
        <v>21</v>
      </c>
      <c r="N1240" s="188" t="s">
        <v>43</v>
      </c>
      <c r="P1240" s="142">
        <f>O1240*H1240</f>
        <v>0</v>
      </c>
      <c r="Q1240" s="142">
        <v>2.0000000000000001E-4</v>
      </c>
      <c r="R1240" s="142">
        <f>Q1240*H1240</f>
        <v>4.7342E-3</v>
      </c>
      <c r="S1240" s="142">
        <v>0</v>
      </c>
      <c r="T1240" s="143">
        <f>S1240*H1240</f>
        <v>0</v>
      </c>
      <c r="AR1240" s="144" t="s">
        <v>530</v>
      </c>
      <c r="AT1240" s="144" t="s">
        <v>447</v>
      </c>
      <c r="AU1240" s="144" t="s">
        <v>81</v>
      </c>
      <c r="AY1240" s="18" t="s">
        <v>306</v>
      </c>
      <c r="BE1240" s="145">
        <f>IF(N1240="základní",J1240,0)</f>
        <v>0</v>
      </c>
      <c r="BF1240" s="145">
        <f>IF(N1240="snížená",J1240,0)</f>
        <v>0</v>
      </c>
      <c r="BG1240" s="145">
        <f>IF(N1240="zákl. přenesená",J1240,0)</f>
        <v>0</v>
      </c>
      <c r="BH1240" s="145">
        <f>IF(N1240="sníž. přenesená",J1240,0)</f>
        <v>0</v>
      </c>
      <c r="BI1240" s="145">
        <f>IF(N1240="nulová",J1240,0)</f>
        <v>0</v>
      </c>
      <c r="BJ1240" s="18" t="s">
        <v>79</v>
      </c>
      <c r="BK1240" s="145">
        <f>ROUND(I1240*H1240,2)</f>
        <v>0</v>
      </c>
      <c r="BL1240" s="18" t="s">
        <v>368</v>
      </c>
      <c r="BM1240" s="144" t="s">
        <v>1728</v>
      </c>
    </row>
    <row r="1241" spans="2:65" s="12" customFormat="1">
      <c r="B1241" s="146"/>
      <c r="D1241" s="147" t="s">
        <v>313</v>
      </c>
      <c r="E1241" s="148" t="s">
        <v>21</v>
      </c>
      <c r="F1241" s="149" t="s">
        <v>1724</v>
      </c>
      <c r="H1241" s="150">
        <v>19.725999999999999</v>
      </c>
      <c r="I1241" s="151"/>
      <c r="L1241" s="146"/>
      <c r="M1241" s="152"/>
      <c r="T1241" s="153"/>
      <c r="AT1241" s="148" t="s">
        <v>313</v>
      </c>
      <c r="AU1241" s="148" t="s">
        <v>81</v>
      </c>
      <c r="AV1241" s="12" t="s">
        <v>81</v>
      </c>
      <c r="AW1241" s="12" t="s">
        <v>34</v>
      </c>
      <c r="AX1241" s="12" t="s">
        <v>79</v>
      </c>
      <c r="AY1241" s="148" t="s">
        <v>306</v>
      </c>
    </row>
    <row r="1242" spans="2:65" s="12" customFormat="1">
      <c r="B1242" s="146"/>
      <c r="D1242" s="147" t="s">
        <v>313</v>
      </c>
      <c r="F1242" s="149" t="s">
        <v>1729</v>
      </c>
      <c r="H1242" s="150">
        <v>23.670999999999999</v>
      </c>
      <c r="I1242" s="151"/>
      <c r="L1242" s="146"/>
      <c r="M1242" s="152"/>
      <c r="T1242" s="153"/>
      <c r="AT1242" s="148" t="s">
        <v>313</v>
      </c>
      <c r="AU1242" s="148" t="s">
        <v>81</v>
      </c>
      <c r="AV1242" s="12" t="s">
        <v>81</v>
      </c>
      <c r="AW1242" s="12" t="s">
        <v>4</v>
      </c>
      <c r="AX1242" s="12" t="s">
        <v>79</v>
      </c>
      <c r="AY1242" s="148" t="s">
        <v>306</v>
      </c>
    </row>
    <row r="1243" spans="2:65" s="1" customFormat="1" ht="16.5" customHeight="1">
      <c r="B1243" s="33"/>
      <c r="C1243" s="179" t="s">
        <v>1730</v>
      </c>
      <c r="D1243" s="179" t="s">
        <v>447</v>
      </c>
      <c r="E1243" s="180" t="s">
        <v>1675</v>
      </c>
      <c r="F1243" s="181" t="s">
        <v>1676</v>
      </c>
      <c r="G1243" s="182" t="s">
        <v>236</v>
      </c>
      <c r="H1243" s="183">
        <v>47.341999999999999</v>
      </c>
      <c r="I1243" s="184"/>
      <c r="J1243" s="185">
        <f>ROUND(I1243*H1243,2)</f>
        <v>0</v>
      </c>
      <c r="K1243" s="181" t="s">
        <v>319</v>
      </c>
      <c r="L1243" s="186"/>
      <c r="M1243" s="187" t="s">
        <v>21</v>
      </c>
      <c r="N1243" s="188" t="s">
        <v>43</v>
      </c>
      <c r="P1243" s="142">
        <f>O1243*H1243</f>
        <v>0</v>
      </c>
      <c r="Q1243" s="142">
        <v>2.9999999999999997E-4</v>
      </c>
      <c r="R1243" s="142">
        <f>Q1243*H1243</f>
        <v>1.4202599999999998E-2</v>
      </c>
      <c r="S1243" s="142">
        <v>0</v>
      </c>
      <c r="T1243" s="143">
        <f>S1243*H1243</f>
        <v>0</v>
      </c>
      <c r="AR1243" s="144" t="s">
        <v>530</v>
      </c>
      <c r="AT1243" s="144" t="s">
        <v>447</v>
      </c>
      <c r="AU1243" s="144" t="s">
        <v>81</v>
      </c>
      <c r="AY1243" s="18" t="s">
        <v>306</v>
      </c>
      <c r="BE1243" s="145">
        <f>IF(N1243="základní",J1243,0)</f>
        <v>0</v>
      </c>
      <c r="BF1243" s="145">
        <f>IF(N1243="snížená",J1243,0)</f>
        <v>0</v>
      </c>
      <c r="BG1243" s="145">
        <f>IF(N1243="zákl. přenesená",J1243,0)</f>
        <v>0</v>
      </c>
      <c r="BH1243" s="145">
        <f>IF(N1243="sníž. přenesená",J1243,0)</f>
        <v>0</v>
      </c>
      <c r="BI1243" s="145">
        <f>IF(N1243="nulová",J1243,0)</f>
        <v>0</v>
      </c>
      <c r="BJ1243" s="18" t="s">
        <v>79</v>
      </c>
      <c r="BK1243" s="145">
        <f>ROUND(I1243*H1243,2)</f>
        <v>0</v>
      </c>
      <c r="BL1243" s="18" t="s">
        <v>368</v>
      </c>
      <c r="BM1243" s="144" t="s">
        <v>1731</v>
      </c>
    </row>
    <row r="1244" spans="2:65" s="12" customFormat="1">
      <c r="B1244" s="146"/>
      <c r="D1244" s="147" t="s">
        <v>313</v>
      </c>
      <c r="E1244" s="148" t="s">
        <v>21</v>
      </c>
      <c r="F1244" s="149" t="s">
        <v>1725</v>
      </c>
      <c r="H1244" s="150">
        <v>39.451999999999998</v>
      </c>
      <c r="I1244" s="151"/>
      <c r="L1244" s="146"/>
      <c r="M1244" s="152"/>
      <c r="T1244" s="153"/>
      <c r="AT1244" s="148" t="s">
        <v>313</v>
      </c>
      <c r="AU1244" s="148" t="s">
        <v>81</v>
      </c>
      <c r="AV1244" s="12" t="s">
        <v>81</v>
      </c>
      <c r="AW1244" s="12" t="s">
        <v>34</v>
      </c>
      <c r="AX1244" s="12" t="s">
        <v>79</v>
      </c>
      <c r="AY1244" s="148" t="s">
        <v>306</v>
      </c>
    </row>
    <row r="1245" spans="2:65" s="12" customFormat="1">
      <c r="B1245" s="146"/>
      <c r="D1245" s="147" t="s">
        <v>313</v>
      </c>
      <c r="F1245" s="149" t="s">
        <v>1732</v>
      </c>
      <c r="H1245" s="150">
        <v>47.341999999999999</v>
      </c>
      <c r="I1245" s="151"/>
      <c r="L1245" s="146"/>
      <c r="M1245" s="152"/>
      <c r="T1245" s="153"/>
      <c r="AT1245" s="148" t="s">
        <v>313</v>
      </c>
      <c r="AU1245" s="148" t="s">
        <v>81</v>
      </c>
      <c r="AV1245" s="12" t="s">
        <v>81</v>
      </c>
      <c r="AW1245" s="12" t="s">
        <v>4</v>
      </c>
      <c r="AX1245" s="12" t="s">
        <v>79</v>
      </c>
      <c r="AY1245" s="148" t="s">
        <v>306</v>
      </c>
    </row>
    <row r="1246" spans="2:65" s="1" customFormat="1" ht="24.2" customHeight="1">
      <c r="B1246" s="33"/>
      <c r="C1246" s="179" t="s">
        <v>1733</v>
      </c>
      <c r="D1246" s="179" t="s">
        <v>447</v>
      </c>
      <c r="E1246" s="180" t="s">
        <v>1692</v>
      </c>
      <c r="F1246" s="181" t="s">
        <v>1693</v>
      </c>
      <c r="G1246" s="182" t="s">
        <v>236</v>
      </c>
      <c r="H1246" s="183">
        <v>23.670999999999999</v>
      </c>
      <c r="I1246" s="184"/>
      <c r="J1246" s="185">
        <f>ROUND(I1246*H1246,2)</f>
        <v>0</v>
      </c>
      <c r="K1246" s="181" t="s">
        <v>319</v>
      </c>
      <c r="L1246" s="186"/>
      <c r="M1246" s="187" t="s">
        <v>21</v>
      </c>
      <c r="N1246" s="188" t="s">
        <v>43</v>
      </c>
      <c r="P1246" s="142">
        <f>O1246*H1246</f>
        <v>0</v>
      </c>
      <c r="Q1246" s="142">
        <v>1.3500000000000001E-3</v>
      </c>
      <c r="R1246" s="142">
        <f>Q1246*H1246</f>
        <v>3.1955850000000001E-2</v>
      </c>
      <c r="S1246" s="142">
        <v>0</v>
      </c>
      <c r="T1246" s="143">
        <f>S1246*H1246</f>
        <v>0</v>
      </c>
      <c r="AR1246" s="144" t="s">
        <v>530</v>
      </c>
      <c r="AT1246" s="144" t="s">
        <v>447</v>
      </c>
      <c r="AU1246" s="144" t="s">
        <v>81</v>
      </c>
      <c r="AY1246" s="18" t="s">
        <v>306</v>
      </c>
      <c r="BE1246" s="145">
        <f>IF(N1246="základní",J1246,0)</f>
        <v>0</v>
      </c>
      <c r="BF1246" s="145">
        <f>IF(N1246="snížená",J1246,0)</f>
        <v>0</v>
      </c>
      <c r="BG1246" s="145">
        <f>IF(N1246="zákl. přenesená",J1246,0)</f>
        <v>0</v>
      </c>
      <c r="BH1246" s="145">
        <f>IF(N1246="sníž. přenesená",J1246,0)</f>
        <v>0</v>
      </c>
      <c r="BI1246" s="145">
        <f>IF(N1246="nulová",J1246,0)</f>
        <v>0</v>
      </c>
      <c r="BJ1246" s="18" t="s">
        <v>79</v>
      </c>
      <c r="BK1246" s="145">
        <f>ROUND(I1246*H1246,2)</f>
        <v>0</v>
      </c>
      <c r="BL1246" s="18" t="s">
        <v>368</v>
      </c>
      <c r="BM1246" s="144" t="s">
        <v>1734</v>
      </c>
    </row>
    <row r="1247" spans="2:65" s="12" customFormat="1">
      <c r="B1247" s="146"/>
      <c r="D1247" s="147" t="s">
        <v>313</v>
      </c>
      <c r="E1247" s="148" t="s">
        <v>21</v>
      </c>
      <c r="F1247" s="149" t="s">
        <v>1726</v>
      </c>
      <c r="H1247" s="150">
        <v>19.725999999999999</v>
      </c>
      <c r="I1247" s="151"/>
      <c r="L1247" s="146"/>
      <c r="M1247" s="152"/>
      <c r="T1247" s="153"/>
      <c r="AT1247" s="148" t="s">
        <v>313</v>
      </c>
      <c r="AU1247" s="148" t="s">
        <v>81</v>
      </c>
      <c r="AV1247" s="12" t="s">
        <v>81</v>
      </c>
      <c r="AW1247" s="12" t="s">
        <v>34</v>
      </c>
      <c r="AX1247" s="12" t="s">
        <v>79</v>
      </c>
      <c r="AY1247" s="148" t="s">
        <v>306</v>
      </c>
    </row>
    <row r="1248" spans="2:65" s="12" customFormat="1">
      <c r="B1248" s="146"/>
      <c r="D1248" s="147" t="s">
        <v>313</v>
      </c>
      <c r="F1248" s="149" t="s">
        <v>1729</v>
      </c>
      <c r="H1248" s="150">
        <v>23.670999999999999</v>
      </c>
      <c r="I1248" s="151"/>
      <c r="L1248" s="146"/>
      <c r="M1248" s="152"/>
      <c r="T1248" s="153"/>
      <c r="AT1248" s="148" t="s">
        <v>313</v>
      </c>
      <c r="AU1248" s="148" t="s">
        <v>81</v>
      </c>
      <c r="AV1248" s="12" t="s">
        <v>81</v>
      </c>
      <c r="AW1248" s="12" t="s">
        <v>4</v>
      </c>
      <c r="AX1248" s="12" t="s">
        <v>79</v>
      </c>
      <c r="AY1248" s="148" t="s">
        <v>306</v>
      </c>
    </row>
    <row r="1249" spans="2:65" s="1" customFormat="1" ht="24.2" customHeight="1">
      <c r="B1249" s="33"/>
      <c r="C1249" s="133" t="s">
        <v>1735</v>
      </c>
      <c r="D1249" s="133" t="s">
        <v>308</v>
      </c>
      <c r="E1249" s="134" t="s">
        <v>1736</v>
      </c>
      <c r="F1249" s="135" t="s">
        <v>1737</v>
      </c>
      <c r="G1249" s="136" t="s">
        <v>236</v>
      </c>
      <c r="H1249" s="137">
        <v>19.725999999999999</v>
      </c>
      <c r="I1249" s="138"/>
      <c r="J1249" s="139">
        <f>ROUND(I1249*H1249,2)</f>
        <v>0</v>
      </c>
      <c r="K1249" s="135" t="s">
        <v>319</v>
      </c>
      <c r="L1249" s="33"/>
      <c r="M1249" s="140" t="s">
        <v>21</v>
      </c>
      <c r="N1249" s="141" t="s">
        <v>43</v>
      </c>
      <c r="P1249" s="142">
        <f>O1249*H1249</f>
        <v>0</v>
      </c>
      <c r="Q1249" s="142">
        <v>5.0000000000000001E-4</v>
      </c>
      <c r="R1249" s="142">
        <f>Q1249*H1249</f>
        <v>9.8630000000000002E-3</v>
      </c>
      <c r="S1249" s="142">
        <v>0</v>
      </c>
      <c r="T1249" s="143">
        <f>S1249*H1249</f>
        <v>0</v>
      </c>
      <c r="AR1249" s="144" t="s">
        <v>368</v>
      </c>
      <c r="AT1249" s="144" t="s">
        <v>308</v>
      </c>
      <c r="AU1249" s="144" t="s">
        <v>81</v>
      </c>
      <c r="AY1249" s="18" t="s">
        <v>306</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368</v>
      </c>
      <c r="BM1249" s="144" t="s">
        <v>1738</v>
      </c>
    </row>
    <row r="1250" spans="2:65" s="1" customFormat="1">
      <c r="B1250" s="33"/>
      <c r="D1250" s="161" t="s">
        <v>321</v>
      </c>
      <c r="F1250" s="162" t="s">
        <v>1739</v>
      </c>
      <c r="I1250" s="163"/>
      <c r="L1250" s="33"/>
      <c r="M1250" s="164"/>
      <c r="T1250" s="52"/>
      <c r="AT1250" s="18" t="s">
        <v>321</v>
      </c>
      <c r="AU1250" s="18" t="s">
        <v>81</v>
      </c>
    </row>
    <row r="1251" spans="2:65" s="12" customFormat="1">
      <c r="B1251" s="146"/>
      <c r="D1251" s="147" t="s">
        <v>313</v>
      </c>
      <c r="E1251" s="148" t="s">
        <v>21</v>
      </c>
      <c r="F1251" s="149" t="s">
        <v>1740</v>
      </c>
      <c r="H1251" s="150">
        <v>19.725999999999999</v>
      </c>
      <c r="I1251" s="151"/>
      <c r="L1251" s="146"/>
      <c r="M1251" s="152"/>
      <c r="T1251" s="153"/>
      <c r="AT1251" s="148" t="s">
        <v>313</v>
      </c>
      <c r="AU1251" s="148" t="s">
        <v>81</v>
      </c>
      <c r="AV1251" s="12" t="s">
        <v>81</v>
      </c>
      <c r="AW1251" s="12" t="s">
        <v>34</v>
      </c>
      <c r="AX1251" s="12" t="s">
        <v>72</v>
      </c>
      <c r="AY1251" s="148" t="s">
        <v>306</v>
      </c>
    </row>
    <row r="1252" spans="2:65" s="13" customFormat="1">
      <c r="B1252" s="154"/>
      <c r="D1252" s="147" t="s">
        <v>313</v>
      </c>
      <c r="E1252" s="155" t="s">
        <v>21</v>
      </c>
      <c r="F1252" s="156" t="s">
        <v>315</v>
      </c>
      <c r="H1252" s="157">
        <v>19.725999999999999</v>
      </c>
      <c r="I1252" s="158"/>
      <c r="L1252" s="154"/>
      <c r="M1252" s="159"/>
      <c r="T1252" s="160"/>
      <c r="AT1252" s="155" t="s">
        <v>313</v>
      </c>
      <c r="AU1252" s="155" t="s">
        <v>81</v>
      </c>
      <c r="AV1252" s="13" t="s">
        <v>89</v>
      </c>
      <c r="AW1252" s="13" t="s">
        <v>34</v>
      </c>
      <c r="AX1252" s="13" t="s">
        <v>79</v>
      </c>
      <c r="AY1252" s="155" t="s">
        <v>306</v>
      </c>
    </row>
    <row r="1253" spans="2:65" s="1" customFormat="1" ht="21.75" customHeight="1">
      <c r="B1253" s="33"/>
      <c r="C1253" s="179" t="s">
        <v>1741</v>
      </c>
      <c r="D1253" s="179" t="s">
        <v>447</v>
      </c>
      <c r="E1253" s="180" t="s">
        <v>1613</v>
      </c>
      <c r="F1253" s="181" t="s">
        <v>1614</v>
      </c>
      <c r="G1253" s="182" t="s">
        <v>236</v>
      </c>
      <c r="H1253" s="183">
        <v>23.670999999999999</v>
      </c>
      <c r="I1253" s="184"/>
      <c r="J1253" s="185">
        <f>ROUND(I1253*H1253,2)</f>
        <v>0</v>
      </c>
      <c r="K1253" s="181" t="s">
        <v>319</v>
      </c>
      <c r="L1253" s="186"/>
      <c r="M1253" s="187" t="s">
        <v>21</v>
      </c>
      <c r="N1253" s="188" t="s">
        <v>43</v>
      </c>
      <c r="P1253" s="142">
        <f>O1253*H1253</f>
        <v>0</v>
      </c>
      <c r="Q1253" s="142">
        <v>2.2300000000000002E-3</v>
      </c>
      <c r="R1253" s="142">
        <f>Q1253*H1253</f>
        <v>5.2786330000000006E-2</v>
      </c>
      <c r="S1253" s="142">
        <v>0</v>
      </c>
      <c r="T1253" s="143">
        <f>S1253*H1253</f>
        <v>0</v>
      </c>
      <c r="AR1253" s="144" t="s">
        <v>530</v>
      </c>
      <c r="AT1253" s="144" t="s">
        <v>447</v>
      </c>
      <c r="AU1253" s="144" t="s">
        <v>81</v>
      </c>
      <c r="AY1253" s="18" t="s">
        <v>306</v>
      </c>
      <c r="BE1253" s="145">
        <f>IF(N1253="základní",J1253,0)</f>
        <v>0</v>
      </c>
      <c r="BF1253" s="145">
        <f>IF(N1253="snížená",J1253,0)</f>
        <v>0</v>
      </c>
      <c r="BG1253" s="145">
        <f>IF(N1253="zákl. přenesená",J1253,0)</f>
        <v>0</v>
      </c>
      <c r="BH1253" s="145">
        <f>IF(N1253="sníž. přenesená",J1253,0)</f>
        <v>0</v>
      </c>
      <c r="BI1253" s="145">
        <f>IF(N1253="nulová",J1253,0)</f>
        <v>0</v>
      </c>
      <c r="BJ1253" s="18" t="s">
        <v>79</v>
      </c>
      <c r="BK1253" s="145">
        <f>ROUND(I1253*H1253,2)</f>
        <v>0</v>
      </c>
      <c r="BL1253" s="18" t="s">
        <v>368</v>
      </c>
      <c r="BM1253" s="144" t="s">
        <v>1742</v>
      </c>
    </row>
    <row r="1254" spans="2:65" s="12" customFormat="1">
      <c r="B1254" s="146"/>
      <c r="D1254" s="147" t="s">
        <v>313</v>
      </c>
      <c r="F1254" s="149" t="s">
        <v>1729</v>
      </c>
      <c r="H1254" s="150">
        <v>23.670999999999999</v>
      </c>
      <c r="I1254" s="151"/>
      <c r="L1254" s="146"/>
      <c r="M1254" s="152"/>
      <c r="T1254" s="153"/>
      <c r="AT1254" s="148" t="s">
        <v>313</v>
      </c>
      <c r="AU1254" s="148" t="s">
        <v>81</v>
      </c>
      <c r="AV1254" s="12" t="s">
        <v>81</v>
      </c>
      <c r="AW1254" s="12" t="s">
        <v>4</v>
      </c>
      <c r="AX1254" s="12" t="s">
        <v>79</v>
      </c>
      <c r="AY1254" s="148" t="s">
        <v>306</v>
      </c>
    </row>
    <row r="1255" spans="2:65" s="1" customFormat="1" ht="24.2" customHeight="1">
      <c r="B1255" s="33"/>
      <c r="C1255" s="133" t="s">
        <v>1743</v>
      </c>
      <c r="D1255" s="133" t="s">
        <v>308</v>
      </c>
      <c r="E1255" s="134" t="s">
        <v>1744</v>
      </c>
      <c r="F1255" s="135" t="s">
        <v>1745</v>
      </c>
      <c r="G1255" s="136" t="s">
        <v>661</v>
      </c>
      <c r="H1255" s="137">
        <v>2</v>
      </c>
      <c r="I1255" s="138"/>
      <c r="J1255" s="139">
        <f>ROUND(I1255*H1255,2)</f>
        <v>0</v>
      </c>
      <c r="K1255" s="135" t="s">
        <v>319</v>
      </c>
      <c r="L1255" s="33"/>
      <c r="M1255" s="140" t="s">
        <v>21</v>
      </c>
      <c r="N1255" s="141" t="s">
        <v>43</v>
      </c>
      <c r="P1255" s="142">
        <f>O1255*H1255</f>
        <v>0</v>
      </c>
      <c r="Q1255" s="142">
        <v>5.0000000000000002E-5</v>
      </c>
      <c r="R1255" s="142">
        <f>Q1255*H1255</f>
        <v>1E-4</v>
      </c>
      <c r="S1255" s="142">
        <v>0</v>
      </c>
      <c r="T1255" s="143">
        <f>S1255*H1255</f>
        <v>0</v>
      </c>
      <c r="AR1255" s="144" t="s">
        <v>368</v>
      </c>
      <c r="AT1255" s="144" t="s">
        <v>308</v>
      </c>
      <c r="AU1255" s="144" t="s">
        <v>81</v>
      </c>
      <c r="AY1255" s="18" t="s">
        <v>306</v>
      </c>
      <c r="BE1255" s="145">
        <f>IF(N1255="základní",J1255,0)</f>
        <v>0</v>
      </c>
      <c r="BF1255" s="145">
        <f>IF(N1255="snížená",J1255,0)</f>
        <v>0</v>
      </c>
      <c r="BG1255" s="145">
        <f>IF(N1255="zákl. přenesená",J1255,0)</f>
        <v>0</v>
      </c>
      <c r="BH1255" s="145">
        <f>IF(N1255="sníž. přenesená",J1255,0)</f>
        <v>0</v>
      </c>
      <c r="BI1255" s="145">
        <f>IF(N1255="nulová",J1255,0)</f>
        <v>0</v>
      </c>
      <c r="BJ1255" s="18" t="s">
        <v>79</v>
      </c>
      <c r="BK1255" s="145">
        <f>ROUND(I1255*H1255,2)</f>
        <v>0</v>
      </c>
      <c r="BL1255" s="18" t="s">
        <v>368</v>
      </c>
      <c r="BM1255" s="144" t="s">
        <v>1746</v>
      </c>
    </row>
    <row r="1256" spans="2:65" s="1" customFormat="1">
      <c r="B1256" s="33"/>
      <c r="D1256" s="161" t="s">
        <v>321</v>
      </c>
      <c r="F1256" s="162" t="s">
        <v>1747</v>
      </c>
      <c r="I1256" s="163"/>
      <c r="L1256" s="33"/>
      <c r="M1256" s="164"/>
      <c r="T1256" s="52"/>
      <c r="AT1256" s="18" t="s">
        <v>321</v>
      </c>
      <c r="AU1256" s="18" t="s">
        <v>81</v>
      </c>
    </row>
    <row r="1257" spans="2:65" s="12" customFormat="1">
      <c r="B1257" s="146"/>
      <c r="D1257" s="147" t="s">
        <v>313</v>
      </c>
      <c r="E1257" s="148" t="s">
        <v>21</v>
      </c>
      <c r="F1257" s="149" t="s">
        <v>1748</v>
      </c>
      <c r="H1257" s="150">
        <v>2</v>
      </c>
      <c r="I1257" s="151"/>
      <c r="L1257" s="146"/>
      <c r="M1257" s="152"/>
      <c r="T1257" s="153"/>
      <c r="AT1257" s="148" t="s">
        <v>313</v>
      </c>
      <c r="AU1257" s="148" t="s">
        <v>81</v>
      </c>
      <c r="AV1257" s="12" t="s">
        <v>81</v>
      </c>
      <c r="AW1257" s="12" t="s">
        <v>34</v>
      </c>
      <c r="AX1257" s="12" t="s">
        <v>72</v>
      </c>
      <c r="AY1257" s="148" t="s">
        <v>306</v>
      </c>
    </row>
    <row r="1258" spans="2:65" s="13" customFormat="1">
      <c r="B1258" s="154"/>
      <c r="D1258" s="147" t="s">
        <v>313</v>
      </c>
      <c r="E1258" s="155" t="s">
        <v>21</v>
      </c>
      <c r="F1258" s="156" t="s">
        <v>315</v>
      </c>
      <c r="H1258" s="157">
        <v>2</v>
      </c>
      <c r="I1258" s="158"/>
      <c r="L1258" s="154"/>
      <c r="M1258" s="159"/>
      <c r="T1258" s="160"/>
      <c r="AT1258" s="155" t="s">
        <v>313</v>
      </c>
      <c r="AU1258" s="155" t="s">
        <v>81</v>
      </c>
      <c r="AV1258" s="13" t="s">
        <v>89</v>
      </c>
      <c r="AW1258" s="13" t="s">
        <v>34</v>
      </c>
      <c r="AX1258" s="13" t="s">
        <v>79</v>
      </c>
      <c r="AY1258" s="155" t="s">
        <v>306</v>
      </c>
    </row>
    <row r="1259" spans="2:65" s="1" customFormat="1" ht="16.5" customHeight="1">
      <c r="B1259" s="33"/>
      <c r="C1259" s="179" t="s">
        <v>1749</v>
      </c>
      <c r="D1259" s="179" t="s">
        <v>447</v>
      </c>
      <c r="E1259" s="180" t="s">
        <v>1750</v>
      </c>
      <c r="F1259" s="181" t="s">
        <v>1751</v>
      </c>
      <c r="G1259" s="182" t="s">
        <v>661</v>
      </c>
      <c r="H1259" s="183">
        <v>2</v>
      </c>
      <c r="I1259" s="184"/>
      <c r="J1259" s="185">
        <f>ROUND(I1259*H1259,2)</f>
        <v>0</v>
      </c>
      <c r="K1259" s="181" t="s">
        <v>319</v>
      </c>
      <c r="L1259" s="186"/>
      <c r="M1259" s="187" t="s">
        <v>21</v>
      </c>
      <c r="N1259" s="188" t="s">
        <v>43</v>
      </c>
      <c r="P1259" s="142">
        <f>O1259*H1259</f>
        <v>0</v>
      </c>
      <c r="Q1259" s="142">
        <v>1E-3</v>
      </c>
      <c r="R1259" s="142">
        <f>Q1259*H1259</f>
        <v>2E-3</v>
      </c>
      <c r="S1259" s="142">
        <v>0</v>
      </c>
      <c r="T1259" s="143">
        <f>S1259*H1259</f>
        <v>0</v>
      </c>
      <c r="AR1259" s="144" t="s">
        <v>530</v>
      </c>
      <c r="AT1259" s="144" t="s">
        <v>447</v>
      </c>
      <c r="AU1259" s="144" t="s">
        <v>81</v>
      </c>
      <c r="AY1259" s="18" t="s">
        <v>306</v>
      </c>
      <c r="BE1259" s="145">
        <f>IF(N1259="základní",J1259,0)</f>
        <v>0</v>
      </c>
      <c r="BF1259" s="145">
        <f>IF(N1259="snížená",J1259,0)</f>
        <v>0</v>
      </c>
      <c r="BG1259" s="145">
        <f>IF(N1259="zákl. přenesená",J1259,0)</f>
        <v>0</v>
      </c>
      <c r="BH1259" s="145">
        <f>IF(N1259="sníž. přenesená",J1259,0)</f>
        <v>0</v>
      </c>
      <c r="BI1259" s="145">
        <f>IF(N1259="nulová",J1259,0)</f>
        <v>0</v>
      </c>
      <c r="BJ1259" s="18" t="s">
        <v>79</v>
      </c>
      <c r="BK1259" s="145">
        <f>ROUND(I1259*H1259,2)</f>
        <v>0</v>
      </c>
      <c r="BL1259" s="18" t="s">
        <v>368</v>
      </c>
      <c r="BM1259" s="144" t="s">
        <v>1752</v>
      </c>
    </row>
    <row r="1260" spans="2:65" s="1" customFormat="1" ht="58.5">
      <c r="B1260" s="33"/>
      <c r="D1260" s="147" t="s">
        <v>356</v>
      </c>
      <c r="F1260" s="178" t="s">
        <v>1753</v>
      </c>
      <c r="I1260" s="163"/>
      <c r="L1260" s="33"/>
      <c r="M1260" s="164"/>
      <c r="T1260" s="52"/>
      <c r="AT1260" s="18" t="s">
        <v>356</v>
      </c>
      <c r="AU1260" s="18" t="s">
        <v>81</v>
      </c>
    </row>
    <row r="1261" spans="2:65" s="1" customFormat="1" ht="24.2" customHeight="1">
      <c r="B1261" s="33"/>
      <c r="C1261" s="133" t="s">
        <v>1754</v>
      </c>
      <c r="D1261" s="133" t="s">
        <v>308</v>
      </c>
      <c r="E1261" s="134" t="s">
        <v>1755</v>
      </c>
      <c r="F1261" s="135" t="s">
        <v>1756</v>
      </c>
      <c r="G1261" s="136" t="s">
        <v>661</v>
      </c>
      <c r="H1261" s="137">
        <v>3</v>
      </c>
      <c r="I1261" s="138"/>
      <c r="J1261" s="139">
        <f>ROUND(I1261*H1261,2)</f>
        <v>0</v>
      </c>
      <c r="K1261" s="135" t="s">
        <v>319</v>
      </c>
      <c r="L1261" s="33"/>
      <c r="M1261" s="140" t="s">
        <v>21</v>
      </c>
      <c r="N1261" s="141" t="s">
        <v>43</v>
      </c>
      <c r="P1261" s="142">
        <f>O1261*H1261</f>
        <v>0</v>
      </c>
      <c r="Q1261" s="142">
        <v>1E-4</v>
      </c>
      <c r="R1261" s="142">
        <f>Q1261*H1261</f>
        <v>3.0000000000000003E-4</v>
      </c>
      <c r="S1261" s="142">
        <v>0</v>
      </c>
      <c r="T1261" s="143">
        <f>S1261*H1261</f>
        <v>0</v>
      </c>
      <c r="AR1261" s="144" t="s">
        <v>368</v>
      </c>
      <c r="AT1261" s="144" t="s">
        <v>308</v>
      </c>
      <c r="AU1261" s="144" t="s">
        <v>81</v>
      </c>
      <c r="AY1261" s="18" t="s">
        <v>306</v>
      </c>
      <c r="BE1261" s="145">
        <f>IF(N1261="základní",J1261,0)</f>
        <v>0</v>
      </c>
      <c r="BF1261" s="145">
        <f>IF(N1261="snížená",J1261,0)</f>
        <v>0</v>
      </c>
      <c r="BG1261" s="145">
        <f>IF(N1261="zákl. přenesená",J1261,0)</f>
        <v>0</v>
      </c>
      <c r="BH1261" s="145">
        <f>IF(N1261="sníž. přenesená",J1261,0)</f>
        <v>0</v>
      </c>
      <c r="BI1261" s="145">
        <f>IF(N1261="nulová",J1261,0)</f>
        <v>0</v>
      </c>
      <c r="BJ1261" s="18" t="s">
        <v>79</v>
      </c>
      <c r="BK1261" s="145">
        <f>ROUND(I1261*H1261,2)</f>
        <v>0</v>
      </c>
      <c r="BL1261" s="18" t="s">
        <v>368</v>
      </c>
      <c r="BM1261" s="144" t="s">
        <v>1757</v>
      </c>
    </row>
    <row r="1262" spans="2:65" s="1" customFormat="1">
      <c r="B1262" s="33"/>
      <c r="D1262" s="161" t="s">
        <v>321</v>
      </c>
      <c r="F1262" s="162" t="s">
        <v>1758</v>
      </c>
      <c r="I1262" s="163"/>
      <c r="L1262" s="33"/>
      <c r="M1262" s="164"/>
      <c r="T1262" s="52"/>
      <c r="AT1262" s="18" t="s">
        <v>321</v>
      </c>
      <c r="AU1262" s="18" t="s">
        <v>81</v>
      </c>
    </row>
    <row r="1263" spans="2:65" s="12" customFormat="1">
      <c r="B1263" s="146"/>
      <c r="D1263" s="147" t="s">
        <v>313</v>
      </c>
      <c r="E1263" s="148" t="s">
        <v>21</v>
      </c>
      <c r="F1263" s="149" t="s">
        <v>1759</v>
      </c>
      <c r="H1263" s="150">
        <v>3</v>
      </c>
      <c r="I1263" s="151"/>
      <c r="L1263" s="146"/>
      <c r="M1263" s="152"/>
      <c r="T1263" s="153"/>
      <c r="AT1263" s="148" t="s">
        <v>313</v>
      </c>
      <c r="AU1263" s="148" t="s">
        <v>81</v>
      </c>
      <c r="AV1263" s="12" t="s">
        <v>81</v>
      </c>
      <c r="AW1263" s="12" t="s">
        <v>34</v>
      </c>
      <c r="AX1263" s="12" t="s">
        <v>72</v>
      </c>
      <c r="AY1263" s="148" t="s">
        <v>306</v>
      </c>
    </row>
    <row r="1264" spans="2:65" s="13" customFormat="1">
      <c r="B1264" s="154"/>
      <c r="D1264" s="147" t="s">
        <v>313</v>
      </c>
      <c r="E1264" s="155" t="s">
        <v>21</v>
      </c>
      <c r="F1264" s="156" t="s">
        <v>315</v>
      </c>
      <c r="H1264" s="157">
        <v>3</v>
      </c>
      <c r="I1264" s="158"/>
      <c r="L1264" s="154"/>
      <c r="M1264" s="159"/>
      <c r="T1264" s="160"/>
      <c r="AT1264" s="155" t="s">
        <v>313</v>
      </c>
      <c r="AU1264" s="155" t="s">
        <v>81</v>
      </c>
      <c r="AV1264" s="13" t="s">
        <v>89</v>
      </c>
      <c r="AW1264" s="13" t="s">
        <v>34</v>
      </c>
      <c r="AX1264" s="13" t="s">
        <v>79</v>
      </c>
      <c r="AY1264" s="155" t="s">
        <v>306</v>
      </c>
    </row>
    <row r="1265" spans="2:65" s="1" customFormat="1" ht="21.75" customHeight="1">
      <c r="B1265" s="33"/>
      <c r="C1265" s="179" t="s">
        <v>1760</v>
      </c>
      <c r="D1265" s="179" t="s">
        <v>447</v>
      </c>
      <c r="E1265" s="180" t="s">
        <v>1761</v>
      </c>
      <c r="F1265" s="181" t="s">
        <v>1762</v>
      </c>
      <c r="G1265" s="182" t="s">
        <v>661</v>
      </c>
      <c r="H1265" s="183">
        <v>3</v>
      </c>
      <c r="I1265" s="184"/>
      <c r="J1265" s="185">
        <f>ROUND(I1265*H1265,2)</f>
        <v>0</v>
      </c>
      <c r="K1265" s="181" t="s">
        <v>319</v>
      </c>
      <c r="L1265" s="186"/>
      <c r="M1265" s="187" t="s">
        <v>21</v>
      </c>
      <c r="N1265" s="188" t="s">
        <v>43</v>
      </c>
      <c r="P1265" s="142">
        <f>O1265*H1265</f>
        <v>0</v>
      </c>
      <c r="Q1265" s="142">
        <v>1.64E-3</v>
      </c>
      <c r="R1265" s="142">
        <f>Q1265*H1265</f>
        <v>4.9199999999999999E-3</v>
      </c>
      <c r="S1265" s="142">
        <v>0</v>
      </c>
      <c r="T1265" s="143">
        <f>S1265*H1265</f>
        <v>0</v>
      </c>
      <c r="AR1265" s="144" t="s">
        <v>530</v>
      </c>
      <c r="AT1265" s="144" t="s">
        <v>447</v>
      </c>
      <c r="AU1265" s="144" t="s">
        <v>81</v>
      </c>
      <c r="AY1265" s="18" t="s">
        <v>306</v>
      </c>
      <c r="BE1265" s="145">
        <f>IF(N1265="základní",J1265,0)</f>
        <v>0</v>
      </c>
      <c r="BF1265" s="145">
        <f>IF(N1265="snížená",J1265,0)</f>
        <v>0</v>
      </c>
      <c r="BG1265" s="145">
        <f>IF(N1265="zákl. přenesená",J1265,0)</f>
        <v>0</v>
      </c>
      <c r="BH1265" s="145">
        <f>IF(N1265="sníž. přenesená",J1265,0)</f>
        <v>0</v>
      </c>
      <c r="BI1265" s="145">
        <f>IF(N1265="nulová",J1265,0)</f>
        <v>0</v>
      </c>
      <c r="BJ1265" s="18" t="s">
        <v>79</v>
      </c>
      <c r="BK1265" s="145">
        <f>ROUND(I1265*H1265,2)</f>
        <v>0</v>
      </c>
      <c r="BL1265" s="18" t="s">
        <v>368</v>
      </c>
      <c r="BM1265" s="144" t="s">
        <v>1763</v>
      </c>
    </row>
    <row r="1266" spans="2:65" s="1" customFormat="1" ht="68.25">
      <c r="B1266" s="33"/>
      <c r="D1266" s="147" t="s">
        <v>356</v>
      </c>
      <c r="F1266" s="178" t="s">
        <v>1764</v>
      </c>
      <c r="I1266" s="163"/>
      <c r="L1266" s="33"/>
      <c r="M1266" s="164"/>
      <c r="T1266" s="52"/>
      <c r="AT1266" s="18" t="s">
        <v>356</v>
      </c>
      <c r="AU1266" s="18" t="s">
        <v>81</v>
      </c>
    </row>
    <row r="1267" spans="2:65" s="1" customFormat="1" ht="24.2" customHeight="1">
      <c r="B1267" s="33"/>
      <c r="C1267" s="133" t="s">
        <v>1765</v>
      </c>
      <c r="D1267" s="133" t="s">
        <v>308</v>
      </c>
      <c r="E1267" s="134" t="s">
        <v>1766</v>
      </c>
      <c r="F1267" s="135" t="s">
        <v>1767</v>
      </c>
      <c r="G1267" s="136" t="s">
        <v>375</v>
      </c>
      <c r="H1267" s="137">
        <v>0.92900000000000005</v>
      </c>
      <c r="I1267" s="138"/>
      <c r="J1267" s="139">
        <f>ROUND(I1267*H1267,2)</f>
        <v>0</v>
      </c>
      <c r="K1267" s="135" t="s">
        <v>319</v>
      </c>
      <c r="L1267" s="33"/>
      <c r="M1267" s="140" t="s">
        <v>21</v>
      </c>
      <c r="N1267" s="141" t="s">
        <v>43</v>
      </c>
      <c r="P1267" s="142">
        <f>O1267*H1267</f>
        <v>0</v>
      </c>
      <c r="Q1267" s="142">
        <v>0</v>
      </c>
      <c r="R1267" s="142">
        <f>Q1267*H1267</f>
        <v>0</v>
      </c>
      <c r="S1267" s="142">
        <v>0</v>
      </c>
      <c r="T1267" s="143">
        <f>S1267*H1267</f>
        <v>0</v>
      </c>
      <c r="AR1267" s="144" t="s">
        <v>368</v>
      </c>
      <c r="AT1267" s="144" t="s">
        <v>308</v>
      </c>
      <c r="AU1267" s="144" t="s">
        <v>81</v>
      </c>
      <c r="AY1267" s="18" t="s">
        <v>306</v>
      </c>
      <c r="BE1267" s="145">
        <f>IF(N1267="základní",J1267,0)</f>
        <v>0</v>
      </c>
      <c r="BF1267" s="145">
        <f>IF(N1267="snížená",J1267,0)</f>
        <v>0</v>
      </c>
      <c r="BG1267" s="145">
        <f>IF(N1267="zákl. přenesená",J1267,0)</f>
        <v>0</v>
      </c>
      <c r="BH1267" s="145">
        <f>IF(N1267="sníž. přenesená",J1267,0)</f>
        <v>0</v>
      </c>
      <c r="BI1267" s="145">
        <f>IF(N1267="nulová",J1267,0)</f>
        <v>0</v>
      </c>
      <c r="BJ1267" s="18" t="s">
        <v>79</v>
      </c>
      <c r="BK1267" s="145">
        <f>ROUND(I1267*H1267,2)</f>
        <v>0</v>
      </c>
      <c r="BL1267" s="18" t="s">
        <v>368</v>
      </c>
      <c r="BM1267" s="144" t="s">
        <v>1768</v>
      </c>
    </row>
    <row r="1268" spans="2:65" s="1" customFormat="1">
      <c r="B1268" s="33"/>
      <c r="D1268" s="161" t="s">
        <v>321</v>
      </c>
      <c r="F1268" s="162" t="s">
        <v>1769</v>
      </c>
      <c r="I1268" s="163"/>
      <c r="L1268" s="33"/>
      <c r="M1268" s="164"/>
      <c r="T1268" s="52"/>
      <c r="AT1268" s="18" t="s">
        <v>321</v>
      </c>
      <c r="AU1268" s="18" t="s">
        <v>81</v>
      </c>
    </row>
    <row r="1269" spans="2:65" s="11" customFormat="1" ht="22.9" customHeight="1">
      <c r="B1269" s="121"/>
      <c r="D1269" s="122" t="s">
        <v>71</v>
      </c>
      <c r="E1269" s="131" t="s">
        <v>1770</v>
      </c>
      <c r="F1269" s="131" t="s">
        <v>1771</v>
      </c>
      <c r="I1269" s="124"/>
      <c r="J1269" s="132">
        <f>BK1269</f>
        <v>0</v>
      </c>
      <c r="L1269" s="121"/>
      <c r="M1269" s="126"/>
      <c r="P1269" s="127">
        <f>SUM(P1270:P1351)</f>
        <v>0</v>
      </c>
      <c r="R1269" s="127">
        <f>SUM(R1270:R1351)</f>
        <v>4.1722490400000005</v>
      </c>
      <c r="T1269" s="128">
        <f>SUM(T1270:T1351)</f>
        <v>0</v>
      </c>
      <c r="AR1269" s="122" t="s">
        <v>81</v>
      </c>
      <c r="AT1269" s="129" t="s">
        <v>71</v>
      </c>
      <c r="AU1269" s="129" t="s">
        <v>79</v>
      </c>
      <c r="AY1269" s="122" t="s">
        <v>306</v>
      </c>
      <c r="BK1269" s="130">
        <f>SUM(BK1270:BK1351)</f>
        <v>0</v>
      </c>
    </row>
    <row r="1270" spans="2:65" s="1" customFormat="1" ht="24.2" customHeight="1">
      <c r="B1270" s="33"/>
      <c r="C1270" s="133" t="s">
        <v>1772</v>
      </c>
      <c r="D1270" s="133" t="s">
        <v>308</v>
      </c>
      <c r="E1270" s="134" t="s">
        <v>1773</v>
      </c>
      <c r="F1270" s="135" t="s">
        <v>1774</v>
      </c>
      <c r="G1270" s="136" t="s">
        <v>236</v>
      </c>
      <c r="H1270" s="137">
        <v>104.236</v>
      </c>
      <c r="I1270" s="138"/>
      <c r="J1270" s="139">
        <f>ROUND(I1270*H1270,2)</f>
        <v>0</v>
      </c>
      <c r="K1270" s="135" t="s">
        <v>319</v>
      </c>
      <c r="L1270" s="33"/>
      <c r="M1270" s="140" t="s">
        <v>21</v>
      </c>
      <c r="N1270" s="141" t="s">
        <v>43</v>
      </c>
      <c r="P1270" s="142">
        <f>O1270*H1270</f>
        <v>0</v>
      </c>
      <c r="Q1270" s="142">
        <v>0</v>
      </c>
      <c r="R1270" s="142">
        <f>Q1270*H1270</f>
        <v>0</v>
      </c>
      <c r="S1270" s="142">
        <v>0</v>
      </c>
      <c r="T1270" s="143">
        <f>S1270*H1270</f>
        <v>0</v>
      </c>
      <c r="AR1270" s="144" t="s">
        <v>368</v>
      </c>
      <c r="AT1270" s="144" t="s">
        <v>308</v>
      </c>
      <c r="AU1270" s="144" t="s">
        <v>81</v>
      </c>
      <c r="AY1270" s="18" t="s">
        <v>306</v>
      </c>
      <c r="BE1270" s="145">
        <f>IF(N1270="základní",J1270,0)</f>
        <v>0</v>
      </c>
      <c r="BF1270" s="145">
        <f>IF(N1270="snížená",J1270,0)</f>
        <v>0</v>
      </c>
      <c r="BG1270" s="145">
        <f>IF(N1270="zákl. přenesená",J1270,0)</f>
        <v>0</v>
      </c>
      <c r="BH1270" s="145">
        <f>IF(N1270="sníž. přenesená",J1270,0)</f>
        <v>0</v>
      </c>
      <c r="BI1270" s="145">
        <f>IF(N1270="nulová",J1270,0)</f>
        <v>0</v>
      </c>
      <c r="BJ1270" s="18" t="s">
        <v>79</v>
      </c>
      <c r="BK1270" s="145">
        <f>ROUND(I1270*H1270,2)</f>
        <v>0</v>
      </c>
      <c r="BL1270" s="18" t="s">
        <v>368</v>
      </c>
      <c r="BM1270" s="144" t="s">
        <v>1775</v>
      </c>
    </row>
    <row r="1271" spans="2:65" s="1" customFormat="1">
      <c r="B1271" s="33"/>
      <c r="D1271" s="161" t="s">
        <v>321</v>
      </c>
      <c r="F1271" s="162" t="s">
        <v>1776</v>
      </c>
      <c r="I1271" s="163"/>
      <c r="L1271" s="33"/>
      <c r="M1271" s="164"/>
      <c r="T1271" s="52"/>
      <c r="AT1271" s="18" t="s">
        <v>321</v>
      </c>
      <c r="AU1271" s="18" t="s">
        <v>81</v>
      </c>
    </row>
    <row r="1272" spans="2:65" s="14" customFormat="1">
      <c r="B1272" s="165"/>
      <c r="D1272" s="147" t="s">
        <v>313</v>
      </c>
      <c r="E1272" s="166" t="s">
        <v>21</v>
      </c>
      <c r="F1272" s="167" t="s">
        <v>1777</v>
      </c>
      <c r="H1272" s="166" t="s">
        <v>21</v>
      </c>
      <c r="I1272" s="168"/>
      <c r="L1272" s="165"/>
      <c r="M1272" s="169"/>
      <c r="T1272" s="170"/>
      <c r="AT1272" s="166" t="s">
        <v>313</v>
      </c>
      <c r="AU1272" s="166" t="s">
        <v>81</v>
      </c>
      <c r="AV1272" s="14" t="s">
        <v>79</v>
      </c>
      <c r="AW1272" s="14" t="s">
        <v>34</v>
      </c>
      <c r="AX1272" s="14" t="s">
        <v>72</v>
      </c>
      <c r="AY1272" s="166" t="s">
        <v>306</v>
      </c>
    </row>
    <row r="1273" spans="2:65" s="14" customFormat="1">
      <c r="B1273" s="165"/>
      <c r="D1273" s="147" t="s">
        <v>313</v>
      </c>
      <c r="E1273" s="166" t="s">
        <v>21</v>
      </c>
      <c r="F1273" s="167" t="s">
        <v>1778</v>
      </c>
      <c r="H1273" s="166" t="s">
        <v>21</v>
      </c>
      <c r="I1273" s="168"/>
      <c r="L1273" s="165"/>
      <c r="M1273" s="169"/>
      <c r="T1273" s="170"/>
      <c r="AT1273" s="166" t="s">
        <v>313</v>
      </c>
      <c r="AU1273" s="166" t="s">
        <v>81</v>
      </c>
      <c r="AV1273" s="14" t="s">
        <v>79</v>
      </c>
      <c r="AW1273" s="14" t="s">
        <v>34</v>
      </c>
      <c r="AX1273" s="14" t="s">
        <v>72</v>
      </c>
      <c r="AY1273" s="166" t="s">
        <v>306</v>
      </c>
    </row>
    <row r="1274" spans="2:65" s="12" customFormat="1">
      <c r="B1274" s="146"/>
      <c r="D1274" s="147" t="s">
        <v>313</v>
      </c>
      <c r="E1274" s="148" t="s">
        <v>21</v>
      </c>
      <c r="F1274" s="149" t="s">
        <v>1179</v>
      </c>
      <c r="H1274" s="150">
        <v>90.19</v>
      </c>
      <c r="I1274" s="151"/>
      <c r="L1274" s="146"/>
      <c r="M1274" s="152"/>
      <c r="T1274" s="153"/>
      <c r="AT1274" s="148" t="s">
        <v>313</v>
      </c>
      <c r="AU1274" s="148" t="s">
        <v>81</v>
      </c>
      <c r="AV1274" s="12" t="s">
        <v>81</v>
      </c>
      <c r="AW1274" s="12" t="s">
        <v>34</v>
      </c>
      <c r="AX1274" s="12" t="s">
        <v>72</v>
      </c>
      <c r="AY1274" s="148" t="s">
        <v>306</v>
      </c>
    </row>
    <row r="1275" spans="2:65" s="13" customFormat="1">
      <c r="B1275" s="154"/>
      <c r="D1275" s="147" t="s">
        <v>313</v>
      </c>
      <c r="E1275" s="155" t="s">
        <v>21</v>
      </c>
      <c r="F1275" s="156" t="s">
        <v>315</v>
      </c>
      <c r="H1275" s="157">
        <v>90.19</v>
      </c>
      <c r="I1275" s="158"/>
      <c r="L1275" s="154"/>
      <c r="M1275" s="159"/>
      <c r="T1275" s="160"/>
      <c r="AT1275" s="155" t="s">
        <v>313</v>
      </c>
      <c r="AU1275" s="155" t="s">
        <v>81</v>
      </c>
      <c r="AV1275" s="13" t="s">
        <v>89</v>
      </c>
      <c r="AW1275" s="13" t="s">
        <v>34</v>
      </c>
      <c r="AX1275" s="13" t="s">
        <v>72</v>
      </c>
      <c r="AY1275" s="155" t="s">
        <v>306</v>
      </c>
    </row>
    <row r="1276" spans="2:65" s="12" customFormat="1">
      <c r="B1276" s="146"/>
      <c r="D1276" s="147" t="s">
        <v>313</v>
      </c>
      <c r="E1276" s="148" t="s">
        <v>21</v>
      </c>
      <c r="F1276" s="149" t="s">
        <v>1779</v>
      </c>
      <c r="H1276" s="150">
        <v>14.045999999999999</v>
      </c>
      <c r="I1276" s="151"/>
      <c r="L1276" s="146"/>
      <c r="M1276" s="152"/>
      <c r="T1276" s="153"/>
      <c r="AT1276" s="148" t="s">
        <v>313</v>
      </c>
      <c r="AU1276" s="148" t="s">
        <v>81</v>
      </c>
      <c r="AV1276" s="12" t="s">
        <v>81</v>
      </c>
      <c r="AW1276" s="12" t="s">
        <v>34</v>
      </c>
      <c r="AX1276" s="12" t="s">
        <v>72</v>
      </c>
      <c r="AY1276" s="148" t="s">
        <v>306</v>
      </c>
    </row>
    <row r="1277" spans="2:65" s="13" customFormat="1">
      <c r="B1277" s="154"/>
      <c r="D1277" s="147" t="s">
        <v>313</v>
      </c>
      <c r="E1277" s="155" t="s">
        <v>21</v>
      </c>
      <c r="F1277" s="156" t="s">
        <v>315</v>
      </c>
      <c r="H1277" s="157">
        <v>14.045999999999999</v>
      </c>
      <c r="I1277" s="158"/>
      <c r="L1277" s="154"/>
      <c r="M1277" s="159"/>
      <c r="T1277" s="160"/>
      <c r="AT1277" s="155" t="s">
        <v>313</v>
      </c>
      <c r="AU1277" s="155" t="s">
        <v>81</v>
      </c>
      <c r="AV1277" s="13" t="s">
        <v>89</v>
      </c>
      <c r="AW1277" s="13" t="s">
        <v>34</v>
      </c>
      <c r="AX1277" s="13" t="s">
        <v>72</v>
      </c>
      <c r="AY1277" s="155" t="s">
        <v>306</v>
      </c>
    </row>
    <row r="1278" spans="2:65" s="15" customFormat="1">
      <c r="B1278" s="171"/>
      <c r="D1278" s="147" t="s">
        <v>313</v>
      </c>
      <c r="E1278" s="172" t="s">
        <v>21</v>
      </c>
      <c r="F1278" s="173" t="s">
        <v>331</v>
      </c>
      <c r="H1278" s="174">
        <v>104.236</v>
      </c>
      <c r="I1278" s="175"/>
      <c r="L1278" s="171"/>
      <c r="M1278" s="176"/>
      <c r="T1278" s="177"/>
      <c r="AT1278" s="172" t="s">
        <v>313</v>
      </c>
      <c r="AU1278" s="172" t="s">
        <v>81</v>
      </c>
      <c r="AV1278" s="15" t="s">
        <v>108</v>
      </c>
      <c r="AW1278" s="15" t="s">
        <v>34</v>
      </c>
      <c r="AX1278" s="15" t="s">
        <v>79</v>
      </c>
      <c r="AY1278" s="172" t="s">
        <v>306</v>
      </c>
    </row>
    <row r="1279" spans="2:65" s="1" customFormat="1" ht="16.5" customHeight="1">
      <c r="B1279" s="33"/>
      <c r="C1279" s="179" t="s">
        <v>1780</v>
      </c>
      <c r="D1279" s="179" t="s">
        <v>447</v>
      </c>
      <c r="E1279" s="180" t="s">
        <v>1781</v>
      </c>
      <c r="F1279" s="181" t="s">
        <v>1782</v>
      </c>
      <c r="G1279" s="182" t="s">
        <v>236</v>
      </c>
      <c r="H1279" s="183">
        <v>189.399</v>
      </c>
      <c r="I1279" s="184"/>
      <c r="J1279" s="185">
        <f>ROUND(I1279*H1279,2)</f>
        <v>0</v>
      </c>
      <c r="K1279" s="181" t="s">
        <v>319</v>
      </c>
      <c r="L1279" s="186"/>
      <c r="M1279" s="187" t="s">
        <v>21</v>
      </c>
      <c r="N1279" s="188" t="s">
        <v>43</v>
      </c>
      <c r="P1279" s="142">
        <f>O1279*H1279</f>
        <v>0</v>
      </c>
      <c r="Q1279" s="142">
        <v>2.3999999999999998E-3</v>
      </c>
      <c r="R1279" s="142">
        <f>Q1279*H1279</f>
        <v>0.45455759999999995</v>
      </c>
      <c r="S1279" s="142">
        <v>0</v>
      </c>
      <c r="T1279" s="143">
        <f>S1279*H1279</f>
        <v>0</v>
      </c>
      <c r="AR1279" s="144" t="s">
        <v>530</v>
      </c>
      <c r="AT1279" s="144" t="s">
        <v>447</v>
      </c>
      <c r="AU1279" s="144" t="s">
        <v>81</v>
      </c>
      <c r="AY1279" s="18" t="s">
        <v>306</v>
      </c>
      <c r="BE1279" s="145">
        <f>IF(N1279="základní",J1279,0)</f>
        <v>0</v>
      </c>
      <c r="BF1279" s="145">
        <f>IF(N1279="snížená",J1279,0)</f>
        <v>0</v>
      </c>
      <c r="BG1279" s="145">
        <f>IF(N1279="zákl. přenesená",J1279,0)</f>
        <v>0</v>
      </c>
      <c r="BH1279" s="145">
        <f>IF(N1279="sníž. přenesená",J1279,0)</f>
        <v>0</v>
      </c>
      <c r="BI1279" s="145">
        <f>IF(N1279="nulová",J1279,0)</f>
        <v>0</v>
      </c>
      <c r="BJ1279" s="18" t="s">
        <v>79</v>
      </c>
      <c r="BK1279" s="145">
        <f>ROUND(I1279*H1279,2)</f>
        <v>0</v>
      </c>
      <c r="BL1279" s="18" t="s">
        <v>368</v>
      </c>
      <c r="BM1279" s="144" t="s">
        <v>1783</v>
      </c>
    </row>
    <row r="1280" spans="2:65" s="14" customFormat="1">
      <c r="B1280" s="165"/>
      <c r="D1280" s="147" t="s">
        <v>313</v>
      </c>
      <c r="E1280" s="166" t="s">
        <v>21</v>
      </c>
      <c r="F1280" s="167" t="s">
        <v>1778</v>
      </c>
      <c r="H1280" s="166" t="s">
        <v>21</v>
      </c>
      <c r="I1280" s="168"/>
      <c r="L1280" s="165"/>
      <c r="M1280" s="169"/>
      <c r="T1280" s="170"/>
      <c r="AT1280" s="166" t="s">
        <v>313</v>
      </c>
      <c r="AU1280" s="166" t="s">
        <v>81</v>
      </c>
      <c r="AV1280" s="14" t="s">
        <v>79</v>
      </c>
      <c r="AW1280" s="14" t="s">
        <v>34</v>
      </c>
      <c r="AX1280" s="14" t="s">
        <v>72</v>
      </c>
      <c r="AY1280" s="166" t="s">
        <v>306</v>
      </c>
    </row>
    <row r="1281" spans="2:65" s="12" customFormat="1">
      <c r="B1281" s="146"/>
      <c r="D1281" s="147" t="s">
        <v>313</v>
      </c>
      <c r="E1281" s="148" t="s">
        <v>21</v>
      </c>
      <c r="F1281" s="149" t="s">
        <v>1179</v>
      </c>
      <c r="H1281" s="150">
        <v>90.19</v>
      </c>
      <c r="I1281" s="151"/>
      <c r="L1281" s="146"/>
      <c r="M1281" s="152"/>
      <c r="T1281" s="153"/>
      <c r="AT1281" s="148" t="s">
        <v>313</v>
      </c>
      <c r="AU1281" s="148" t="s">
        <v>81</v>
      </c>
      <c r="AV1281" s="12" t="s">
        <v>81</v>
      </c>
      <c r="AW1281" s="12" t="s">
        <v>34</v>
      </c>
      <c r="AX1281" s="12" t="s">
        <v>72</v>
      </c>
      <c r="AY1281" s="148" t="s">
        <v>306</v>
      </c>
    </row>
    <row r="1282" spans="2:65" s="13" customFormat="1">
      <c r="B1282" s="154"/>
      <c r="D1282" s="147" t="s">
        <v>313</v>
      </c>
      <c r="E1282" s="155" t="s">
        <v>21</v>
      </c>
      <c r="F1282" s="156" t="s">
        <v>315</v>
      </c>
      <c r="H1282" s="157">
        <v>90.19</v>
      </c>
      <c r="I1282" s="158"/>
      <c r="L1282" s="154"/>
      <c r="M1282" s="159"/>
      <c r="T1282" s="160"/>
      <c r="AT1282" s="155" t="s">
        <v>313</v>
      </c>
      <c r="AU1282" s="155" t="s">
        <v>81</v>
      </c>
      <c r="AV1282" s="13" t="s">
        <v>89</v>
      </c>
      <c r="AW1282" s="13" t="s">
        <v>34</v>
      </c>
      <c r="AX1282" s="13" t="s">
        <v>79</v>
      </c>
      <c r="AY1282" s="155" t="s">
        <v>306</v>
      </c>
    </row>
    <row r="1283" spans="2:65" s="12" customFormat="1">
      <c r="B1283" s="146"/>
      <c r="D1283" s="147" t="s">
        <v>313</v>
      </c>
      <c r="F1283" s="149" t="s">
        <v>1784</v>
      </c>
      <c r="H1283" s="150">
        <v>189.399</v>
      </c>
      <c r="I1283" s="151"/>
      <c r="L1283" s="146"/>
      <c r="M1283" s="152"/>
      <c r="T1283" s="153"/>
      <c r="AT1283" s="148" t="s">
        <v>313</v>
      </c>
      <c r="AU1283" s="148" t="s">
        <v>81</v>
      </c>
      <c r="AV1283" s="12" t="s">
        <v>81</v>
      </c>
      <c r="AW1283" s="12" t="s">
        <v>4</v>
      </c>
      <c r="AX1283" s="12" t="s">
        <v>79</v>
      </c>
      <c r="AY1283" s="148" t="s">
        <v>306</v>
      </c>
    </row>
    <row r="1284" spans="2:65" s="1" customFormat="1" ht="16.5" customHeight="1">
      <c r="B1284" s="33"/>
      <c r="C1284" s="179" t="s">
        <v>1785</v>
      </c>
      <c r="D1284" s="179" t="s">
        <v>447</v>
      </c>
      <c r="E1284" s="180" t="s">
        <v>1786</v>
      </c>
      <c r="F1284" s="181" t="s">
        <v>1787</v>
      </c>
      <c r="G1284" s="182" t="s">
        <v>236</v>
      </c>
      <c r="H1284" s="183">
        <v>29.497</v>
      </c>
      <c r="I1284" s="184"/>
      <c r="J1284" s="185">
        <f>ROUND(I1284*H1284,2)</f>
        <v>0</v>
      </c>
      <c r="K1284" s="181" t="s">
        <v>319</v>
      </c>
      <c r="L1284" s="186"/>
      <c r="M1284" s="187" t="s">
        <v>21</v>
      </c>
      <c r="N1284" s="188" t="s">
        <v>43</v>
      </c>
      <c r="P1284" s="142">
        <f>O1284*H1284</f>
        <v>0</v>
      </c>
      <c r="Q1284" s="142">
        <v>8.9999999999999998E-4</v>
      </c>
      <c r="R1284" s="142">
        <f>Q1284*H1284</f>
        <v>2.6547299999999999E-2</v>
      </c>
      <c r="S1284" s="142">
        <v>0</v>
      </c>
      <c r="T1284" s="143">
        <f>S1284*H1284</f>
        <v>0</v>
      </c>
      <c r="AR1284" s="144" t="s">
        <v>530</v>
      </c>
      <c r="AT1284" s="144" t="s">
        <v>447</v>
      </c>
      <c r="AU1284" s="144" t="s">
        <v>81</v>
      </c>
      <c r="AY1284" s="18" t="s">
        <v>306</v>
      </c>
      <c r="BE1284" s="145">
        <f>IF(N1284="základní",J1284,0)</f>
        <v>0</v>
      </c>
      <c r="BF1284" s="145">
        <f>IF(N1284="snížená",J1284,0)</f>
        <v>0</v>
      </c>
      <c r="BG1284" s="145">
        <f>IF(N1284="zákl. přenesená",J1284,0)</f>
        <v>0</v>
      </c>
      <c r="BH1284" s="145">
        <f>IF(N1284="sníž. přenesená",J1284,0)</f>
        <v>0</v>
      </c>
      <c r="BI1284" s="145">
        <f>IF(N1284="nulová",J1284,0)</f>
        <v>0</v>
      </c>
      <c r="BJ1284" s="18" t="s">
        <v>79</v>
      </c>
      <c r="BK1284" s="145">
        <f>ROUND(I1284*H1284,2)</f>
        <v>0</v>
      </c>
      <c r="BL1284" s="18" t="s">
        <v>368</v>
      </c>
      <c r="BM1284" s="144" t="s">
        <v>1788</v>
      </c>
    </row>
    <row r="1285" spans="2:65" s="12" customFormat="1">
      <c r="B1285" s="146"/>
      <c r="D1285" s="147" t="s">
        <v>313</v>
      </c>
      <c r="E1285" s="148" t="s">
        <v>21</v>
      </c>
      <c r="F1285" s="149" t="s">
        <v>1779</v>
      </c>
      <c r="H1285" s="150">
        <v>14.045999999999999</v>
      </c>
      <c r="I1285" s="151"/>
      <c r="L1285" s="146"/>
      <c r="M1285" s="152"/>
      <c r="T1285" s="153"/>
      <c r="AT1285" s="148" t="s">
        <v>313</v>
      </c>
      <c r="AU1285" s="148" t="s">
        <v>81</v>
      </c>
      <c r="AV1285" s="12" t="s">
        <v>81</v>
      </c>
      <c r="AW1285" s="12" t="s">
        <v>34</v>
      </c>
      <c r="AX1285" s="12" t="s">
        <v>72</v>
      </c>
      <c r="AY1285" s="148" t="s">
        <v>306</v>
      </c>
    </row>
    <row r="1286" spans="2:65" s="13" customFormat="1">
      <c r="B1286" s="154"/>
      <c r="D1286" s="147" t="s">
        <v>313</v>
      </c>
      <c r="E1286" s="155" t="s">
        <v>21</v>
      </c>
      <c r="F1286" s="156" t="s">
        <v>315</v>
      </c>
      <c r="H1286" s="157">
        <v>14.045999999999999</v>
      </c>
      <c r="I1286" s="158"/>
      <c r="L1286" s="154"/>
      <c r="M1286" s="159"/>
      <c r="T1286" s="160"/>
      <c r="AT1286" s="155" t="s">
        <v>313</v>
      </c>
      <c r="AU1286" s="155" t="s">
        <v>81</v>
      </c>
      <c r="AV1286" s="13" t="s">
        <v>89</v>
      </c>
      <c r="AW1286" s="13" t="s">
        <v>34</v>
      </c>
      <c r="AX1286" s="13" t="s">
        <v>79</v>
      </c>
      <c r="AY1286" s="155" t="s">
        <v>306</v>
      </c>
    </row>
    <row r="1287" spans="2:65" s="12" customFormat="1">
      <c r="B1287" s="146"/>
      <c r="D1287" s="147" t="s">
        <v>313</v>
      </c>
      <c r="F1287" s="149" t="s">
        <v>1789</v>
      </c>
      <c r="H1287" s="150">
        <v>29.497</v>
      </c>
      <c r="I1287" s="151"/>
      <c r="L1287" s="146"/>
      <c r="M1287" s="152"/>
      <c r="T1287" s="153"/>
      <c r="AT1287" s="148" t="s">
        <v>313</v>
      </c>
      <c r="AU1287" s="148" t="s">
        <v>81</v>
      </c>
      <c r="AV1287" s="12" t="s">
        <v>81</v>
      </c>
      <c r="AW1287" s="12" t="s">
        <v>4</v>
      </c>
      <c r="AX1287" s="12" t="s">
        <v>79</v>
      </c>
      <c r="AY1287" s="148" t="s">
        <v>306</v>
      </c>
    </row>
    <row r="1288" spans="2:65" s="1" customFormat="1" ht="24.2" customHeight="1">
      <c r="B1288" s="33"/>
      <c r="C1288" s="133" t="s">
        <v>1790</v>
      </c>
      <c r="D1288" s="133" t="s">
        <v>308</v>
      </c>
      <c r="E1288" s="134" t="s">
        <v>1791</v>
      </c>
      <c r="F1288" s="135" t="s">
        <v>1792</v>
      </c>
      <c r="G1288" s="136" t="s">
        <v>236</v>
      </c>
      <c r="H1288" s="137">
        <v>31.856000000000002</v>
      </c>
      <c r="I1288" s="138"/>
      <c r="J1288" s="139">
        <f>ROUND(I1288*H1288,2)</f>
        <v>0</v>
      </c>
      <c r="K1288" s="135" t="s">
        <v>319</v>
      </c>
      <c r="L1288" s="33"/>
      <c r="M1288" s="140" t="s">
        <v>21</v>
      </c>
      <c r="N1288" s="141" t="s">
        <v>43</v>
      </c>
      <c r="P1288" s="142">
        <f>O1288*H1288</f>
        <v>0</v>
      </c>
      <c r="Q1288" s="142">
        <v>6.0000000000000001E-3</v>
      </c>
      <c r="R1288" s="142">
        <f>Q1288*H1288</f>
        <v>0.191136</v>
      </c>
      <c r="S1288" s="142">
        <v>0</v>
      </c>
      <c r="T1288" s="143">
        <f>S1288*H1288</f>
        <v>0</v>
      </c>
      <c r="AR1288" s="144" t="s">
        <v>368</v>
      </c>
      <c r="AT1288" s="144" t="s">
        <v>308</v>
      </c>
      <c r="AU1288" s="144" t="s">
        <v>81</v>
      </c>
      <c r="AY1288" s="18" t="s">
        <v>306</v>
      </c>
      <c r="BE1288" s="145">
        <f>IF(N1288="základní",J1288,0)</f>
        <v>0</v>
      </c>
      <c r="BF1288" s="145">
        <f>IF(N1288="snížená",J1288,0)</f>
        <v>0</v>
      </c>
      <c r="BG1288" s="145">
        <f>IF(N1288="zákl. přenesená",J1288,0)</f>
        <v>0</v>
      </c>
      <c r="BH1288" s="145">
        <f>IF(N1288="sníž. přenesená",J1288,0)</f>
        <v>0</v>
      </c>
      <c r="BI1288" s="145">
        <f>IF(N1288="nulová",J1288,0)</f>
        <v>0</v>
      </c>
      <c r="BJ1288" s="18" t="s">
        <v>79</v>
      </c>
      <c r="BK1288" s="145">
        <f>ROUND(I1288*H1288,2)</f>
        <v>0</v>
      </c>
      <c r="BL1288" s="18" t="s">
        <v>368</v>
      </c>
      <c r="BM1288" s="144" t="s">
        <v>1793</v>
      </c>
    </row>
    <row r="1289" spans="2:65" s="1" customFormat="1">
      <c r="B1289" s="33"/>
      <c r="D1289" s="161" t="s">
        <v>321</v>
      </c>
      <c r="F1289" s="162" t="s">
        <v>1794</v>
      </c>
      <c r="I1289" s="163"/>
      <c r="L1289" s="33"/>
      <c r="M1289" s="164"/>
      <c r="T1289" s="52"/>
      <c r="AT1289" s="18" t="s">
        <v>321</v>
      </c>
      <c r="AU1289" s="18" t="s">
        <v>81</v>
      </c>
    </row>
    <row r="1290" spans="2:65" s="14" customFormat="1">
      <c r="B1290" s="165"/>
      <c r="D1290" s="147" t="s">
        <v>313</v>
      </c>
      <c r="E1290" s="166" t="s">
        <v>21</v>
      </c>
      <c r="F1290" s="167" t="s">
        <v>1795</v>
      </c>
      <c r="H1290" s="166" t="s">
        <v>21</v>
      </c>
      <c r="I1290" s="168"/>
      <c r="L1290" s="165"/>
      <c r="M1290" s="169"/>
      <c r="T1290" s="170"/>
      <c r="AT1290" s="166" t="s">
        <v>313</v>
      </c>
      <c r="AU1290" s="166" t="s">
        <v>81</v>
      </c>
      <c r="AV1290" s="14" t="s">
        <v>79</v>
      </c>
      <c r="AW1290" s="14" t="s">
        <v>34</v>
      </c>
      <c r="AX1290" s="14" t="s">
        <v>72</v>
      </c>
      <c r="AY1290" s="166" t="s">
        <v>306</v>
      </c>
    </row>
    <row r="1291" spans="2:65" s="12" customFormat="1">
      <c r="B1291" s="146"/>
      <c r="D1291" s="147" t="s">
        <v>313</v>
      </c>
      <c r="E1291" s="148" t="s">
        <v>21</v>
      </c>
      <c r="F1291" s="149" t="s">
        <v>1796</v>
      </c>
      <c r="H1291" s="150">
        <v>31.856000000000002</v>
      </c>
      <c r="I1291" s="151"/>
      <c r="L1291" s="146"/>
      <c r="M1291" s="152"/>
      <c r="T1291" s="153"/>
      <c r="AT1291" s="148" t="s">
        <v>313</v>
      </c>
      <c r="AU1291" s="148" t="s">
        <v>81</v>
      </c>
      <c r="AV1291" s="12" t="s">
        <v>81</v>
      </c>
      <c r="AW1291" s="12" t="s">
        <v>34</v>
      </c>
      <c r="AX1291" s="12" t="s">
        <v>72</v>
      </c>
      <c r="AY1291" s="148" t="s">
        <v>306</v>
      </c>
    </row>
    <row r="1292" spans="2:65" s="13" customFormat="1">
      <c r="B1292" s="154"/>
      <c r="D1292" s="147" t="s">
        <v>313</v>
      </c>
      <c r="E1292" s="155" t="s">
        <v>21</v>
      </c>
      <c r="F1292" s="156" t="s">
        <v>315</v>
      </c>
      <c r="H1292" s="157">
        <v>31.856000000000002</v>
      </c>
      <c r="I1292" s="158"/>
      <c r="L1292" s="154"/>
      <c r="M1292" s="159"/>
      <c r="T1292" s="160"/>
      <c r="AT1292" s="155" t="s">
        <v>313</v>
      </c>
      <c r="AU1292" s="155" t="s">
        <v>81</v>
      </c>
      <c r="AV1292" s="13" t="s">
        <v>89</v>
      </c>
      <c r="AW1292" s="13" t="s">
        <v>34</v>
      </c>
      <c r="AX1292" s="13" t="s">
        <v>79</v>
      </c>
      <c r="AY1292" s="155" t="s">
        <v>306</v>
      </c>
    </row>
    <row r="1293" spans="2:65" s="1" customFormat="1" ht="16.5" customHeight="1">
      <c r="B1293" s="33"/>
      <c r="C1293" s="179" t="s">
        <v>1797</v>
      </c>
      <c r="D1293" s="179" t="s">
        <v>447</v>
      </c>
      <c r="E1293" s="180" t="s">
        <v>1798</v>
      </c>
      <c r="F1293" s="181" t="s">
        <v>1799</v>
      </c>
      <c r="G1293" s="182" t="s">
        <v>236</v>
      </c>
      <c r="H1293" s="183">
        <v>33.448999999999998</v>
      </c>
      <c r="I1293" s="184"/>
      <c r="J1293" s="185">
        <f>ROUND(I1293*H1293,2)</f>
        <v>0</v>
      </c>
      <c r="K1293" s="181" t="s">
        <v>319</v>
      </c>
      <c r="L1293" s="186"/>
      <c r="M1293" s="187" t="s">
        <v>21</v>
      </c>
      <c r="N1293" s="188" t="s">
        <v>43</v>
      </c>
      <c r="P1293" s="142">
        <f>O1293*H1293</f>
        <v>0</v>
      </c>
      <c r="Q1293" s="142">
        <v>3.0000000000000001E-3</v>
      </c>
      <c r="R1293" s="142">
        <f>Q1293*H1293</f>
        <v>0.10034699999999999</v>
      </c>
      <c r="S1293" s="142">
        <v>0</v>
      </c>
      <c r="T1293" s="143">
        <f>S1293*H1293</f>
        <v>0</v>
      </c>
      <c r="AR1293" s="144" t="s">
        <v>530</v>
      </c>
      <c r="AT1293" s="144" t="s">
        <v>447</v>
      </c>
      <c r="AU1293" s="144" t="s">
        <v>81</v>
      </c>
      <c r="AY1293" s="18" t="s">
        <v>306</v>
      </c>
      <c r="BE1293" s="145">
        <f>IF(N1293="základní",J1293,0)</f>
        <v>0</v>
      </c>
      <c r="BF1293" s="145">
        <f>IF(N1293="snížená",J1293,0)</f>
        <v>0</v>
      </c>
      <c r="BG1293" s="145">
        <f>IF(N1293="zákl. přenesená",J1293,0)</f>
        <v>0</v>
      </c>
      <c r="BH1293" s="145">
        <f>IF(N1293="sníž. přenesená",J1293,0)</f>
        <v>0</v>
      </c>
      <c r="BI1293" s="145">
        <f>IF(N1293="nulová",J1293,0)</f>
        <v>0</v>
      </c>
      <c r="BJ1293" s="18" t="s">
        <v>79</v>
      </c>
      <c r="BK1293" s="145">
        <f>ROUND(I1293*H1293,2)</f>
        <v>0</v>
      </c>
      <c r="BL1293" s="18" t="s">
        <v>368</v>
      </c>
      <c r="BM1293" s="144" t="s">
        <v>1800</v>
      </c>
    </row>
    <row r="1294" spans="2:65" s="12" customFormat="1">
      <c r="B1294" s="146"/>
      <c r="D1294" s="147" t="s">
        <v>313</v>
      </c>
      <c r="F1294" s="149" t="s">
        <v>1801</v>
      </c>
      <c r="H1294" s="150">
        <v>33.448999999999998</v>
      </c>
      <c r="I1294" s="151"/>
      <c r="L1294" s="146"/>
      <c r="M1294" s="152"/>
      <c r="T1294" s="153"/>
      <c r="AT1294" s="148" t="s">
        <v>313</v>
      </c>
      <c r="AU1294" s="148" t="s">
        <v>81</v>
      </c>
      <c r="AV1294" s="12" t="s">
        <v>81</v>
      </c>
      <c r="AW1294" s="12" t="s">
        <v>4</v>
      </c>
      <c r="AX1294" s="12" t="s">
        <v>79</v>
      </c>
      <c r="AY1294" s="148" t="s">
        <v>306</v>
      </c>
    </row>
    <row r="1295" spans="2:65" s="1" customFormat="1" ht="24.2" customHeight="1">
      <c r="B1295" s="33"/>
      <c r="C1295" s="133" t="s">
        <v>1802</v>
      </c>
      <c r="D1295" s="133" t="s">
        <v>308</v>
      </c>
      <c r="E1295" s="134" t="s">
        <v>1803</v>
      </c>
      <c r="F1295" s="135" t="s">
        <v>1804</v>
      </c>
      <c r="G1295" s="136" t="s">
        <v>236</v>
      </c>
      <c r="H1295" s="137">
        <v>75.784000000000006</v>
      </c>
      <c r="I1295" s="138"/>
      <c r="J1295" s="139">
        <f>ROUND(I1295*H1295,2)</f>
        <v>0</v>
      </c>
      <c r="K1295" s="135" t="s">
        <v>319</v>
      </c>
      <c r="L1295" s="33"/>
      <c r="M1295" s="140" t="s">
        <v>21</v>
      </c>
      <c r="N1295" s="141" t="s">
        <v>43</v>
      </c>
      <c r="P1295" s="142">
        <f>O1295*H1295</f>
        <v>0</v>
      </c>
      <c r="Q1295" s="142">
        <v>3.0000000000000001E-3</v>
      </c>
      <c r="R1295" s="142">
        <f>Q1295*H1295</f>
        <v>0.22735200000000003</v>
      </c>
      <c r="S1295" s="142">
        <v>0</v>
      </c>
      <c r="T1295" s="143">
        <f>S1295*H1295</f>
        <v>0</v>
      </c>
      <c r="AR1295" s="144" t="s">
        <v>368</v>
      </c>
      <c r="AT1295" s="144" t="s">
        <v>308</v>
      </c>
      <c r="AU1295" s="144" t="s">
        <v>81</v>
      </c>
      <c r="AY1295" s="18" t="s">
        <v>306</v>
      </c>
      <c r="BE1295" s="145">
        <f>IF(N1295="základní",J1295,0)</f>
        <v>0</v>
      </c>
      <c r="BF1295" s="145">
        <f>IF(N1295="snížená",J1295,0)</f>
        <v>0</v>
      </c>
      <c r="BG1295" s="145">
        <f>IF(N1295="zákl. přenesená",J1295,0)</f>
        <v>0</v>
      </c>
      <c r="BH1295" s="145">
        <f>IF(N1295="sníž. přenesená",J1295,0)</f>
        <v>0</v>
      </c>
      <c r="BI1295" s="145">
        <f>IF(N1295="nulová",J1295,0)</f>
        <v>0</v>
      </c>
      <c r="BJ1295" s="18" t="s">
        <v>79</v>
      </c>
      <c r="BK1295" s="145">
        <f>ROUND(I1295*H1295,2)</f>
        <v>0</v>
      </c>
      <c r="BL1295" s="18" t="s">
        <v>368</v>
      </c>
      <c r="BM1295" s="144" t="s">
        <v>1805</v>
      </c>
    </row>
    <row r="1296" spans="2:65" s="1" customFormat="1">
      <c r="B1296" s="33"/>
      <c r="D1296" s="161" t="s">
        <v>321</v>
      </c>
      <c r="F1296" s="162" t="s">
        <v>1806</v>
      </c>
      <c r="I1296" s="163"/>
      <c r="L1296" s="33"/>
      <c r="M1296" s="164"/>
      <c r="T1296" s="52"/>
      <c r="AT1296" s="18" t="s">
        <v>321</v>
      </c>
      <c r="AU1296" s="18" t="s">
        <v>81</v>
      </c>
    </row>
    <row r="1297" spans="2:65" s="14" customFormat="1">
      <c r="B1297" s="165"/>
      <c r="D1297" s="147" t="s">
        <v>313</v>
      </c>
      <c r="E1297" s="166" t="s">
        <v>21</v>
      </c>
      <c r="F1297" s="167" t="s">
        <v>1510</v>
      </c>
      <c r="H1297" s="166" t="s">
        <v>21</v>
      </c>
      <c r="I1297" s="168"/>
      <c r="L1297" s="165"/>
      <c r="M1297" s="169"/>
      <c r="T1297" s="170"/>
      <c r="AT1297" s="166" t="s">
        <v>313</v>
      </c>
      <c r="AU1297" s="166" t="s">
        <v>81</v>
      </c>
      <c r="AV1297" s="14" t="s">
        <v>79</v>
      </c>
      <c r="AW1297" s="14" t="s">
        <v>34</v>
      </c>
      <c r="AX1297" s="14" t="s">
        <v>72</v>
      </c>
      <c r="AY1297" s="166" t="s">
        <v>306</v>
      </c>
    </row>
    <row r="1298" spans="2:65" s="12" customFormat="1">
      <c r="B1298" s="146"/>
      <c r="D1298" s="147" t="s">
        <v>313</v>
      </c>
      <c r="E1298" s="148" t="s">
        <v>21</v>
      </c>
      <c r="F1298" s="149" t="s">
        <v>1807</v>
      </c>
      <c r="H1298" s="150">
        <v>66.72</v>
      </c>
      <c r="I1298" s="151"/>
      <c r="L1298" s="146"/>
      <c r="M1298" s="152"/>
      <c r="T1298" s="153"/>
      <c r="AT1298" s="148" t="s">
        <v>313</v>
      </c>
      <c r="AU1298" s="148" t="s">
        <v>81</v>
      </c>
      <c r="AV1298" s="12" t="s">
        <v>81</v>
      </c>
      <c r="AW1298" s="12" t="s">
        <v>34</v>
      </c>
      <c r="AX1298" s="12" t="s">
        <v>72</v>
      </c>
      <c r="AY1298" s="148" t="s">
        <v>306</v>
      </c>
    </row>
    <row r="1299" spans="2:65" s="13" customFormat="1">
      <c r="B1299" s="154"/>
      <c r="D1299" s="147" t="s">
        <v>313</v>
      </c>
      <c r="E1299" s="155" t="s">
        <v>21</v>
      </c>
      <c r="F1299" s="156" t="s">
        <v>315</v>
      </c>
      <c r="H1299" s="157">
        <v>66.72</v>
      </c>
      <c r="I1299" s="158"/>
      <c r="L1299" s="154"/>
      <c r="M1299" s="159"/>
      <c r="T1299" s="160"/>
      <c r="AT1299" s="155" t="s">
        <v>313</v>
      </c>
      <c r="AU1299" s="155" t="s">
        <v>81</v>
      </c>
      <c r="AV1299" s="13" t="s">
        <v>89</v>
      </c>
      <c r="AW1299" s="13" t="s">
        <v>34</v>
      </c>
      <c r="AX1299" s="13" t="s">
        <v>72</v>
      </c>
      <c r="AY1299" s="155" t="s">
        <v>306</v>
      </c>
    </row>
    <row r="1300" spans="2:65" s="12" customFormat="1">
      <c r="B1300" s="146"/>
      <c r="D1300" s="147" t="s">
        <v>313</v>
      </c>
      <c r="E1300" s="148" t="s">
        <v>21</v>
      </c>
      <c r="F1300" s="149" t="s">
        <v>1808</v>
      </c>
      <c r="H1300" s="150">
        <v>9.0640000000000001</v>
      </c>
      <c r="I1300" s="151"/>
      <c r="L1300" s="146"/>
      <c r="M1300" s="152"/>
      <c r="T1300" s="153"/>
      <c r="AT1300" s="148" t="s">
        <v>313</v>
      </c>
      <c r="AU1300" s="148" t="s">
        <v>81</v>
      </c>
      <c r="AV1300" s="12" t="s">
        <v>81</v>
      </c>
      <c r="AW1300" s="12" t="s">
        <v>34</v>
      </c>
      <c r="AX1300" s="12" t="s">
        <v>72</v>
      </c>
      <c r="AY1300" s="148" t="s">
        <v>306</v>
      </c>
    </row>
    <row r="1301" spans="2:65" s="13" customFormat="1">
      <c r="B1301" s="154"/>
      <c r="D1301" s="147" t="s">
        <v>313</v>
      </c>
      <c r="E1301" s="155" t="s">
        <v>21</v>
      </c>
      <c r="F1301" s="156" t="s">
        <v>315</v>
      </c>
      <c r="H1301" s="157">
        <v>9.0640000000000001</v>
      </c>
      <c r="I1301" s="158"/>
      <c r="L1301" s="154"/>
      <c r="M1301" s="159"/>
      <c r="T1301" s="160"/>
      <c r="AT1301" s="155" t="s">
        <v>313</v>
      </c>
      <c r="AU1301" s="155" t="s">
        <v>81</v>
      </c>
      <c r="AV1301" s="13" t="s">
        <v>89</v>
      </c>
      <c r="AW1301" s="13" t="s">
        <v>34</v>
      </c>
      <c r="AX1301" s="13" t="s">
        <v>72</v>
      </c>
      <c r="AY1301" s="155" t="s">
        <v>306</v>
      </c>
    </row>
    <row r="1302" spans="2:65" s="15" customFormat="1">
      <c r="B1302" s="171"/>
      <c r="D1302" s="147" t="s">
        <v>313</v>
      </c>
      <c r="E1302" s="172" t="s">
        <v>21</v>
      </c>
      <c r="F1302" s="173" t="s">
        <v>331</v>
      </c>
      <c r="H1302" s="174">
        <v>75.784000000000006</v>
      </c>
      <c r="I1302" s="175"/>
      <c r="L1302" s="171"/>
      <c r="M1302" s="176"/>
      <c r="T1302" s="177"/>
      <c r="AT1302" s="172" t="s">
        <v>313</v>
      </c>
      <c r="AU1302" s="172" t="s">
        <v>81</v>
      </c>
      <c r="AV1302" s="15" t="s">
        <v>108</v>
      </c>
      <c r="AW1302" s="15" t="s">
        <v>34</v>
      </c>
      <c r="AX1302" s="15" t="s">
        <v>79</v>
      </c>
      <c r="AY1302" s="172" t="s">
        <v>306</v>
      </c>
    </row>
    <row r="1303" spans="2:65" s="1" customFormat="1" ht="16.5" customHeight="1">
      <c r="B1303" s="33"/>
      <c r="C1303" s="179" t="s">
        <v>1809</v>
      </c>
      <c r="D1303" s="179" t="s">
        <v>447</v>
      </c>
      <c r="E1303" s="180" t="s">
        <v>1022</v>
      </c>
      <c r="F1303" s="181" t="s">
        <v>1023</v>
      </c>
      <c r="G1303" s="182" t="s">
        <v>236</v>
      </c>
      <c r="H1303" s="183">
        <v>70.055999999999997</v>
      </c>
      <c r="I1303" s="184"/>
      <c r="J1303" s="185">
        <f>ROUND(I1303*H1303,2)</f>
        <v>0</v>
      </c>
      <c r="K1303" s="181" t="s">
        <v>319</v>
      </c>
      <c r="L1303" s="186"/>
      <c r="M1303" s="187" t="s">
        <v>21</v>
      </c>
      <c r="N1303" s="188" t="s">
        <v>43</v>
      </c>
      <c r="P1303" s="142">
        <f>O1303*H1303</f>
        <v>0</v>
      </c>
      <c r="Q1303" s="142">
        <v>4.1000000000000003E-3</v>
      </c>
      <c r="R1303" s="142">
        <f>Q1303*H1303</f>
        <v>0.28722960000000003</v>
      </c>
      <c r="S1303" s="142">
        <v>0</v>
      </c>
      <c r="T1303" s="143">
        <f>S1303*H1303</f>
        <v>0</v>
      </c>
      <c r="AR1303" s="144" t="s">
        <v>530</v>
      </c>
      <c r="AT1303" s="144" t="s">
        <v>447</v>
      </c>
      <c r="AU1303" s="144" t="s">
        <v>81</v>
      </c>
      <c r="AY1303" s="18" t="s">
        <v>306</v>
      </c>
      <c r="BE1303" s="145">
        <f>IF(N1303="základní",J1303,0)</f>
        <v>0</v>
      </c>
      <c r="BF1303" s="145">
        <f>IF(N1303="snížená",J1303,0)</f>
        <v>0</v>
      </c>
      <c r="BG1303" s="145">
        <f>IF(N1303="zákl. přenesená",J1303,0)</f>
        <v>0</v>
      </c>
      <c r="BH1303" s="145">
        <f>IF(N1303="sníž. přenesená",J1303,0)</f>
        <v>0</v>
      </c>
      <c r="BI1303" s="145">
        <f>IF(N1303="nulová",J1303,0)</f>
        <v>0</v>
      </c>
      <c r="BJ1303" s="18" t="s">
        <v>79</v>
      </c>
      <c r="BK1303" s="145">
        <f>ROUND(I1303*H1303,2)</f>
        <v>0</v>
      </c>
      <c r="BL1303" s="18" t="s">
        <v>368</v>
      </c>
      <c r="BM1303" s="144" t="s">
        <v>1810</v>
      </c>
    </row>
    <row r="1304" spans="2:65" s="12" customFormat="1">
      <c r="B1304" s="146"/>
      <c r="D1304" s="147" t="s">
        <v>313</v>
      </c>
      <c r="E1304" s="148" t="s">
        <v>21</v>
      </c>
      <c r="F1304" s="149" t="s">
        <v>1807</v>
      </c>
      <c r="H1304" s="150">
        <v>66.72</v>
      </c>
      <c r="I1304" s="151"/>
      <c r="L1304" s="146"/>
      <c r="M1304" s="152"/>
      <c r="T1304" s="153"/>
      <c r="AT1304" s="148" t="s">
        <v>313</v>
      </c>
      <c r="AU1304" s="148" t="s">
        <v>81</v>
      </c>
      <c r="AV1304" s="12" t="s">
        <v>81</v>
      </c>
      <c r="AW1304" s="12" t="s">
        <v>34</v>
      </c>
      <c r="AX1304" s="12" t="s">
        <v>79</v>
      </c>
      <c r="AY1304" s="148" t="s">
        <v>306</v>
      </c>
    </row>
    <row r="1305" spans="2:65" s="12" customFormat="1">
      <c r="B1305" s="146"/>
      <c r="D1305" s="147" t="s">
        <v>313</v>
      </c>
      <c r="F1305" s="149" t="s">
        <v>1811</v>
      </c>
      <c r="H1305" s="150">
        <v>70.055999999999997</v>
      </c>
      <c r="I1305" s="151"/>
      <c r="L1305" s="146"/>
      <c r="M1305" s="152"/>
      <c r="T1305" s="153"/>
      <c r="AT1305" s="148" t="s">
        <v>313</v>
      </c>
      <c r="AU1305" s="148" t="s">
        <v>81</v>
      </c>
      <c r="AV1305" s="12" t="s">
        <v>81</v>
      </c>
      <c r="AW1305" s="12" t="s">
        <v>4</v>
      </c>
      <c r="AX1305" s="12" t="s">
        <v>79</v>
      </c>
      <c r="AY1305" s="148" t="s">
        <v>306</v>
      </c>
    </row>
    <row r="1306" spans="2:65" s="1" customFormat="1" ht="16.5" customHeight="1">
      <c r="B1306" s="33"/>
      <c r="C1306" s="179" t="s">
        <v>1812</v>
      </c>
      <c r="D1306" s="179" t="s">
        <v>447</v>
      </c>
      <c r="E1306" s="180" t="s">
        <v>1813</v>
      </c>
      <c r="F1306" s="181" t="s">
        <v>1814</v>
      </c>
      <c r="G1306" s="182" t="s">
        <v>236</v>
      </c>
      <c r="H1306" s="183">
        <v>9.5169999999999995</v>
      </c>
      <c r="I1306" s="184"/>
      <c r="J1306" s="185">
        <f>ROUND(I1306*H1306,2)</f>
        <v>0</v>
      </c>
      <c r="K1306" s="181" t="s">
        <v>319</v>
      </c>
      <c r="L1306" s="186"/>
      <c r="M1306" s="187" t="s">
        <v>21</v>
      </c>
      <c r="N1306" s="188" t="s">
        <v>43</v>
      </c>
      <c r="P1306" s="142">
        <f>O1306*H1306</f>
        <v>0</v>
      </c>
      <c r="Q1306" s="142">
        <v>3.5999999999999999E-3</v>
      </c>
      <c r="R1306" s="142">
        <f>Q1306*H1306</f>
        <v>3.4261199999999999E-2</v>
      </c>
      <c r="S1306" s="142">
        <v>0</v>
      </c>
      <c r="T1306" s="143">
        <f>S1306*H1306</f>
        <v>0</v>
      </c>
      <c r="AR1306" s="144" t="s">
        <v>530</v>
      </c>
      <c r="AT1306" s="144" t="s">
        <v>447</v>
      </c>
      <c r="AU1306" s="144" t="s">
        <v>81</v>
      </c>
      <c r="AY1306" s="18" t="s">
        <v>306</v>
      </c>
      <c r="BE1306" s="145">
        <f>IF(N1306="základní",J1306,0)</f>
        <v>0</v>
      </c>
      <c r="BF1306" s="145">
        <f>IF(N1306="snížená",J1306,0)</f>
        <v>0</v>
      </c>
      <c r="BG1306" s="145">
        <f>IF(N1306="zákl. přenesená",J1306,0)</f>
        <v>0</v>
      </c>
      <c r="BH1306" s="145">
        <f>IF(N1306="sníž. přenesená",J1306,0)</f>
        <v>0</v>
      </c>
      <c r="BI1306" s="145">
        <f>IF(N1306="nulová",J1306,0)</f>
        <v>0</v>
      </c>
      <c r="BJ1306" s="18" t="s">
        <v>79</v>
      </c>
      <c r="BK1306" s="145">
        <f>ROUND(I1306*H1306,2)</f>
        <v>0</v>
      </c>
      <c r="BL1306" s="18" t="s">
        <v>368</v>
      </c>
      <c r="BM1306" s="144" t="s">
        <v>1815</v>
      </c>
    </row>
    <row r="1307" spans="2:65" s="12" customFormat="1">
      <c r="B1307" s="146"/>
      <c r="D1307" s="147" t="s">
        <v>313</v>
      </c>
      <c r="E1307" s="148" t="s">
        <v>21</v>
      </c>
      <c r="F1307" s="149" t="s">
        <v>1808</v>
      </c>
      <c r="H1307" s="150">
        <v>9.0640000000000001</v>
      </c>
      <c r="I1307" s="151"/>
      <c r="L1307" s="146"/>
      <c r="M1307" s="152"/>
      <c r="T1307" s="153"/>
      <c r="AT1307" s="148" t="s">
        <v>313</v>
      </c>
      <c r="AU1307" s="148" t="s">
        <v>81</v>
      </c>
      <c r="AV1307" s="12" t="s">
        <v>81</v>
      </c>
      <c r="AW1307" s="12" t="s">
        <v>34</v>
      </c>
      <c r="AX1307" s="12" t="s">
        <v>79</v>
      </c>
      <c r="AY1307" s="148" t="s">
        <v>306</v>
      </c>
    </row>
    <row r="1308" spans="2:65" s="12" customFormat="1">
      <c r="B1308" s="146"/>
      <c r="D1308" s="147" t="s">
        <v>313</v>
      </c>
      <c r="F1308" s="149" t="s">
        <v>1816</v>
      </c>
      <c r="H1308" s="150">
        <v>9.5169999999999995</v>
      </c>
      <c r="I1308" s="151"/>
      <c r="L1308" s="146"/>
      <c r="M1308" s="152"/>
      <c r="T1308" s="153"/>
      <c r="AT1308" s="148" t="s">
        <v>313</v>
      </c>
      <c r="AU1308" s="148" t="s">
        <v>81</v>
      </c>
      <c r="AV1308" s="12" t="s">
        <v>81</v>
      </c>
      <c r="AW1308" s="12" t="s">
        <v>4</v>
      </c>
      <c r="AX1308" s="12" t="s">
        <v>79</v>
      </c>
      <c r="AY1308" s="148" t="s">
        <v>306</v>
      </c>
    </row>
    <row r="1309" spans="2:65" s="1" customFormat="1" ht="16.5" customHeight="1">
      <c r="B1309" s="33"/>
      <c r="C1309" s="133" t="s">
        <v>1817</v>
      </c>
      <c r="D1309" s="133" t="s">
        <v>308</v>
      </c>
      <c r="E1309" s="134" t="s">
        <v>1818</v>
      </c>
      <c r="F1309" s="135" t="s">
        <v>1819</v>
      </c>
      <c r="G1309" s="136" t="s">
        <v>236</v>
      </c>
      <c r="H1309" s="137">
        <v>52.325000000000003</v>
      </c>
      <c r="I1309" s="138"/>
      <c r="J1309" s="139">
        <f>ROUND(I1309*H1309,2)</f>
        <v>0</v>
      </c>
      <c r="K1309" s="135" t="s">
        <v>319</v>
      </c>
      <c r="L1309" s="33"/>
      <c r="M1309" s="140" t="s">
        <v>21</v>
      </c>
      <c r="N1309" s="141" t="s">
        <v>43</v>
      </c>
      <c r="P1309" s="142">
        <f>O1309*H1309</f>
        <v>0</v>
      </c>
      <c r="Q1309" s="142">
        <v>2.4000000000000001E-4</v>
      </c>
      <c r="R1309" s="142">
        <f>Q1309*H1309</f>
        <v>1.2558000000000001E-2</v>
      </c>
      <c r="S1309" s="142">
        <v>0</v>
      </c>
      <c r="T1309" s="143">
        <f>S1309*H1309</f>
        <v>0</v>
      </c>
      <c r="AR1309" s="144" t="s">
        <v>368</v>
      </c>
      <c r="AT1309" s="144" t="s">
        <v>308</v>
      </c>
      <c r="AU1309" s="144" t="s">
        <v>81</v>
      </c>
      <c r="AY1309" s="18" t="s">
        <v>306</v>
      </c>
      <c r="BE1309" s="145">
        <f>IF(N1309="základní",J1309,0)</f>
        <v>0</v>
      </c>
      <c r="BF1309" s="145">
        <f>IF(N1309="snížená",J1309,0)</f>
        <v>0</v>
      </c>
      <c r="BG1309" s="145">
        <f>IF(N1309="zákl. přenesená",J1309,0)</f>
        <v>0</v>
      </c>
      <c r="BH1309" s="145">
        <f>IF(N1309="sníž. přenesená",J1309,0)</f>
        <v>0</v>
      </c>
      <c r="BI1309" s="145">
        <f>IF(N1309="nulová",J1309,0)</f>
        <v>0</v>
      </c>
      <c r="BJ1309" s="18" t="s">
        <v>79</v>
      </c>
      <c r="BK1309" s="145">
        <f>ROUND(I1309*H1309,2)</f>
        <v>0</v>
      </c>
      <c r="BL1309" s="18" t="s">
        <v>368</v>
      </c>
      <c r="BM1309" s="144" t="s">
        <v>1820</v>
      </c>
    </row>
    <row r="1310" spans="2:65" s="1" customFormat="1">
      <c r="B1310" s="33"/>
      <c r="D1310" s="161" t="s">
        <v>321</v>
      </c>
      <c r="F1310" s="162" t="s">
        <v>1821</v>
      </c>
      <c r="I1310" s="163"/>
      <c r="L1310" s="33"/>
      <c r="M1310" s="164"/>
      <c r="T1310" s="52"/>
      <c r="AT1310" s="18" t="s">
        <v>321</v>
      </c>
      <c r="AU1310" s="18" t="s">
        <v>81</v>
      </c>
    </row>
    <row r="1311" spans="2:65" s="14" customFormat="1">
      <c r="B1311" s="165"/>
      <c r="D1311" s="147" t="s">
        <v>313</v>
      </c>
      <c r="E1311" s="166" t="s">
        <v>21</v>
      </c>
      <c r="F1311" s="167" t="s">
        <v>1822</v>
      </c>
      <c r="H1311" s="166" t="s">
        <v>21</v>
      </c>
      <c r="I1311" s="168"/>
      <c r="L1311" s="165"/>
      <c r="M1311" s="169"/>
      <c r="T1311" s="170"/>
      <c r="AT1311" s="166" t="s">
        <v>313</v>
      </c>
      <c r="AU1311" s="166" t="s">
        <v>81</v>
      </c>
      <c r="AV1311" s="14" t="s">
        <v>79</v>
      </c>
      <c r="AW1311" s="14" t="s">
        <v>34</v>
      </c>
      <c r="AX1311" s="14" t="s">
        <v>72</v>
      </c>
      <c r="AY1311" s="166" t="s">
        <v>306</v>
      </c>
    </row>
    <row r="1312" spans="2:65" s="12" customFormat="1">
      <c r="B1312" s="146"/>
      <c r="D1312" s="147" t="s">
        <v>313</v>
      </c>
      <c r="E1312" s="148" t="s">
        <v>21</v>
      </c>
      <c r="F1312" s="149" t="s">
        <v>1823</v>
      </c>
      <c r="H1312" s="150">
        <v>37.375</v>
      </c>
      <c r="I1312" s="151"/>
      <c r="L1312" s="146"/>
      <c r="M1312" s="152"/>
      <c r="T1312" s="153"/>
      <c r="AT1312" s="148" t="s">
        <v>313</v>
      </c>
      <c r="AU1312" s="148" t="s">
        <v>81</v>
      </c>
      <c r="AV1312" s="12" t="s">
        <v>81</v>
      </c>
      <c r="AW1312" s="12" t="s">
        <v>34</v>
      </c>
      <c r="AX1312" s="12" t="s">
        <v>72</v>
      </c>
      <c r="AY1312" s="148" t="s">
        <v>306</v>
      </c>
    </row>
    <row r="1313" spans="2:65" s="12" customFormat="1">
      <c r="B1313" s="146"/>
      <c r="D1313" s="147" t="s">
        <v>313</v>
      </c>
      <c r="E1313" s="148" t="s">
        <v>21</v>
      </c>
      <c r="F1313" s="149" t="s">
        <v>1824</v>
      </c>
      <c r="H1313" s="150">
        <v>14.95</v>
      </c>
      <c r="I1313" s="151"/>
      <c r="L1313" s="146"/>
      <c r="M1313" s="152"/>
      <c r="T1313" s="153"/>
      <c r="AT1313" s="148" t="s">
        <v>313</v>
      </c>
      <c r="AU1313" s="148" t="s">
        <v>81</v>
      </c>
      <c r="AV1313" s="12" t="s">
        <v>81</v>
      </c>
      <c r="AW1313" s="12" t="s">
        <v>34</v>
      </c>
      <c r="AX1313" s="12" t="s">
        <v>72</v>
      </c>
      <c r="AY1313" s="148" t="s">
        <v>306</v>
      </c>
    </row>
    <row r="1314" spans="2:65" s="13" customFormat="1">
      <c r="B1314" s="154"/>
      <c r="D1314" s="147" t="s">
        <v>313</v>
      </c>
      <c r="E1314" s="155" t="s">
        <v>21</v>
      </c>
      <c r="F1314" s="156" t="s">
        <v>315</v>
      </c>
      <c r="H1314" s="157">
        <v>52.325000000000003</v>
      </c>
      <c r="I1314" s="158"/>
      <c r="L1314" s="154"/>
      <c r="M1314" s="159"/>
      <c r="T1314" s="160"/>
      <c r="AT1314" s="155" t="s">
        <v>313</v>
      </c>
      <c r="AU1314" s="155" t="s">
        <v>81</v>
      </c>
      <c r="AV1314" s="13" t="s">
        <v>89</v>
      </c>
      <c r="AW1314" s="13" t="s">
        <v>34</v>
      </c>
      <c r="AX1314" s="13" t="s">
        <v>79</v>
      </c>
      <c r="AY1314" s="155" t="s">
        <v>306</v>
      </c>
    </row>
    <row r="1315" spans="2:65" s="1" customFormat="1" ht="16.5" customHeight="1">
      <c r="B1315" s="33"/>
      <c r="C1315" s="179" t="s">
        <v>1825</v>
      </c>
      <c r="D1315" s="179" t="s">
        <v>447</v>
      </c>
      <c r="E1315" s="180" t="s">
        <v>1826</v>
      </c>
      <c r="F1315" s="181" t="s">
        <v>1827</v>
      </c>
      <c r="G1315" s="182" t="s">
        <v>236</v>
      </c>
      <c r="H1315" s="183">
        <v>54.941000000000003</v>
      </c>
      <c r="I1315" s="184"/>
      <c r="J1315" s="185">
        <f>ROUND(I1315*H1315,2)</f>
        <v>0</v>
      </c>
      <c r="K1315" s="181" t="s">
        <v>319</v>
      </c>
      <c r="L1315" s="186"/>
      <c r="M1315" s="187" t="s">
        <v>21</v>
      </c>
      <c r="N1315" s="188" t="s">
        <v>43</v>
      </c>
      <c r="P1315" s="142">
        <f>O1315*H1315</f>
        <v>0</v>
      </c>
      <c r="Q1315" s="142">
        <v>7.0000000000000001E-3</v>
      </c>
      <c r="R1315" s="142">
        <f>Q1315*H1315</f>
        <v>0.38458700000000001</v>
      </c>
      <c r="S1315" s="142">
        <v>0</v>
      </c>
      <c r="T1315" s="143">
        <f>S1315*H1315</f>
        <v>0</v>
      </c>
      <c r="AR1315" s="144" t="s">
        <v>530</v>
      </c>
      <c r="AT1315" s="144" t="s">
        <v>447</v>
      </c>
      <c r="AU1315" s="144" t="s">
        <v>81</v>
      </c>
      <c r="AY1315" s="18" t="s">
        <v>306</v>
      </c>
      <c r="BE1315" s="145">
        <f>IF(N1315="základní",J1315,0)</f>
        <v>0</v>
      </c>
      <c r="BF1315" s="145">
        <f>IF(N1315="snížená",J1315,0)</f>
        <v>0</v>
      </c>
      <c r="BG1315" s="145">
        <f>IF(N1315="zákl. přenesená",J1315,0)</f>
        <v>0</v>
      </c>
      <c r="BH1315" s="145">
        <f>IF(N1315="sníž. přenesená",J1315,0)</f>
        <v>0</v>
      </c>
      <c r="BI1315" s="145">
        <f>IF(N1315="nulová",J1315,0)</f>
        <v>0</v>
      </c>
      <c r="BJ1315" s="18" t="s">
        <v>79</v>
      </c>
      <c r="BK1315" s="145">
        <f>ROUND(I1315*H1315,2)</f>
        <v>0</v>
      </c>
      <c r="BL1315" s="18" t="s">
        <v>368</v>
      </c>
      <c r="BM1315" s="144" t="s">
        <v>1828</v>
      </c>
    </row>
    <row r="1316" spans="2:65" s="12" customFormat="1">
      <c r="B1316" s="146"/>
      <c r="D1316" s="147" t="s">
        <v>313</v>
      </c>
      <c r="F1316" s="149" t="s">
        <v>1829</v>
      </c>
      <c r="H1316" s="150">
        <v>54.941000000000003</v>
      </c>
      <c r="I1316" s="151"/>
      <c r="L1316" s="146"/>
      <c r="M1316" s="152"/>
      <c r="T1316" s="153"/>
      <c r="AT1316" s="148" t="s">
        <v>313</v>
      </c>
      <c r="AU1316" s="148" t="s">
        <v>81</v>
      </c>
      <c r="AV1316" s="12" t="s">
        <v>81</v>
      </c>
      <c r="AW1316" s="12" t="s">
        <v>4</v>
      </c>
      <c r="AX1316" s="12" t="s">
        <v>79</v>
      </c>
      <c r="AY1316" s="148" t="s">
        <v>306</v>
      </c>
    </row>
    <row r="1317" spans="2:65" s="1" customFormat="1" ht="16.5" customHeight="1">
      <c r="B1317" s="33"/>
      <c r="C1317" s="133" t="s">
        <v>1830</v>
      </c>
      <c r="D1317" s="133" t="s">
        <v>308</v>
      </c>
      <c r="E1317" s="134" t="s">
        <v>1831</v>
      </c>
      <c r="F1317" s="135" t="s">
        <v>1832</v>
      </c>
      <c r="G1317" s="136" t="s">
        <v>236</v>
      </c>
      <c r="H1317" s="137">
        <v>111.5</v>
      </c>
      <c r="I1317" s="138"/>
      <c r="J1317" s="139">
        <f>ROUND(I1317*H1317,2)</f>
        <v>0</v>
      </c>
      <c r="K1317" s="135" t="s">
        <v>319</v>
      </c>
      <c r="L1317" s="33"/>
      <c r="M1317" s="140" t="s">
        <v>21</v>
      </c>
      <c r="N1317" s="141" t="s">
        <v>43</v>
      </c>
      <c r="P1317" s="142">
        <f>O1317*H1317</f>
        <v>0</v>
      </c>
      <c r="Q1317" s="142">
        <v>5.8E-4</v>
      </c>
      <c r="R1317" s="142">
        <f>Q1317*H1317</f>
        <v>6.4670000000000005E-2</v>
      </c>
      <c r="S1317" s="142">
        <v>0</v>
      </c>
      <c r="T1317" s="143">
        <f>S1317*H1317</f>
        <v>0</v>
      </c>
      <c r="AR1317" s="144" t="s">
        <v>368</v>
      </c>
      <c r="AT1317" s="144" t="s">
        <v>308</v>
      </c>
      <c r="AU1317" s="144" t="s">
        <v>81</v>
      </c>
      <c r="AY1317" s="18" t="s">
        <v>306</v>
      </c>
      <c r="BE1317" s="145">
        <f>IF(N1317="základní",J1317,0)</f>
        <v>0</v>
      </c>
      <c r="BF1317" s="145">
        <f>IF(N1317="snížená",J1317,0)</f>
        <v>0</v>
      </c>
      <c r="BG1317" s="145">
        <f>IF(N1317="zákl. přenesená",J1317,0)</f>
        <v>0</v>
      </c>
      <c r="BH1317" s="145">
        <f>IF(N1317="sníž. přenesená",J1317,0)</f>
        <v>0</v>
      </c>
      <c r="BI1317" s="145">
        <f>IF(N1317="nulová",J1317,0)</f>
        <v>0</v>
      </c>
      <c r="BJ1317" s="18" t="s">
        <v>79</v>
      </c>
      <c r="BK1317" s="145">
        <f>ROUND(I1317*H1317,2)</f>
        <v>0</v>
      </c>
      <c r="BL1317" s="18" t="s">
        <v>368</v>
      </c>
      <c r="BM1317" s="144" t="s">
        <v>1833</v>
      </c>
    </row>
    <row r="1318" spans="2:65" s="1" customFormat="1">
      <c r="B1318" s="33"/>
      <c r="D1318" s="161" t="s">
        <v>321</v>
      </c>
      <c r="F1318" s="162" t="s">
        <v>1834</v>
      </c>
      <c r="I1318" s="163"/>
      <c r="L1318" s="33"/>
      <c r="M1318" s="164"/>
      <c r="T1318" s="52"/>
      <c r="AT1318" s="18" t="s">
        <v>321</v>
      </c>
      <c r="AU1318" s="18" t="s">
        <v>81</v>
      </c>
    </row>
    <row r="1319" spans="2:65" s="12" customFormat="1">
      <c r="B1319" s="146"/>
      <c r="D1319" s="147" t="s">
        <v>313</v>
      </c>
      <c r="E1319" s="148" t="s">
        <v>21</v>
      </c>
      <c r="F1319" s="149" t="s">
        <v>1835</v>
      </c>
      <c r="H1319" s="150">
        <v>111.5</v>
      </c>
      <c r="I1319" s="151"/>
      <c r="L1319" s="146"/>
      <c r="M1319" s="152"/>
      <c r="T1319" s="153"/>
      <c r="AT1319" s="148" t="s">
        <v>313</v>
      </c>
      <c r="AU1319" s="148" t="s">
        <v>81</v>
      </c>
      <c r="AV1319" s="12" t="s">
        <v>81</v>
      </c>
      <c r="AW1319" s="12" t="s">
        <v>34</v>
      </c>
      <c r="AX1319" s="12" t="s">
        <v>72</v>
      </c>
      <c r="AY1319" s="148" t="s">
        <v>306</v>
      </c>
    </row>
    <row r="1320" spans="2:65" s="13" customFormat="1">
      <c r="B1320" s="154"/>
      <c r="D1320" s="147" t="s">
        <v>313</v>
      </c>
      <c r="E1320" s="155" t="s">
        <v>21</v>
      </c>
      <c r="F1320" s="156" t="s">
        <v>315</v>
      </c>
      <c r="H1320" s="157">
        <v>111.5</v>
      </c>
      <c r="I1320" s="158"/>
      <c r="L1320" s="154"/>
      <c r="M1320" s="159"/>
      <c r="T1320" s="160"/>
      <c r="AT1320" s="155" t="s">
        <v>313</v>
      </c>
      <c r="AU1320" s="155" t="s">
        <v>81</v>
      </c>
      <c r="AV1320" s="13" t="s">
        <v>89</v>
      </c>
      <c r="AW1320" s="13" t="s">
        <v>34</v>
      </c>
      <c r="AX1320" s="13" t="s">
        <v>79</v>
      </c>
      <c r="AY1320" s="155" t="s">
        <v>306</v>
      </c>
    </row>
    <row r="1321" spans="2:65" s="1" customFormat="1" ht="16.5" customHeight="1">
      <c r="B1321" s="33"/>
      <c r="C1321" s="179" t="s">
        <v>1836</v>
      </c>
      <c r="D1321" s="179" t="s">
        <v>447</v>
      </c>
      <c r="E1321" s="180" t="s">
        <v>1837</v>
      </c>
      <c r="F1321" s="181" t="s">
        <v>1838</v>
      </c>
      <c r="G1321" s="182" t="s">
        <v>318</v>
      </c>
      <c r="H1321" s="183">
        <v>39.247999999999998</v>
      </c>
      <c r="I1321" s="184"/>
      <c r="J1321" s="185">
        <f>ROUND(I1321*H1321,2)</f>
        <v>0</v>
      </c>
      <c r="K1321" s="181" t="s">
        <v>319</v>
      </c>
      <c r="L1321" s="186"/>
      <c r="M1321" s="187" t="s">
        <v>21</v>
      </c>
      <c r="N1321" s="188" t="s">
        <v>43</v>
      </c>
      <c r="P1321" s="142">
        <f>O1321*H1321</f>
        <v>0</v>
      </c>
      <c r="Q1321" s="142">
        <v>2.5000000000000001E-2</v>
      </c>
      <c r="R1321" s="142">
        <f>Q1321*H1321</f>
        <v>0.98119999999999996</v>
      </c>
      <c r="S1321" s="142">
        <v>0</v>
      </c>
      <c r="T1321" s="143">
        <f>S1321*H1321</f>
        <v>0</v>
      </c>
      <c r="AR1321" s="144" t="s">
        <v>530</v>
      </c>
      <c r="AT1321" s="144" t="s">
        <v>447</v>
      </c>
      <c r="AU1321" s="144" t="s">
        <v>81</v>
      </c>
      <c r="AY1321" s="18" t="s">
        <v>306</v>
      </c>
      <c r="BE1321" s="145">
        <f>IF(N1321="základní",J1321,0)</f>
        <v>0</v>
      </c>
      <c r="BF1321" s="145">
        <f>IF(N1321="snížená",J1321,0)</f>
        <v>0</v>
      </c>
      <c r="BG1321" s="145">
        <f>IF(N1321="zákl. přenesená",J1321,0)</f>
        <v>0</v>
      </c>
      <c r="BH1321" s="145">
        <f>IF(N1321="sníž. přenesená",J1321,0)</f>
        <v>0</v>
      </c>
      <c r="BI1321" s="145">
        <f>IF(N1321="nulová",J1321,0)</f>
        <v>0</v>
      </c>
      <c r="BJ1321" s="18" t="s">
        <v>79</v>
      </c>
      <c r="BK1321" s="145">
        <f>ROUND(I1321*H1321,2)</f>
        <v>0</v>
      </c>
      <c r="BL1321" s="18" t="s">
        <v>368</v>
      </c>
      <c r="BM1321" s="144" t="s">
        <v>1839</v>
      </c>
    </row>
    <row r="1322" spans="2:65" s="12" customFormat="1">
      <c r="B1322" s="146"/>
      <c r="D1322" s="147" t="s">
        <v>313</v>
      </c>
      <c r="E1322" s="148" t="s">
        <v>21</v>
      </c>
      <c r="F1322" s="149" t="s">
        <v>1840</v>
      </c>
      <c r="H1322" s="150">
        <v>35.68</v>
      </c>
      <c r="I1322" s="151"/>
      <c r="L1322" s="146"/>
      <c r="M1322" s="152"/>
      <c r="T1322" s="153"/>
      <c r="AT1322" s="148" t="s">
        <v>313</v>
      </c>
      <c r="AU1322" s="148" t="s">
        <v>81</v>
      </c>
      <c r="AV1322" s="12" t="s">
        <v>81</v>
      </c>
      <c r="AW1322" s="12" t="s">
        <v>34</v>
      </c>
      <c r="AX1322" s="12" t="s">
        <v>72</v>
      </c>
      <c r="AY1322" s="148" t="s">
        <v>306</v>
      </c>
    </row>
    <row r="1323" spans="2:65" s="13" customFormat="1">
      <c r="B1323" s="154"/>
      <c r="D1323" s="147" t="s">
        <v>313</v>
      </c>
      <c r="E1323" s="155" t="s">
        <v>21</v>
      </c>
      <c r="F1323" s="156" t="s">
        <v>315</v>
      </c>
      <c r="H1323" s="157">
        <v>35.68</v>
      </c>
      <c r="I1323" s="158"/>
      <c r="L1323" s="154"/>
      <c r="M1323" s="159"/>
      <c r="T1323" s="160"/>
      <c r="AT1323" s="155" t="s">
        <v>313</v>
      </c>
      <c r="AU1323" s="155" t="s">
        <v>81</v>
      </c>
      <c r="AV1323" s="13" t="s">
        <v>89</v>
      </c>
      <c r="AW1323" s="13" t="s">
        <v>34</v>
      </c>
      <c r="AX1323" s="13" t="s">
        <v>79</v>
      </c>
      <c r="AY1323" s="155" t="s">
        <v>306</v>
      </c>
    </row>
    <row r="1324" spans="2:65" s="12" customFormat="1">
      <c r="B1324" s="146"/>
      <c r="D1324" s="147" t="s">
        <v>313</v>
      </c>
      <c r="F1324" s="149" t="s">
        <v>1841</v>
      </c>
      <c r="H1324" s="150">
        <v>39.247999999999998</v>
      </c>
      <c r="I1324" s="151"/>
      <c r="L1324" s="146"/>
      <c r="M1324" s="152"/>
      <c r="T1324" s="153"/>
      <c r="AT1324" s="148" t="s">
        <v>313</v>
      </c>
      <c r="AU1324" s="148" t="s">
        <v>81</v>
      </c>
      <c r="AV1324" s="12" t="s">
        <v>81</v>
      </c>
      <c r="AW1324" s="12" t="s">
        <v>4</v>
      </c>
      <c r="AX1324" s="12" t="s">
        <v>79</v>
      </c>
      <c r="AY1324" s="148" t="s">
        <v>306</v>
      </c>
    </row>
    <row r="1325" spans="2:65" s="1" customFormat="1" ht="24.2" customHeight="1">
      <c r="B1325" s="33"/>
      <c r="C1325" s="133" t="s">
        <v>1842</v>
      </c>
      <c r="D1325" s="133" t="s">
        <v>308</v>
      </c>
      <c r="E1325" s="134" t="s">
        <v>1843</v>
      </c>
      <c r="F1325" s="135" t="s">
        <v>1844</v>
      </c>
      <c r="G1325" s="136" t="s">
        <v>240</v>
      </c>
      <c r="H1325" s="137">
        <v>52.74</v>
      </c>
      <c r="I1325" s="138"/>
      <c r="J1325" s="139">
        <f>ROUND(I1325*H1325,2)</f>
        <v>0</v>
      </c>
      <c r="K1325" s="135" t="s">
        <v>319</v>
      </c>
      <c r="L1325" s="33"/>
      <c r="M1325" s="140" t="s">
        <v>21</v>
      </c>
      <c r="N1325" s="141" t="s">
        <v>43</v>
      </c>
      <c r="P1325" s="142">
        <f>O1325*H1325</f>
        <v>0</v>
      </c>
      <c r="Q1325" s="142">
        <v>1E-4</v>
      </c>
      <c r="R1325" s="142">
        <f>Q1325*H1325</f>
        <v>5.274E-3</v>
      </c>
      <c r="S1325" s="142">
        <v>0</v>
      </c>
      <c r="T1325" s="143">
        <f>S1325*H1325</f>
        <v>0</v>
      </c>
      <c r="AR1325" s="144" t="s">
        <v>368</v>
      </c>
      <c r="AT1325" s="144" t="s">
        <v>308</v>
      </c>
      <c r="AU1325" s="144" t="s">
        <v>81</v>
      </c>
      <c r="AY1325" s="18" t="s">
        <v>306</v>
      </c>
      <c r="BE1325" s="145">
        <f>IF(N1325="základní",J1325,0)</f>
        <v>0</v>
      </c>
      <c r="BF1325" s="145">
        <f>IF(N1325="snížená",J1325,0)</f>
        <v>0</v>
      </c>
      <c r="BG1325" s="145">
        <f>IF(N1325="zákl. přenesená",J1325,0)</f>
        <v>0</v>
      </c>
      <c r="BH1325" s="145">
        <f>IF(N1325="sníž. přenesená",J1325,0)</f>
        <v>0</v>
      </c>
      <c r="BI1325" s="145">
        <f>IF(N1325="nulová",J1325,0)</f>
        <v>0</v>
      </c>
      <c r="BJ1325" s="18" t="s">
        <v>79</v>
      </c>
      <c r="BK1325" s="145">
        <f>ROUND(I1325*H1325,2)</f>
        <v>0</v>
      </c>
      <c r="BL1325" s="18" t="s">
        <v>368</v>
      </c>
      <c r="BM1325" s="144" t="s">
        <v>1845</v>
      </c>
    </row>
    <row r="1326" spans="2:65" s="1" customFormat="1">
      <c r="B1326" s="33"/>
      <c r="D1326" s="161" t="s">
        <v>321</v>
      </c>
      <c r="F1326" s="162" t="s">
        <v>1846</v>
      </c>
      <c r="I1326" s="163"/>
      <c r="L1326" s="33"/>
      <c r="M1326" s="164"/>
      <c r="T1326" s="52"/>
      <c r="AT1326" s="18" t="s">
        <v>321</v>
      </c>
      <c r="AU1326" s="18" t="s">
        <v>81</v>
      </c>
    </row>
    <row r="1327" spans="2:65" s="12" customFormat="1">
      <c r="B1327" s="146"/>
      <c r="D1327" s="147" t="s">
        <v>313</v>
      </c>
      <c r="E1327" s="148" t="s">
        <v>21</v>
      </c>
      <c r="F1327" s="149" t="s">
        <v>1847</v>
      </c>
      <c r="H1327" s="150">
        <v>40.79</v>
      </c>
      <c r="I1327" s="151"/>
      <c r="L1327" s="146"/>
      <c r="M1327" s="152"/>
      <c r="T1327" s="153"/>
      <c r="AT1327" s="148" t="s">
        <v>313</v>
      </c>
      <c r="AU1327" s="148" t="s">
        <v>81</v>
      </c>
      <c r="AV1327" s="12" t="s">
        <v>81</v>
      </c>
      <c r="AW1327" s="12" t="s">
        <v>34</v>
      </c>
      <c r="AX1327" s="12" t="s">
        <v>72</v>
      </c>
      <c r="AY1327" s="148" t="s">
        <v>306</v>
      </c>
    </row>
    <row r="1328" spans="2:65" s="12" customFormat="1">
      <c r="B1328" s="146"/>
      <c r="D1328" s="147" t="s">
        <v>313</v>
      </c>
      <c r="E1328" s="148" t="s">
        <v>21</v>
      </c>
      <c r="F1328" s="149" t="s">
        <v>1848</v>
      </c>
      <c r="H1328" s="150">
        <v>11.95</v>
      </c>
      <c r="I1328" s="151"/>
      <c r="L1328" s="146"/>
      <c r="M1328" s="152"/>
      <c r="T1328" s="153"/>
      <c r="AT1328" s="148" t="s">
        <v>313</v>
      </c>
      <c r="AU1328" s="148" t="s">
        <v>81</v>
      </c>
      <c r="AV1328" s="12" t="s">
        <v>81</v>
      </c>
      <c r="AW1328" s="12" t="s">
        <v>34</v>
      </c>
      <c r="AX1328" s="12" t="s">
        <v>72</v>
      </c>
      <c r="AY1328" s="148" t="s">
        <v>306</v>
      </c>
    </row>
    <row r="1329" spans="2:65" s="13" customFormat="1">
      <c r="B1329" s="154"/>
      <c r="D1329" s="147" t="s">
        <v>313</v>
      </c>
      <c r="E1329" s="155" t="s">
        <v>21</v>
      </c>
      <c r="F1329" s="156" t="s">
        <v>315</v>
      </c>
      <c r="H1329" s="157">
        <v>52.74</v>
      </c>
      <c r="I1329" s="158"/>
      <c r="L1329" s="154"/>
      <c r="M1329" s="159"/>
      <c r="T1329" s="160"/>
      <c r="AT1329" s="155" t="s">
        <v>313</v>
      </c>
      <c r="AU1329" s="155" t="s">
        <v>81</v>
      </c>
      <c r="AV1329" s="13" t="s">
        <v>89</v>
      </c>
      <c r="AW1329" s="13" t="s">
        <v>34</v>
      </c>
      <c r="AX1329" s="13" t="s">
        <v>79</v>
      </c>
      <c r="AY1329" s="155" t="s">
        <v>306</v>
      </c>
    </row>
    <row r="1330" spans="2:65" s="1" customFormat="1" ht="16.5" customHeight="1">
      <c r="B1330" s="33"/>
      <c r="C1330" s="179" t="s">
        <v>1849</v>
      </c>
      <c r="D1330" s="179" t="s">
        <v>447</v>
      </c>
      <c r="E1330" s="180" t="s">
        <v>1850</v>
      </c>
      <c r="F1330" s="181" t="s">
        <v>1851</v>
      </c>
      <c r="G1330" s="182" t="s">
        <v>236</v>
      </c>
      <c r="H1330" s="183">
        <v>29.007000000000001</v>
      </c>
      <c r="I1330" s="184"/>
      <c r="J1330" s="185">
        <f>ROUND(I1330*H1330,2)</f>
        <v>0</v>
      </c>
      <c r="K1330" s="181" t="s">
        <v>319</v>
      </c>
      <c r="L1330" s="186"/>
      <c r="M1330" s="187" t="s">
        <v>21</v>
      </c>
      <c r="N1330" s="188" t="s">
        <v>43</v>
      </c>
      <c r="P1330" s="142">
        <f>O1330*H1330</f>
        <v>0</v>
      </c>
      <c r="Q1330" s="142">
        <v>3.7000000000000002E-3</v>
      </c>
      <c r="R1330" s="142">
        <f>Q1330*H1330</f>
        <v>0.10732590000000002</v>
      </c>
      <c r="S1330" s="142">
        <v>0</v>
      </c>
      <c r="T1330" s="143">
        <f>S1330*H1330</f>
        <v>0</v>
      </c>
      <c r="AR1330" s="144" t="s">
        <v>530</v>
      </c>
      <c r="AT1330" s="144" t="s">
        <v>447</v>
      </c>
      <c r="AU1330" s="144" t="s">
        <v>81</v>
      </c>
      <c r="AY1330" s="18" t="s">
        <v>306</v>
      </c>
      <c r="BE1330" s="145">
        <f>IF(N1330="základní",J1330,0)</f>
        <v>0</v>
      </c>
      <c r="BF1330" s="145">
        <f>IF(N1330="snížená",J1330,0)</f>
        <v>0</v>
      </c>
      <c r="BG1330" s="145">
        <f>IF(N1330="zákl. přenesená",J1330,0)</f>
        <v>0</v>
      </c>
      <c r="BH1330" s="145">
        <f>IF(N1330="sníž. přenesená",J1330,0)</f>
        <v>0</v>
      </c>
      <c r="BI1330" s="145">
        <f>IF(N1330="nulová",J1330,0)</f>
        <v>0</v>
      </c>
      <c r="BJ1330" s="18" t="s">
        <v>79</v>
      </c>
      <c r="BK1330" s="145">
        <f>ROUND(I1330*H1330,2)</f>
        <v>0</v>
      </c>
      <c r="BL1330" s="18" t="s">
        <v>368</v>
      </c>
      <c r="BM1330" s="144" t="s">
        <v>1852</v>
      </c>
    </row>
    <row r="1331" spans="2:65" s="12" customFormat="1">
      <c r="B1331" s="146"/>
      <c r="D1331" s="147" t="s">
        <v>313</v>
      </c>
      <c r="E1331" s="148" t="s">
        <v>21</v>
      </c>
      <c r="F1331" s="149" t="s">
        <v>1853</v>
      </c>
      <c r="H1331" s="150">
        <v>20.395</v>
      </c>
      <c r="I1331" s="151"/>
      <c r="L1331" s="146"/>
      <c r="M1331" s="152"/>
      <c r="T1331" s="153"/>
      <c r="AT1331" s="148" t="s">
        <v>313</v>
      </c>
      <c r="AU1331" s="148" t="s">
        <v>81</v>
      </c>
      <c r="AV1331" s="12" t="s">
        <v>81</v>
      </c>
      <c r="AW1331" s="12" t="s">
        <v>34</v>
      </c>
      <c r="AX1331" s="12" t="s">
        <v>72</v>
      </c>
      <c r="AY1331" s="148" t="s">
        <v>306</v>
      </c>
    </row>
    <row r="1332" spans="2:65" s="12" customFormat="1">
      <c r="B1332" s="146"/>
      <c r="D1332" s="147" t="s">
        <v>313</v>
      </c>
      <c r="E1332" s="148" t="s">
        <v>21</v>
      </c>
      <c r="F1332" s="149" t="s">
        <v>1854</v>
      </c>
      <c r="H1332" s="150">
        <v>5.9749999999999996</v>
      </c>
      <c r="I1332" s="151"/>
      <c r="L1332" s="146"/>
      <c r="M1332" s="152"/>
      <c r="T1332" s="153"/>
      <c r="AT1332" s="148" t="s">
        <v>313</v>
      </c>
      <c r="AU1332" s="148" t="s">
        <v>81</v>
      </c>
      <c r="AV1332" s="12" t="s">
        <v>81</v>
      </c>
      <c r="AW1332" s="12" t="s">
        <v>34</v>
      </c>
      <c r="AX1332" s="12" t="s">
        <v>72</v>
      </c>
      <c r="AY1332" s="148" t="s">
        <v>306</v>
      </c>
    </row>
    <row r="1333" spans="2:65" s="13" customFormat="1">
      <c r="B1333" s="154"/>
      <c r="D1333" s="147" t="s">
        <v>313</v>
      </c>
      <c r="E1333" s="155" t="s">
        <v>21</v>
      </c>
      <c r="F1333" s="156" t="s">
        <v>315</v>
      </c>
      <c r="H1333" s="157">
        <v>26.37</v>
      </c>
      <c r="I1333" s="158"/>
      <c r="L1333" s="154"/>
      <c r="M1333" s="159"/>
      <c r="T1333" s="160"/>
      <c r="AT1333" s="155" t="s">
        <v>313</v>
      </c>
      <c r="AU1333" s="155" t="s">
        <v>81</v>
      </c>
      <c r="AV1333" s="13" t="s">
        <v>89</v>
      </c>
      <c r="AW1333" s="13" t="s">
        <v>34</v>
      </c>
      <c r="AX1333" s="13" t="s">
        <v>79</v>
      </c>
      <c r="AY1333" s="155" t="s">
        <v>306</v>
      </c>
    </row>
    <row r="1334" spans="2:65" s="12" customFormat="1">
      <c r="B1334" s="146"/>
      <c r="D1334" s="147" t="s">
        <v>313</v>
      </c>
      <c r="F1334" s="149" t="s">
        <v>1855</v>
      </c>
      <c r="H1334" s="150">
        <v>29.007000000000001</v>
      </c>
      <c r="I1334" s="151"/>
      <c r="L1334" s="146"/>
      <c r="M1334" s="152"/>
      <c r="T1334" s="153"/>
      <c r="AT1334" s="148" t="s">
        <v>313</v>
      </c>
      <c r="AU1334" s="148" t="s">
        <v>81</v>
      </c>
      <c r="AV1334" s="12" t="s">
        <v>81</v>
      </c>
      <c r="AW1334" s="12" t="s">
        <v>4</v>
      </c>
      <c r="AX1334" s="12" t="s">
        <v>79</v>
      </c>
      <c r="AY1334" s="148" t="s">
        <v>306</v>
      </c>
    </row>
    <row r="1335" spans="2:65" s="1" customFormat="1" ht="24.2" customHeight="1">
      <c r="B1335" s="33"/>
      <c r="C1335" s="133" t="s">
        <v>1856</v>
      </c>
      <c r="D1335" s="133" t="s">
        <v>308</v>
      </c>
      <c r="E1335" s="134" t="s">
        <v>1857</v>
      </c>
      <c r="F1335" s="135" t="s">
        <v>1858</v>
      </c>
      <c r="G1335" s="136" t="s">
        <v>236</v>
      </c>
      <c r="H1335" s="137">
        <v>167.85599999999999</v>
      </c>
      <c r="I1335" s="138"/>
      <c r="J1335" s="139">
        <f>ROUND(I1335*H1335,2)</f>
        <v>0</v>
      </c>
      <c r="K1335" s="135" t="s">
        <v>319</v>
      </c>
      <c r="L1335" s="33"/>
      <c r="M1335" s="140" t="s">
        <v>21</v>
      </c>
      <c r="N1335" s="141" t="s">
        <v>43</v>
      </c>
      <c r="P1335" s="142">
        <f>O1335*H1335</f>
        <v>0</v>
      </c>
      <c r="Q1335" s="142">
        <v>4.0000000000000003E-5</v>
      </c>
      <c r="R1335" s="142">
        <f>Q1335*H1335</f>
        <v>6.7142400000000007E-3</v>
      </c>
      <c r="S1335" s="142">
        <v>0</v>
      </c>
      <c r="T1335" s="143">
        <f>S1335*H1335</f>
        <v>0</v>
      </c>
      <c r="AR1335" s="144" t="s">
        <v>368</v>
      </c>
      <c r="AT1335" s="144" t="s">
        <v>308</v>
      </c>
      <c r="AU1335" s="144" t="s">
        <v>81</v>
      </c>
      <c r="AY1335" s="18" t="s">
        <v>306</v>
      </c>
      <c r="BE1335" s="145">
        <f>IF(N1335="základní",J1335,0)</f>
        <v>0</v>
      </c>
      <c r="BF1335" s="145">
        <f>IF(N1335="snížená",J1335,0)</f>
        <v>0</v>
      </c>
      <c r="BG1335" s="145">
        <f>IF(N1335="zákl. přenesená",J1335,0)</f>
        <v>0</v>
      </c>
      <c r="BH1335" s="145">
        <f>IF(N1335="sníž. přenesená",J1335,0)</f>
        <v>0</v>
      </c>
      <c r="BI1335" s="145">
        <f>IF(N1335="nulová",J1335,0)</f>
        <v>0</v>
      </c>
      <c r="BJ1335" s="18" t="s">
        <v>79</v>
      </c>
      <c r="BK1335" s="145">
        <f>ROUND(I1335*H1335,2)</f>
        <v>0</v>
      </c>
      <c r="BL1335" s="18" t="s">
        <v>368</v>
      </c>
      <c r="BM1335" s="144" t="s">
        <v>1859</v>
      </c>
    </row>
    <row r="1336" spans="2:65" s="1" customFormat="1">
      <c r="B1336" s="33"/>
      <c r="D1336" s="161" t="s">
        <v>321</v>
      </c>
      <c r="F1336" s="162" t="s">
        <v>1860</v>
      </c>
      <c r="I1336" s="163"/>
      <c r="L1336" s="33"/>
      <c r="M1336" s="164"/>
      <c r="T1336" s="52"/>
      <c r="AT1336" s="18" t="s">
        <v>321</v>
      </c>
      <c r="AU1336" s="18" t="s">
        <v>81</v>
      </c>
    </row>
    <row r="1337" spans="2:65" s="14" customFormat="1">
      <c r="B1337" s="165"/>
      <c r="D1337" s="147" t="s">
        <v>313</v>
      </c>
      <c r="E1337" s="166" t="s">
        <v>21</v>
      </c>
      <c r="F1337" s="167" t="s">
        <v>1861</v>
      </c>
      <c r="H1337" s="166" t="s">
        <v>21</v>
      </c>
      <c r="I1337" s="168"/>
      <c r="L1337" s="165"/>
      <c r="M1337" s="169"/>
      <c r="T1337" s="170"/>
      <c r="AT1337" s="166" t="s">
        <v>313</v>
      </c>
      <c r="AU1337" s="166" t="s">
        <v>81</v>
      </c>
      <c r="AV1337" s="14" t="s">
        <v>79</v>
      </c>
      <c r="AW1337" s="14" t="s">
        <v>34</v>
      </c>
      <c r="AX1337" s="14" t="s">
        <v>72</v>
      </c>
      <c r="AY1337" s="166" t="s">
        <v>306</v>
      </c>
    </row>
    <row r="1338" spans="2:65" s="12" customFormat="1">
      <c r="B1338" s="146"/>
      <c r="D1338" s="147" t="s">
        <v>313</v>
      </c>
      <c r="E1338" s="148" t="s">
        <v>21</v>
      </c>
      <c r="F1338" s="149" t="s">
        <v>1862</v>
      </c>
      <c r="H1338" s="150">
        <v>136</v>
      </c>
      <c r="I1338" s="151"/>
      <c r="L1338" s="146"/>
      <c r="M1338" s="152"/>
      <c r="T1338" s="153"/>
      <c r="AT1338" s="148" t="s">
        <v>313</v>
      </c>
      <c r="AU1338" s="148" t="s">
        <v>81</v>
      </c>
      <c r="AV1338" s="12" t="s">
        <v>81</v>
      </c>
      <c r="AW1338" s="12" t="s">
        <v>34</v>
      </c>
      <c r="AX1338" s="12" t="s">
        <v>72</v>
      </c>
      <c r="AY1338" s="148" t="s">
        <v>306</v>
      </c>
    </row>
    <row r="1339" spans="2:65" s="14" customFormat="1">
      <c r="B1339" s="165"/>
      <c r="D1339" s="147" t="s">
        <v>313</v>
      </c>
      <c r="E1339" s="166" t="s">
        <v>21</v>
      </c>
      <c r="F1339" s="167" t="s">
        <v>1863</v>
      </c>
      <c r="H1339" s="166" t="s">
        <v>21</v>
      </c>
      <c r="I1339" s="168"/>
      <c r="L1339" s="165"/>
      <c r="M1339" s="169"/>
      <c r="T1339" s="170"/>
      <c r="AT1339" s="166" t="s">
        <v>313</v>
      </c>
      <c r="AU1339" s="166" t="s">
        <v>81</v>
      </c>
      <c r="AV1339" s="14" t="s">
        <v>79</v>
      </c>
      <c r="AW1339" s="14" t="s">
        <v>34</v>
      </c>
      <c r="AX1339" s="14" t="s">
        <v>72</v>
      </c>
      <c r="AY1339" s="166" t="s">
        <v>306</v>
      </c>
    </row>
    <row r="1340" spans="2:65" s="12" customFormat="1">
      <c r="B1340" s="146"/>
      <c r="D1340" s="147" t="s">
        <v>313</v>
      </c>
      <c r="E1340" s="148" t="s">
        <v>21</v>
      </c>
      <c r="F1340" s="149" t="s">
        <v>1796</v>
      </c>
      <c r="H1340" s="150">
        <v>31.856000000000002</v>
      </c>
      <c r="I1340" s="151"/>
      <c r="L1340" s="146"/>
      <c r="M1340" s="152"/>
      <c r="T1340" s="153"/>
      <c r="AT1340" s="148" t="s">
        <v>313</v>
      </c>
      <c r="AU1340" s="148" t="s">
        <v>81</v>
      </c>
      <c r="AV1340" s="12" t="s">
        <v>81</v>
      </c>
      <c r="AW1340" s="12" t="s">
        <v>34</v>
      </c>
      <c r="AX1340" s="12" t="s">
        <v>72</v>
      </c>
      <c r="AY1340" s="148" t="s">
        <v>306</v>
      </c>
    </row>
    <row r="1341" spans="2:65" s="13" customFormat="1">
      <c r="B1341" s="154"/>
      <c r="D1341" s="147" t="s">
        <v>313</v>
      </c>
      <c r="E1341" s="155" t="s">
        <v>21</v>
      </c>
      <c r="F1341" s="156" t="s">
        <v>315</v>
      </c>
      <c r="H1341" s="157">
        <v>167.85599999999999</v>
      </c>
      <c r="I1341" s="158"/>
      <c r="L1341" s="154"/>
      <c r="M1341" s="159"/>
      <c r="T1341" s="160"/>
      <c r="AT1341" s="155" t="s">
        <v>313</v>
      </c>
      <c r="AU1341" s="155" t="s">
        <v>81</v>
      </c>
      <c r="AV1341" s="13" t="s">
        <v>89</v>
      </c>
      <c r="AW1341" s="13" t="s">
        <v>34</v>
      </c>
      <c r="AX1341" s="13" t="s">
        <v>79</v>
      </c>
      <c r="AY1341" s="155" t="s">
        <v>306</v>
      </c>
    </row>
    <row r="1342" spans="2:65" s="1" customFormat="1" ht="24.2" customHeight="1">
      <c r="B1342" s="33"/>
      <c r="C1342" s="179" t="s">
        <v>1864</v>
      </c>
      <c r="D1342" s="179" t="s">
        <v>447</v>
      </c>
      <c r="E1342" s="180" t="s">
        <v>1555</v>
      </c>
      <c r="F1342" s="181" t="s">
        <v>1556</v>
      </c>
      <c r="G1342" s="182" t="s">
        <v>236</v>
      </c>
      <c r="H1342" s="183">
        <v>195.636</v>
      </c>
      <c r="I1342" s="184"/>
      <c r="J1342" s="185">
        <f>ROUND(I1342*H1342,2)</f>
        <v>0</v>
      </c>
      <c r="K1342" s="181" t="s">
        <v>319</v>
      </c>
      <c r="L1342" s="186"/>
      <c r="M1342" s="187" t="s">
        <v>21</v>
      </c>
      <c r="N1342" s="188" t="s">
        <v>43</v>
      </c>
      <c r="P1342" s="142">
        <f>O1342*H1342</f>
        <v>0</v>
      </c>
      <c r="Q1342" s="142">
        <v>4.7000000000000002E-3</v>
      </c>
      <c r="R1342" s="142">
        <f>Q1342*H1342</f>
        <v>0.91948920000000001</v>
      </c>
      <c r="S1342" s="142">
        <v>0</v>
      </c>
      <c r="T1342" s="143">
        <f>S1342*H1342</f>
        <v>0</v>
      </c>
      <c r="AR1342" s="144" t="s">
        <v>530</v>
      </c>
      <c r="AT1342" s="144" t="s">
        <v>447</v>
      </c>
      <c r="AU1342" s="144" t="s">
        <v>81</v>
      </c>
      <c r="AY1342" s="18" t="s">
        <v>306</v>
      </c>
      <c r="BE1342" s="145">
        <f>IF(N1342="základní",J1342,0)</f>
        <v>0</v>
      </c>
      <c r="BF1342" s="145">
        <f>IF(N1342="snížená",J1342,0)</f>
        <v>0</v>
      </c>
      <c r="BG1342" s="145">
        <f>IF(N1342="zákl. přenesená",J1342,0)</f>
        <v>0</v>
      </c>
      <c r="BH1342" s="145">
        <f>IF(N1342="sníž. přenesená",J1342,0)</f>
        <v>0</v>
      </c>
      <c r="BI1342" s="145">
        <f>IF(N1342="nulová",J1342,0)</f>
        <v>0</v>
      </c>
      <c r="BJ1342" s="18" t="s">
        <v>79</v>
      </c>
      <c r="BK1342" s="145">
        <f>ROUND(I1342*H1342,2)</f>
        <v>0</v>
      </c>
      <c r="BL1342" s="18" t="s">
        <v>368</v>
      </c>
      <c r="BM1342" s="144" t="s">
        <v>1865</v>
      </c>
    </row>
    <row r="1343" spans="2:65" s="12" customFormat="1">
      <c r="B1343" s="146"/>
      <c r="D1343" s="147" t="s">
        <v>313</v>
      </c>
      <c r="F1343" s="149" t="s">
        <v>1866</v>
      </c>
      <c r="H1343" s="150">
        <v>195.636</v>
      </c>
      <c r="I1343" s="151"/>
      <c r="L1343" s="146"/>
      <c r="M1343" s="152"/>
      <c r="T1343" s="153"/>
      <c r="AT1343" s="148" t="s">
        <v>313</v>
      </c>
      <c r="AU1343" s="148" t="s">
        <v>81</v>
      </c>
      <c r="AV1343" s="12" t="s">
        <v>81</v>
      </c>
      <c r="AW1343" s="12" t="s">
        <v>4</v>
      </c>
      <c r="AX1343" s="12" t="s">
        <v>79</v>
      </c>
      <c r="AY1343" s="148" t="s">
        <v>306</v>
      </c>
    </row>
    <row r="1344" spans="2:65" s="1" customFormat="1" ht="24.2" customHeight="1">
      <c r="B1344" s="33"/>
      <c r="C1344" s="133" t="s">
        <v>1867</v>
      </c>
      <c r="D1344" s="133" t="s">
        <v>308</v>
      </c>
      <c r="E1344" s="134" t="s">
        <v>1868</v>
      </c>
      <c r="F1344" s="135" t="s">
        <v>1869</v>
      </c>
      <c r="G1344" s="136" t="s">
        <v>236</v>
      </c>
      <c r="H1344" s="137">
        <v>167.85599999999999</v>
      </c>
      <c r="I1344" s="138"/>
      <c r="J1344" s="139">
        <f>ROUND(I1344*H1344,2)</f>
        <v>0</v>
      </c>
      <c r="K1344" s="135" t="s">
        <v>319</v>
      </c>
      <c r="L1344" s="33"/>
      <c r="M1344" s="140" t="s">
        <v>21</v>
      </c>
      <c r="N1344" s="141" t="s">
        <v>43</v>
      </c>
      <c r="P1344" s="142">
        <f>O1344*H1344</f>
        <v>0</v>
      </c>
      <c r="Q1344" s="142">
        <v>0</v>
      </c>
      <c r="R1344" s="142">
        <f>Q1344*H1344</f>
        <v>0</v>
      </c>
      <c r="S1344" s="142">
        <v>0</v>
      </c>
      <c r="T1344" s="143">
        <f>S1344*H1344</f>
        <v>0</v>
      </c>
      <c r="AR1344" s="144" t="s">
        <v>368</v>
      </c>
      <c r="AT1344" s="144" t="s">
        <v>308</v>
      </c>
      <c r="AU1344" s="144" t="s">
        <v>81</v>
      </c>
      <c r="AY1344" s="18" t="s">
        <v>306</v>
      </c>
      <c r="BE1344" s="145">
        <f>IF(N1344="základní",J1344,0)</f>
        <v>0</v>
      </c>
      <c r="BF1344" s="145">
        <f>IF(N1344="snížená",J1344,0)</f>
        <v>0</v>
      </c>
      <c r="BG1344" s="145">
        <f>IF(N1344="zákl. přenesená",J1344,0)</f>
        <v>0</v>
      </c>
      <c r="BH1344" s="145">
        <f>IF(N1344="sníž. přenesená",J1344,0)</f>
        <v>0</v>
      </c>
      <c r="BI1344" s="145">
        <f>IF(N1344="nulová",J1344,0)</f>
        <v>0</v>
      </c>
      <c r="BJ1344" s="18" t="s">
        <v>79</v>
      </c>
      <c r="BK1344" s="145">
        <f>ROUND(I1344*H1344,2)</f>
        <v>0</v>
      </c>
      <c r="BL1344" s="18" t="s">
        <v>368</v>
      </c>
      <c r="BM1344" s="144" t="s">
        <v>1870</v>
      </c>
    </row>
    <row r="1345" spans="2:65" s="1" customFormat="1">
      <c r="B1345" s="33"/>
      <c r="D1345" s="161" t="s">
        <v>321</v>
      </c>
      <c r="F1345" s="162" t="s">
        <v>1871</v>
      </c>
      <c r="I1345" s="163"/>
      <c r="L1345" s="33"/>
      <c r="M1345" s="164"/>
      <c r="T1345" s="52"/>
      <c r="AT1345" s="18" t="s">
        <v>321</v>
      </c>
      <c r="AU1345" s="18" t="s">
        <v>81</v>
      </c>
    </row>
    <row r="1346" spans="2:65" s="12" customFormat="1">
      <c r="B1346" s="146"/>
      <c r="D1346" s="147" t="s">
        <v>313</v>
      </c>
      <c r="E1346" s="148" t="s">
        <v>21</v>
      </c>
      <c r="F1346" s="149" t="s">
        <v>1872</v>
      </c>
      <c r="H1346" s="150">
        <v>167.85599999999999</v>
      </c>
      <c r="I1346" s="151"/>
      <c r="L1346" s="146"/>
      <c r="M1346" s="152"/>
      <c r="T1346" s="153"/>
      <c r="AT1346" s="148" t="s">
        <v>313</v>
      </c>
      <c r="AU1346" s="148" t="s">
        <v>81</v>
      </c>
      <c r="AV1346" s="12" t="s">
        <v>81</v>
      </c>
      <c r="AW1346" s="12" t="s">
        <v>34</v>
      </c>
      <c r="AX1346" s="12" t="s">
        <v>72</v>
      </c>
      <c r="AY1346" s="148" t="s">
        <v>306</v>
      </c>
    </row>
    <row r="1347" spans="2:65" s="13" customFormat="1">
      <c r="B1347" s="154"/>
      <c r="D1347" s="147" t="s">
        <v>313</v>
      </c>
      <c r="E1347" s="155" t="s">
        <v>21</v>
      </c>
      <c r="F1347" s="156" t="s">
        <v>315</v>
      </c>
      <c r="H1347" s="157">
        <v>167.85599999999999</v>
      </c>
      <c r="I1347" s="158"/>
      <c r="L1347" s="154"/>
      <c r="M1347" s="159"/>
      <c r="T1347" s="160"/>
      <c r="AT1347" s="155" t="s">
        <v>313</v>
      </c>
      <c r="AU1347" s="155" t="s">
        <v>81</v>
      </c>
      <c r="AV1347" s="13" t="s">
        <v>89</v>
      </c>
      <c r="AW1347" s="13" t="s">
        <v>34</v>
      </c>
      <c r="AX1347" s="13" t="s">
        <v>79</v>
      </c>
      <c r="AY1347" s="155" t="s">
        <v>306</v>
      </c>
    </row>
    <row r="1348" spans="2:65" s="1" customFormat="1" ht="16.5" customHeight="1">
      <c r="B1348" s="33"/>
      <c r="C1348" s="179" t="s">
        <v>1873</v>
      </c>
      <c r="D1348" s="179" t="s">
        <v>447</v>
      </c>
      <c r="E1348" s="180" t="s">
        <v>1874</v>
      </c>
      <c r="F1348" s="181" t="s">
        <v>1875</v>
      </c>
      <c r="G1348" s="182" t="s">
        <v>375</v>
      </c>
      <c r="H1348" s="183">
        <v>0.36899999999999999</v>
      </c>
      <c r="I1348" s="184"/>
      <c r="J1348" s="185">
        <f>ROUND(I1348*H1348,2)</f>
        <v>0</v>
      </c>
      <c r="K1348" s="181" t="s">
        <v>319</v>
      </c>
      <c r="L1348" s="186"/>
      <c r="M1348" s="187" t="s">
        <v>21</v>
      </c>
      <c r="N1348" s="188" t="s">
        <v>43</v>
      </c>
      <c r="P1348" s="142">
        <f>O1348*H1348</f>
        <v>0</v>
      </c>
      <c r="Q1348" s="142">
        <v>1</v>
      </c>
      <c r="R1348" s="142">
        <f>Q1348*H1348</f>
        <v>0.36899999999999999</v>
      </c>
      <c r="S1348" s="142">
        <v>0</v>
      </c>
      <c r="T1348" s="143">
        <f>S1348*H1348</f>
        <v>0</v>
      </c>
      <c r="AR1348" s="144" t="s">
        <v>530</v>
      </c>
      <c r="AT1348" s="144" t="s">
        <v>447</v>
      </c>
      <c r="AU1348" s="144" t="s">
        <v>81</v>
      </c>
      <c r="AY1348" s="18" t="s">
        <v>306</v>
      </c>
      <c r="BE1348" s="145">
        <f>IF(N1348="základní",J1348,0)</f>
        <v>0</v>
      </c>
      <c r="BF1348" s="145">
        <f>IF(N1348="snížená",J1348,0)</f>
        <v>0</v>
      </c>
      <c r="BG1348" s="145">
        <f>IF(N1348="zákl. přenesená",J1348,0)</f>
        <v>0</v>
      </c>
      <c r="BH1348" s="145">
        <f>IF(N1348="sníž. přenesená",J1348,0)</f>
        <v>0</v>
      </c>
      <c r="BI1348" s="145">
        <f>IF(N1348="nulová",J1348,0)</f>
        <v>0</v>
      </c>
      <c r="BJ1348" s="18" t="s">
        <v>79</v>
      </c>
      <c r="BK1348" s="145">
        <f>ROUND(I1348*H1348,2)</f>
        <v>0</v>
      </c>
      <c r="BL1348" s="18" t="s">
        <v>368</v>
      </c>
      <c r="BM1348" s="144" t="s">
        <v>1876</v>
      </c>
    </row>
    <row r="1349" spans="2:65" s="12" customFormat="1">
      <c r="B1349" s="146"/>
      <c r="D1349" s="147" t="s">
        <v>313</v>
      </c>
      <c r="F1349" s="149" t="s">
        <v>1877</v>
      </c>
      <c r="H1349" s="150">
        <v>0.36899999999999999</v>
      </c>
      <c r="I1349" s="151"/>
      <c r="L1349" s="146"/>
      <c r="M1349" s="152"/>
      <c r="T1349" s="153"/>
      <c r="AT1349" s="148" t="s">
        <v>313</v>
      </c>
      <c r="AU1349" s="148" t="s">
        <v>81</v>
      </c>
      <c r="AV1349" s="12" t="s">
        <v>81</v>
      </c>
      <c r="AW1349" s="12" t="s">
        <v>4</v>
      </c>
      <c r="AX1349" s="12" t="s">
        <v>79</v>
      </c>
      <c r="AY1349" s="148" t="s">
        <v>306</v>
      </c>
    </row>
    <row r="1350" spans="2:65" s="1" customFormat="1" ht="24.2" customHeight="1">
      <c r="B1350" s="33"/>
      <c r="C1350" s="133" t="s">
        <v>1878</v>
      </c>
      <c r="D1350" s="133" t="s">
        <v>308</v>
      </c>
      <c r="E1350" s="134" t="s">
        <v>1879</v>
      </c>
      <c r="F1350" s="135" t="s">
        <v>1880</v>
      </c>
      <c r="G1350" s="136" t="s">
        <v>375</v>
      </c>
      <c r="H1350" s="137">
        <v>4.1719999999999997</v>
      </c>
      <c r="I1350" s="138"/>
      <c r="J1350" s="139">
        <f>ROUND(I1350*H1350,2)</f>
        <v>0</v>
      </c>
      <c r="K1350" s="135" t="s">
        <v>319</v>
      </c>
      <c r="L1350" s="33"/>
      <c r="M1350" s="140" t="s">
        <v>21</v>
      </c>
      <c r="N1350" s="141" t="s">
        <v>43</v>
      </c>
      <c r="P1350" s="142">
        <f>O1350*H1350</f>
        <v>0</v>
      </c>
      <c r="Q1350" s="142">
        <v>0</v>
      </c>
      <c r="R1350" s="142">
        <f>Q1350*H1350</f>
        <v>0</v>
      </c>
      <c r="S1350" s="142">
        <v>0</v>
      </c>
      <c r="T1350" s="143">
        <f>S1350*H1350</f>
        <v>0</v>
      </c>
      <c r="AR1350" s="144" t="s">
        <v>368</v>
      </c>
      <c r="AT1350" s="144" t="s">
        <v>308</v>
      </c>
      <c r="AU1350" s="144" t="s">
        <v>81</v>
      </c>
      <c r="AY1350" s="18" t="s">
        <v>306</v>
      </c>
      <c r="BE1350" s="145">
        <f>IF(N1350="základní",J1350,0)</f>
        <v>0</v>
      </c>
      <c r="BF1350" s="145">
        <f>IF(N1350="snížená",J1350,0)</f>
        <v>0</v>
      </c>
      <c r="BG1350" s="145">
        <f>IF(N1350="zákl. přenesená",J1350,0)</f>
        <v>0</v>
      </c>
      <c r="BH1350" s="145">
        <f>IF(N1350="sníž. přenesená",J1350,0)</f>
        <v>0</v>
      </c>
      <c r="BI1350" s="145">
        <f>IF(N1350="nulová",J1350,0)</f>
        <v>0</v>
      </c>
      <c r="BJ1350" s="18" t="s">
        <v>79</v>
      </c>
      <c r="BK1350" s="145">
        <f>ROUND(I1350*H1350,2)</f>
        <v>0</v>
      </c>
      <c r="BL1350" s="18" t="s">
        <v>368</v>
      </c>
      <c r="BM1350" s="144" t="s">
        <v>1881</v>
      </c>
    </row>
    <row r="1351" spans="2:65" s="1" customFormat="1">
      <c r="B1351" s="33"/>
      <c r="D1351" s="161" t="s">
        <v>321</v>
      </c>
      <c r="F1351" s="162" t="s">
        <v>1882</v>
      </c>
      <c r="I1351" s="163"/>
      <c r="L1351" s="33"/>
      <c r="M1351" s="164"/>
      <c r="T1351" s="52"/>
      <c r="AT1351" s="18" t="s">
        <v>321</v>
      </c>
      <c r="AU1351" s="18" t="s">
        <v>81</v>
      </c>
    </row>
    <row r="1352" spans="2:65" s="11" customFormat="1" ht="22.9" customHeight="1">
      <c r="B1352" s="121"/>
      <c r="D1352" s="122" t="s">
        <v>71</v>
      </c>
      <c r="E1352" s="131" t="s">
        <v>1883</v>
      </c>
      <c r="F1352" s="131" t="s">
        <v>1884</v>
      </c>
      <c r="I1352" s="124"/>
      <c r="J1352" s="132">
        <f>BK1352</f>
        <v>0</v>
      </c>
      <c r="L1352" s="121"/>
      <c r="M1352" s="126"/>
      <c r="P1352" s="127">
        <f>SUM(P1353:P1367)</f>
        <v>0</v>
      </c>
      <c r="R1352" s="127">
        <f>SUM(R1353:R1367)</f>
        <v>0.19388</v>
      </c>
      <c r="T1352" s="128">
        <f>SUM(T1353:T1367)</f>
        <v>0</v>
      </c>
      <c r="AR1352" s="122" t="s">
        <v>81</v>
      </c>
      <c r="AT1352" s="129" t="s">
        <v>71</v>
      </c>
      <c r="AU1352" s="129" t="s">
        <v>79</v>
      </c>
      <c r="AY1352" s="122" t="s">
        <v>306</v>
      </c>
      <c r="BK1352" s="130">
        <f>SUM(BK1353:BK1367)</f>
        <v>0</v>
      </c>
    </row>
    <row r="1353" spans="2:65" s="1" customFormat="1" ht="16.5" customHeight="1">
      <c r="B1353" s="33"/>
      <c r="C1353" s="133" t="s">
        <v>1885</v>
      </c>
      <c r="D1353" s="133" t="s">
        <v>308</v>
      </c>
      <c r="E1353" s="134" t="s">
        <v>1886</v>
      </c>
      <c r="F1353" s="135" t="s">
        <v>1887</v>
      </c>
      <c r="G1353" s="136" t="s">
        <v>661</v>
      </c>
      <c r="H1353" s="137">
        <v>48</v>
      </c>
      <c r="I1353" s="138"/>
      <c r="J1353" s="139">
        <f>ROUND(I1353*H1353,2)</f>
        <v>0</v>
      </c>
      <c r="K1353" s="135" t="s">
        <v>319</v>
      </c>
      <c r="L1353" s="33"/>
      <c r="M1353" s="140" t="s">
        <v>21</v>
      </c>
      <c r="N1353" s="141" t="s">
        <v>43</v>
      </c>
      <c r="P1353" s="142">
        <f>O1353*H1353</f>
        <v>0</v>
      </c>
      <c r="Q1353" s="142">
        <v>1.6000000000000001E-4</v>
      </c>
      <c r="R1353" s="142">
        <f>Q1353*H1353</f>
        <v>7.6800000000000011E-3</v>
      </c>
      <c r="S1353" s="142">
        <v>0</v>
      </c>
      <c r="T1353" s="143">
        <f>S1353*H1353</f>
        <v>0</v>
      </c>
      <c r="AR1353" s="144" t="s">
        <v>368</v>
      </c>
      <c r="AT1353" s="144" t="s">
        <v>308</v>
      </c>
      <c r="AU1353" s="144" t="s">
        <v>81</v>
      </c>
      <c r="AY1353" s="18" t="s">
        <v>306</v>
      </c>
      <c r="BE1353" s="145">
        <f>IF(N1353="základní",J1353,0)</f>
        <v>0</v>
      </c>
      <c r="BF1353" s="145">
        <f>IF(N1353="snížená",J1353,0)</f>
        <v>0</v>
      </c>
      <c r="BG1353" s="145">
        <f>IF(N1353="zákl. přenesená",J1353,0)</f>
        <v>0</v>
      </c>
      <c r="BH1353" s="145">
        <f>IF(N1353="sníž. přenesená",J1353,0)</f>
        <v>0</v>
      </c>
      <c r="BI1353" s="145">
        <f>IF(N1353="nulová",J1353,0)</f>
        <v>0</v>
      </c>
      <c r="BJ1353" s="18" t="s">
        <v>79</v>
      </c>
      <c r="BK1353" s="145">
        <f>ROUND(I1353*H1353,2)</f>
        <v>0</v>
      </c>
      <c r="BL1353" s="18" t="s">
        <v>368</v>
      </c>
      <c r="BM1353" s="144" t="s">
        <v>1888</v>
      </c>
    </row>
    <row r="1354" spans="2:65" s="1" customFormat="1">
      <c r="B1354" s="33"/>
      <c r="D1354" s="161" t="s">
        <v>321</v>
      </c>
      <c r="F1354" s="162" t="s">
        <v>1889</v>
      </c>
      <c r="I1354" s="163"/>
      <c r="L1354" s="33"/>
      <c r="M1354" s="164"/>
      <c r="T1354" s="52"/>
      <c r="AT1354" s="18" t="s">
        <v>321</v>
      </c>
      <c r="AU1354" s="18" t="s">
        <v>81</v>
      </c>
    </row>
    <row r="1355" spans="2:65" s="12" customFormat="1">
      <c r="B1355" s="146"/>
      <c r="D1355" s="147" t="s">
        <v>313</v>
      </c>
      <c r="E1355" s="148" t="s">
        <v>21</v>
      </c>
      <c r="F1355" s="149" t="s">
        <v>1890</v>
      </c>
      <c r="H1355" s="150">
        <v>32</v>
      </c>
      <c r="I1355" s="151"/>
      <c r="L1355" s="146"/>
      <c r="M1355" s="152"/>
      <c r="T1355" s="153"/>
      <c r="AT1355" s="148" t="s">
        <v>313</v>
      </c>
      <c r="AU1355" s="148" t="s">
        <v>81</v>
      </c>
      <c r="AV1355" s="12" t="s">
        <v>81</v>
      </c>
      <c r="AW1355" s="12" t="s">
        <v>34</v>
      </c>
      <c r="AX1355" s="12" t="s">
        <v>72</v>
      </c>
      <c r="AY1355" s="148" t="s">
        <v>306</v>
      </c>
    </row>
    <row r="1356" spans="2:65" s="12" customFormat="1">
      <c r="B1356" s="146"/>
      <c r="D1356" s="147" t="s">
        <v>313</v>
      </c>
      <c r="E1356" s="148" t="s">
        <v>21</v>
      </c>
      <c r="F1356" s="149" t="s">
        <v>1891</v>
      </c>
      <c r="H1356" s="150">
        <v>16</v>
      </c>
      <c r="I1356" s="151"/>
      <c r="L1356" s="146"/>
      <c r="M1356" s="152"/>
      <c r="T1356" s="153"/>
      <c r="AT1356" s="148" t="s">
        <v>313</v>
      </c>
      <c r="AU1356" s="148" t="s">
        <v>81</v>
      </c>
      <c r="AV1356" s="12" t="s">
        <v>81</v>
      </c>
      <c r="AW1356" s="12" t="s">
        <v>34</v>
      </c>
      <c r="AX1356" s="12" t="s">
        <v>72</v>
      </c>
      <c r="AY1356" s="148" t="s">
        <v>306</v>
      </c>
    </row>
    <row r="1357" spans="2:65" s="13" customFormat="1">
      <c r="B1357" s="154"/>
      <c r="D1357" s="147" t="s">
        <v>313</v>
      </c>
      <c r="E1357" s="155" t="s">
        <v>21</v>
      </c>
      <c r="F1357" s="156" t="s">
        <v>315</v>
      </c>
      <c r="H1357" s="157">
        <v>48</v>
      </c>
      <c r="I1357" s="158"/>
      <c r="L1357" s="154"/>
      <c r="M1357" s="159"/>
      <c r="T1357" s="160"/>
      <c r="AT1357" s="155" t="s">
        <v>313</v>
      </c>
      <c r="AU1357" s="155" t="s">
        <v>81</v>
      </c>
      <c r="AV1357" s="13" t="s">
        <v>89</v>
      </c>
      <c r="AW1357" s="13" t="s">
        <v>34</v>
      </c>
      <c r="AX1357" s="13" t="s">
        <v>79</v>
      </c>
      <c r="AY1357" s="155" t="s">
        <v>306</v>
      </c>
    </row>
    <row r="1358" spans="2:65" s="1" customFormat="1" ht="24.2" customHeight="1">
      <c r="B1358" s="33"/>
      <c r="C1358" s="179" t="s">
        <v>1892</v>
      </c>
      <c r="D1358" s="179" t="s">
        <v>447</v>
      </c>
      <c r="E1358" s="180" t="s">
        <v>1893</v>
      </c>
      <c r="F1358" s="181" t="s">
        <v>1894</v>
      </c>
      <c r="G1358" s="182" t="s">
        <v>661</v>
      </c>
      <c r="H1358" s="183">
        <v>48</v>
      </c>
      <c r="I1358" s="184"/>
      <c r="J1358" s="185">
        <f>ROUND(I1358*H1358,2)</f>
        <v>0</v>
      </c>
      <c r="K1358" s="181" t="s">
        <v>311</v>
      </c>
      <c r="L1358" s="186"/>
      <c r="M1358" s="187" t="s">
        <v>21</v>
      </c>
      <c r="N1358" s="188" t="s">
        <v>43</v>
      </c>
      <c r="P1358" s="142">
        <f>O1358*H1358</f>
        <v>0</v>
      </c>
      <c r="Q1358" s="142">
        <v>2.5000000000000001E-3</v>
      </c>
      <c r="R1358" s="142">
        <f>Q1358*H1358</f>
        <v>0.12</v>
      </c>
      <c r="S1358" s="142">
        <v>0</v>
      </c>
      <c r="T1358" s="143">
        <f>S1358*H1358</f>
        <v>0</v>
      </c>
      <c r="AR1358" s="144" t="s">
        <v>530</v>
      </c>
      <c r="AT1358" s="144" t="s">
        <v>447</v>
      </c>
      <c r="AU1358" s="144" t="s">
        <v>81</v>
      </c>
      <c r="AY1358" s="18" t="s">
        <v>306</v>
      </c>
      <c r="BE1358" s="145">
        <f>IF(N1358="základní",J1358,0)</f>
        <v>0</v>
      </c>
      <c r="BF1358" s="145">
        <f>IF(N1358="snížená",J1358,0)</f>
        <v>0</v>
      </c>
      <c r="BG1358" s="145">
        <f>IF(N1358="zákl. přenesená",J1358,0)</f>
        <v>0</v>
      </c>
      <c r="BH1358" s="145">
        <f>IF(N1358="sníž. přenesená",J1358,0)</f>
        <v>0</v>
      </c>
      <c r="BI1358" s="145">
        <f>IF(N1358="nulová",J1358,0)</f>
        <v>0</v>
      </c>
      <c r="BJ1358" s="18" t="s">
        <v>79</v>
      </c>
      <c r="BK1358" s="145">
        <f>ROUND(I1358*H1358,2)</f>
        <v>0</v>
      </c>
      <c r="BL1358" s="18" t="s">
        <v>368</v>
      </c>
      <c r="BM1358" s="144" t="s">
        <v>1895</v>
      </c>
    </row>
    <row r="1359" spans="2:65" s="1" customFormat="1" ht="117">
      <c r="B1359" s="33"/>
      <c r="D1359" s="147" t="s">
        <v>356</v>
      </c>
      <c r="F1359" s="178" t="s">
        <v>1896</v>
      </c>
      <c r="I1359" s="163"/>
      <c r="L1359" s="33"/>
      <c r="M1359" s="164"/>
      <c r="T1359" s="52"/>
      <c r="AT1359" s="18" t="s">
        <v>356</v>
      </c>
      <c r="AU1359" s="18" t="s">
        <v>81</v>
      </c>
    </row>
    <row r="1360" spans="2:65" s="1" customFormat="1" ht="16.5" customHeight="1">
      <c r="B1360" s="33"/>
      <c r="C1360" s="133" t="s">
        <v>1897</v>
      </c>
      <c r="D1360" s="133" t="s">
        <v>308</v>
      </c>
      <c r="E1360" s="134" t="s">
        <v>1898</v>
      </c>
      <c r="F1360" s="135" t="s">
        <v>1899</v>
      </c>
      <c r="G1360" s="136" t="s">
        <v>661</v>
      </c>
      <c r="H1360" s="137">
        <v>5</v>
      </c>
      <c r="I1360" s="138"/>
      <c r="J1360" s="139">
        <f>ROUND(I1360*H1360,2)</f>
        <v>0</v>
      </c>
      <c r="K1360" s="135" t="s">
        <v>319</v>
      </c>
      <c r="L1360" s="33"/>
      <c r="M1360" s="140" t="s">
        <v>21</v>
      </c>
      <c r="N1360" s="141" t="s">
        <v>43</v>
      </c>
      <c r="P1360" s="142">
        <f>O1360*H1360</f>
        <v>0</v>
      </c>
      <c r="Q1360" s="142">
        <v>2.4000000000000001E-4</v>
      </c>
      <c r="R1360" s="142">
        <f>Q1360*H1360</f>
        <v>1.2000000000000001E-3</v>
      </c>
      <c r="S1360" s="142">
        <v>0</v>
      </c>
      <c r="T1360" s="143">
        <f>S1360*H1360</f>
        <v>0</v>
      </c>
      <c r="AR1360" s="144" t="s">
        <v>368</v>
      </c>
      <c r="AT1360" s="144" t="s">
        <v>308</v>
      </c>
      <c r="AU1360" s="144" t="s">
        <v>81</v>
      </c>
      <c r="AY1360" s="18" t="s">
        <v>306</v>
      </c>
      <c r="BE1360" s="145">
        <f>IF(N1360="základní",J1360,0)</f>
        <v>0</v>
      </c>
      <c r="BF1360" s="145">
        <f>IF(N1360="snížená",J1360,0)</f>
        <v>0</v>
      </c>
      <c r="BG1360" s="145">
        <f>IF(N1360="zákl. přenesená",J1360,0)</f>
        <v>0</v>
      </c>
      <c r="BH1360" s="145">
        <f>IF(N1360="sníž. přenesená",J1360,0)</f>
        <v>0</v>
      </c>
      <c r="BI1360" s="145">
        <f>IF(N1360="nulová",J1360,0)</f>
        <v>0</v>
      </c>
      <c r="BJ1360" s="18" t="s">
        <v>79</v>
      </c>
      <c r="BK1360" s="145">
        <f>ROUND(I1360*H1360,2)</f>
        <v>0</v>
      </c>
      <c r="BL1360" s="18" t="s">
        <v>368</v>
      </c>
      <c r="BM1360" s="144" t="s">
        <v>1900</v>
      </c>
    </row>
    <row r="1361" spans="2:65" s="1" customFormat="1">
      <c r="B1361" s="33"/>
      <c r="D1361" s="161" t="s">
        <v>321</v>
      </c>
      <c r="F1361" s="162" t="s">
        <v>1901</v>
      </c>
      <c r="I1361" s="163"/>
      <c r="L1361" s="33"/>
      <c r="M1361" s="164"/>
      <c r="T1361" s="52"/>
      <c r="AT1361" s="18" t="s">
        <v>321</v>
      </c>
      <c r="AU1361" s="18" t="s">
        <v>81</v>
      </c>
    </row>
    <row r="1362" spans="2:65" s="12" customFormat="1">
      <c r="B1362" s="146"/>
      <c r="D1362" s="147" t="s">
        <v>313</v>
      </c>
      <c r="E1362" s="148" t="s">
        <v>21</v>
      </c>
      <c r="F1362" s="149" t="s">
        <v>1902</v>
      </c>
      <c r="H1362" s="150">
        <v>5</v>
      </c>
      <c r="I1362" s="151"/>
      <c r="L1362" s="146"/>
      <c r="M1362" s="152"/>
      <c r="T1362" s="153"/>
      <c r="AT1362" s="148" t="s">
        <v>313</v>
      </c>
      <c r="AU1362" s="148" t="s">
        <v>81</v>
      </c>
      <c r="AV1362" s="12" t="s">
        <v>81</v>
      </c>
      <c r="AW1362" s="12" t="s">
        <v>34</v>
      </c>
      <c r="AX1362" s="12" t="s">
        <v>72</v>
      </c>
      <c r="AY1362" s="148" t="s">
        <v>306</v>
      </c>
    </row>
    <row r="1363" spans="2:65" s="13" customFormat="1">
      <c r="B1363" s="154"/>
      <c r="D1363" s="147" t="s">
        <v>313</v>
      </c>
      <c r="E1363" s="155" t="s">
        <v>21</v>
      </c>
      <c r="F1363" s="156" t="s">
        <v>315</v>
      </c>
      <c r="H1363" s="157">
        <v>5</v>
      </c>
      <c r="I1363" s="158"/>
      <c r="L1363" s="154"/>
      <c r="M1363" s="159"/>
      <c r="T1363" s="160"/>
      <c r="AT1363" s="155" t="s">
        <v>313</v>
      </c>
      <c r="AU1363" s="155" t="s">
        <v>81</v>
      </c>
      <c r="AV1363" s="13" t="s">
        <v>89</v>
      </c>
      <c r="AW1363" s="13" t="s">
        <v>34</v>
      </c>
      <c r="AX1363" s="13" t="s">
        <v>79</v>
      </c>
      <c r="AY1363" s="155" t="s">
        <v>306</v>
      </c>
    </row>
    <row r="1364" spans="2:65" s="1" customFormat="1" ht="24.2" customHeight="1">
      <c r="B1364" s="33"/>
      <c r="C1364" s="179" t="s">
        <v>1903</v>
      </c>
      <c r="D1364" s="179" t="s">
        <v>447</v>
      </c>
      <c r="E1364" s="180" t="s">
        <v>1904</v>
      </c>
      <c r="F1364" s="181" t="s">
        <v>1905</v>
      </c>
      <c r="G1364" s="182" t="s">
        <v>661</v>
      </c>
      <c r="H1364" s="183">
        <v>5</v>
      </c>
      <c r="I1364" s="184"/>
      <c r="J1364" s="185">
        <f>ROUND(I1364*H1364,2)</f>
        <v>0</v>
      </c>
      <c r="K1364" s="181" t="s">
        <v>311</v>
      </c>
      <c r="L1364" s="186"/>
      <c r="M1364" s="187" t="s">
        <v>21</v>
      </c>
      <c r="N1364" s="188" t="s">
        <v>43</v>
      </c>
      <c r="P1364" s="142">
        <f>O1364*H1364</f>
        <v>0</v>
      </c>
      <c r="Q1364" s="142">
        <v>1.2999999999999999E-2</v>
      </c>
      <c r="R1364" s="142">
        <f>Q1364*H1364</f>
        <v>6.5000000000000002E-2</v>
      </c>
      <c r="S1364" s="142">
        <v>0</v>
      </c>
      <c r="T1364" s="143">
        <f>S1364*H1364</f>
        <v>0</v>
      </c>
      <c r="AR1364" s="144" t="s">
        <v>530</v>
      </c>
      <c r="AT1364" s="144" t="s">
        <v>447</v>
      </c>
      <c r="AU1364" s="144" t="s">
        <v>81</v>
      </c>
      <c r="AY1364" s="18" t="s">
        <v>306</v>
      </c>
      <c r="BE1364" s="145">
        <f>IF(N1364="základní",J1364,0)</f>
        <v>0</v>
      </c>
      <c r="BF1364" s="145">
        <f>IF(N1364="snížená",J1364,0)</f>
        <v>0</v>
      </c>
      <c r="BG1364" s="145">
        <f>IF(N1364="zákl. přenesená",J1364,0)</f>
        <v>0</v>
      </c>
      <c r="BH1364" s="145">
        <f>IF(N1364="sníž. přenesená",J1364,0)</f>
        <v>0</v>
      </c>
      <c r="BI1364" s="145">
        <f>IF(N1364="nulová",J1364,0)</f>
        <v>0</v>
      </c>
      <c r="BJ1364" s="18" t="s">
        <v>79</v>
      </c>
      <c r="BK1364" s="145">
        <f>ROUND(I1364*H1364,2)</f>
        <v>0</v>
      </c>
      <c r="BL1364" s="18" t="s">
        <v>368</v>
      </c>
      <c r="BM1364" s="144" t="s">
        <v>1906</v>
      </c>
    </row>
    <row r="1365" spans="2:65" s="1" customFormat="1" ht="29.25">
      <c r="B1365" s="33"/>
      <c r="D1365" s="147" t="s">
        <v>356</v>
      </c>
      <c r="F1365" s="178" t="s">
        <v>1907</v>
      </c>
      <c r="I1365" s="163"/>
      <c r="L1365" s="33"/>
      <c r="M1365" s="164"/>
      <c r="T1365" s="52"/>
      <c r="AT1365" s="18" t="s">
        <v>356</v>
      </c>
      <c r="AU1365" s="18" t="s">
        <v>81</v>
      </c>
    </row>
    <row r="1366" spans="2:65" s="1" customFormat="1" ht="24.2" customHeight="1">
      <c r="B1366" s="33"/>
      <c r="C1366" s="133" t="s">
        <v>1908</v>
      </c>
      <c r="D1366" s="133" t="s">
        <v>308</v>
      </c>
      <c r="E1366" s="134" t="s">
        <v>1909</v>
      </c>
      <c r="F1366" s="135" t="s">
        <v>1910</v>
      </c>
      <c r="G1366" s="136" t="s">
        <v>375</v>
      </c>
      <c r="H1366" s="137">
        <v>0.19400000000000001</v>
      </c>
      <c r="I1366" s="138"/>
      <c r="J1366" s="139">
        <f>ROUND(I1366*H1366,2)</f>
        <v>0</v>
      </c>
      <c r="K1366" s="135" t="s">
        <v>319</v>
      </c>
      <c r="L1366" s="33"/>
      <c r="M1366" s="140" t="s">
        <v>21</v>
      </c>
      <c r="N1366" s="141" t="s">
        <v>43</v>
      </c>
      <c r="P1366" s="142">
        <f>O1366*H1366</f>
        <v>0</v>
      </c>
      <c r="Q1366" s="142">
        <v>0</v>
      </c>
      <c r="R1366" s="142">
        <f>Q1366*H1366</f>
        <v>0</v>
      </c>
      <c r="S1366" s="142">
        <v>0</v>
      </c>
      <c r="T1366" s="143">
        <f>S1366*H1366</f>
        <v>0</v>
      </c>
      <c r="AR1366" s="144" t="s">
        <v>368</v>
      </c>
      <c r="AT1366" s="144" t="s">
        <v>308</v>
      </c>
      <c r="AU1366" s="144" t="s">
        <v>81</v>
      </c>
      <c r="AY1366" s="18" t="s">
        <v>306</v>
      </c>
      <c r="BE1366" s="145">
        <f>IF(N1366="základní",J1366,0)</f>
        <v>0</v>
      </c>
      <c r="BF1366" s="145">
        <f>IF(N1366="snížená",J1366,0)</f>
        <v>0</v>
      </c>
      <c r="BG1366" s="145">
        <f>IF(N1366="zákl. přenesená",J1366,0)</f>
        <v>0</v>
      </c>
      <c r="BH1366" s="145">
        <f>IF(N1366="sníž. přenesená",J1366,0)</f>
        <v>0</v>
      </c>
      <c r="BI1366" s="145">
        <f>IF(N1366="nulová",J1366,0)</f>
        <v>0</v>
      </c>
      <c r="BJ1366" s="18" t="s">
        <v>79</v>
      </c>
      <c r="BK1366" s="145">
        <f>ROUND(I1366*H1366,2)</f>
        <v>0</v>
      </c>
      <c r="BL1366" s="18" t="s">
        <v>368</v>
      </c>
      <c r="BM1366" s="144" t="s">
        <v>1911</v>
      </c>
    </row>
    <row r="1367" spans="2:65" s="1" customFormat="1">
      <c r="B1367" s="33"/>
      <c r="D1367" s="161" t="s">
        <v>321</v>
      </c>
      <c r="F1367" s="162" t="s">
        <v>1912</v>
      </c>
      <c r="I1367" s="163"/>
      <c r="L1367" s="33"/>
      <c r="M1367" s="164"/>
      <c r="T1367" s="52"/>
      <c r="AT1367" s="18" t="s">
        <v>321</v>
      </c>
      <c r="AU1367" s="18" t="s">
        <v>81</v>
      </c>
    </row>
    <row r="1368" spans="2:65" s="11" customFormat="1" ht="22.9" customHeight="1">
      <c r="B1368" s="121"/>
      <c r="D1368" s="122" t="s">
        <v>71</v>
      </c>
      <c r="E1368" s="131" t="s">
        <v>1913</v>
      </c>
      <c r="F1368" s="131" t="s">
        <v>1914</v>
      </c>
      <c r="I1368" s="124"/>
      <c r="J1368" s="132">
        <f>BK1368</f>
        <v>0</v>
      </c>
      <c r="L1368" s="121"/>
      <c r="M1368" s="126"/>
      <c r="P1368" s="127">
        <f>SUM(P1369:P1381)</f>
        <v>0</v>
      </c>
      <c r="R1368" s="127">
        <f>SUM(R1369:R1381)</f>
        <v>0.44515128000000004</v>
      </c>
      <c r="T1368" s="128">
        <f>SUM(T1369:T1381)</f>
        <v>0</v>
      </c>
      <c r="AR1368" s="122" t="s">
        <v>81</v>
      </c>
      <c r="AT1368" s="129" t="s">
        <v>71</v>
      </c>
      <c r="AU1368" s="129" t="s">
        <v>79</v>
      </c>
      <c r="AY1368" s="122" t="s">
        <v>306</v>
      </c>
      <c r="BK1368" s="130">
        <f>SUM(BK1369:BK1381)</f>
        <v>0</v>
      </c>
    </row>
    <row r="1369" spans="2:65" s="1" customFormat="1" ht="24.2" customHeight="1">
      <c r="B1369" s="33"/>
      <c r="C1369" s="133" t="s">
        <v>1915</v>
      </c>
      <c r="D1369" s="133" t="s">
        <v>308</v>
      </c>
      <c r="E1369" s="134" t="s">
        <v>1916</v>
      </c>
      <c r="F1369" s="135" t="s">
        <v>1917</v>
      </c>
      <c r="G1369" s="136" t="s">
        <v>236</v>
      </c>
      <c r="H1369" s="137">
        <v>26.37</v>
      </c>
      <c r="I1369" s="138"/>
      <c r="J1369" s="139">
        <f>ROUND(I1369*H1369,2)</f>
        <v>0</v>
      </c>
      <c r="K1369" s="135" t="s">
        <v>319</v>
      </c>
      <c r="L1369" s="33"/>
      <c r="M1369" s="140" t="s">
        <v>21</v>
      </c>
      <c r="N1369" s="141" t="s">
        <v>43</v>
      </c>
      <c r="P1369" s="142">
        <f>O1369*H1369</f>
        <v>0</v>
      </c>
      <c r="Q1369" s="142">
        <v>0</v>
      </c>
      <c r="R1369" s="142">
        <f>Q1369*H1369</f>
        <v>0</v>
      </c>
      <c r="S1369" s="142">
        <v>0</v>
      </c>
      <c r="T1369" s="143">
        <f>S1369*H1369</f>
        <v>0</v>
      </c>
      <c r="AR1369" s="144" t="s">
        <v>368</v>
      </c>
      <c r="AT1369" s="144" t="s">
        <v>308</v>
      </c>
      <c r="AU1369" s="144" t="s">
        <v>81</v>
      </c>
      <c r="AY1369" s="18" t="s">
        <v>306</v>
      </c>
      <c r="BE1369" s="145">
        <f>IF(N1369="základní",J1369,0)</f>
        <v>0</v>
      </c>
      <c r="BF1369" s="145">
        <f>IF(N1369="snížená",J1369,0)</f>
        <v>0</v>
      </c>
      <c r="BG1369" s="145">
        <f>IF(N1369="zákl. přenesená",J1369,0)</f>
        <v>0</v>
      </c>
      <c r="BH1369" s="145">
        <f>IF(N1369="sníž. přenesená",J1369,0)</f>
        <v>0</v>
      </c>
      <c r="BI1369" s="145">
        <f>IF(N1369="nulová",J1369,0)</f>
        <v>0</v>
      </c>
      <c r="BJ1369" s="18" t="s">
        <v>79</v>
      </c>
      <c r="BK1369" s="145">
        <f>ROUND(I1369*H1369,2)</f>
        <v>0</v>
      </c>
      <c r="BL1369" s="18" t="s">
        <v>368</v>
      </c>
      <c r="BM1369" s="144" t="s">
        <v>1918</v>
      </c>
    </row>
    <row r="1370" spans="2:65" s="1" customFormat="1">
      <c r="B1370" s="33"/>
      <c r="D1370" s="161" t="s">
        <v>321</v>
      </c>
      <c r="F1370" s="162" t="s">
        <v>1919</v>
      </c>
      <c r="I1370" s="163"/>
      <c r="L1370" s="33"/>
      <c r="M1370" s="164"/>
      <c r="T1370" s="52"/>
      <c r="AT1370" s="18" t="s">
        <v>321</v>
      </c>
      <c r="AU1370" s="18" t="s">
        <v>81</v>
      </c>
    </row>
    <row r="1371" spans="2:65" s="12" customFormat="1">
      <c r="B1371" s="146"/>
      <c r="D1371" s="147" t="s">
        <v>313</v>
      </c>
      <c r="E1371" s="148" t="s">
        <v>21</v>
      </c>
      <c r="F1371" s="149" t="s">
        <v>1920</v>
      </c>
      <c r="H1371" s="150">
        <v>20.395</v>
      </c>
      <c r="I1371" s="151"/>
      <c r="L1371" s="146"/>
      <c r="M1371" s="152"/>
      <c r="T1371" s="153"/>
      <c r="AT1371" s="148" t="s">
        <v>313</v>
      </c>
      <c r="AU1371" s="148" t="s">
        <v>81</v>
      </c>
      <c r="AV1371" s="12" t="s">
        <v>81</v>
      </c>
      <c r="AW1371" s="12" t="s">
        <v>34</v>
      </c>
      <c r="AX1371" s="12" t="s">
        <v>72</v>
      </c>
      <c r="AY1371" s="148" t="s">
        <v>306</v>
      </c>
    </row>
    <row r="1372" spans="2:65" s="12" customFormat="1">
      <c r="B1372" s="146"/>
      <c r="D1372" s="147" t="s">
        <v>313</v>
      </c>
      <c r="E1372" s="148" t="s">
        <v>21</v>
      </c>
      <c r="F1372" s="149" t="s">
        <v>1854</v>
      </c>
      <c r="H1372" s="150">
        <v>5.9749999999999996</v>
      </c>
      <c r="I1372" s="151"/>
      <c r="L1372" s="146"/>
      <c r="M1372" s="152"/>
      <c r="T1372" s="153"/>
      <c r="AT1372" s="148" t="s">
        <v>313</v>
      </c>
      <c r="AU1372" s="148" t="s">
        <v>81</v>
      </c>
      <c r="AV1372" s="12" t="s">
        <v>81</v>
      </c>
      <c r="AW1372" s="12" t="s">
        <v>34</v>
      </c>
      <c r="AX1372" s="12" t="s">
        <v>72</v>
      </c>
      <c r="AY1372" s="148" t="s">
        <v>306</v>
      </c>
    </row>
    <row r="1373" spans="2:65" s="13" customFormat="1">
      <c r="B1373" s="154"/>
      <c r="D1373" s="147" t="s">
        <v>313</v>
      </c>
      <c r="E1373" s="155" t="s">
        <v>21</v>
      </c>
      <c r="F1373" s="156" t="s">
        <v>315</v>
      </c>
      <c r="H1373" s="157">
        <v>26.37</v>
      </c>
      <c r="I1373" s="158"/>
      <c r="L1373" s="154"/>
      <c r="M1373" s="159"/>
      <c r="T1373" s="160"/>
      <c r="AT1373" s="155" t="s">
        <v>313</v>
      </c>
      <c r="AU1373" s="155" t="s">
        <v>81</v>
      </c>
      <c r="AV1373" s="13" t="s">
        <v>89</v>
      </c>
      <c r="AW1373" s="13" t="s">
        <v>34</v>
      </c>
      <c r="AX1373" s="13" t="s">
        <v>79</v>
      </c>
      <c r="AY1373" s="155" t="s">
        <v>306</v>
      </c>
    </row>
    <row r="1374" spans="2:65" s="1" customFormat="1" ht="16.5" customHeight="1">
      <c r="B1374" s="33"/>
      <c r="C1374" s="179" t="s">
        <v>1921</v>
      </c>
      <c r="D1374" s="179" t="s">
        <v>447</v>
      </c>
      <c r="E1374" s="180" t="s">
        <v>1922</v>
      </c>
      <c r="F1374" s="181" t="s">
        <v>1923</v>
      </c>
      <c r="G1374" s="182" t="s">
        <v>236</v>
      </c>
      <c r="H1374" s="183">
        <v>29.007000000000001</v>
      </c>
      <c r="I1374" s="184"/>
      <c r="J1374" s="185">
        <f>ROUND(I1374*H1374,2)</f>
        <v>0</v>
      </c>
      <c r="K1374" s="181" t="s">
        <v>319</v>
      </c>
      <c r="L1374" s="186"/>
      <c r="M1374" s="187" t="s">
        <v>21</v>
      </c>
      <c r="N1374" s="188" t="s">
        <v>43</v>
      </c>
      <c r="P1374" s="142">
        <f>O1374*H1374</f>
        <v>0</v>
      </c>
      <c r="Q1374" s="142">
        <v>1.49E-2</v>
      </c>
      <c r="R1374" s="142">
        <f>Q1374*H1374</f>
        <v>0.43220430000000004</v>
      </c>
      <c r="S1374" s="142">
        <v>0</v>
      </c>
      <c r="T1374" s="143">
        <f>S1374*H1374</f>
        <v>0</v>
      </c>
      <c r="AR1374" s="144" t="s">
        <v>530</v>
      </c>
      <c r="AT1374" s="144" t="s">
        <v>447</v>
      </c>
      <c r="AU1374" s="144" t="s">
        <v>81</v>
      </c>
      <c r="AY1374" s="18" t="s">
        <v>306</v>
      </c>
      <c r="BE1374" s="145">
        <f>IF(N1374="základní",J1374,0)</f>
        <v>0</v>
      </c>
      <c r="BF1374" s="145">
        <f>IF(N1374="snížená",J1374,0)</f>
        <v>0</v>
      </c>
      <c r="BG1374" s="145">
        <f>IF(N1374="zákl. přenesená",J1374,0)</f>
        <v>0</v>
      </c>
      <c r="BH1374" s="145">
        <f>IF(N1374="sníž. přenesená",J1374,0)</f>
        <v>0</v>
      </c>
      <c r="BI1374" s="145">
        <f>IF(N1374="nulová",J1374,0)</f>
        <v>0</v>
      </c>
      <c r="BJ1374" s="18" t="s">
        <v>79</v>
      </c>
      <c r="BK1374" s="145">
        <f>ROUND(I1374*H1374,2)</f>
        <v>0</v>
      </c>
      <c r="BL1374" s="18" t="s">
        <v>368</v>
      </c>
      <c r="BM1374" s="144" t="s">
        <v>1924</v>
      </c>
    </row>
    <row r="1375" spans="2:65" s="12" customFormat="1">
      <c r="B1375" s="146"/>
      <c r="D1375" s="147" t="s">
        <v>313</v>
      </c>
      <c r="F1375" s="149" t="s">
        <v>1855</v>
      </c>
      <c r="H1375" s="150">
        <v>29.007000000000001</v>
      </c>
      <c r="I1375" s="151"/>
      <c r="L1375" s="146"/>
      <c r="M1375" s="152"/>
      <c r="T1375" s="153"/>
      <c r="AT1375" s="148" t="s">
        <v>313</v>
      </c>
      <c r="AU1375" s="148" t="s">
        <v>81</v>
      </c>
      <c r="AV1375" s="12" t="s">
        <v>81</v>
      </c>
      <c r="AW1375" s="12" t="s">
        <v>4</v>
      </c>
      <c r="AX1375" s="12" t="s">
        <v>79</v>
      </c>
      <c r="AY1375" s="148" t="s">
        <v>306</v>
      </c>
    </row>
    <row r="1376" spans="2:65" s="1" customFormat="1" ht="21.75" customHeight="1">
      <c r="B1376" s="33"/>
      <c r="C1376" s="133" t="s">
        <v>1925</v>
      </c>
      <c r="D1376" s="133" t="s">
        <v>308</v>
      </c>
      <c r="E1376" s="134" t="s">
        <v>1926</v>
      </c>
      <c r="F1376" s="135" t="s">
        <v>1927</v>
      </c>
      <c r="G1376" s="136" t="s">
        <v>318</v>
      </c>
      <c r="H1376" s="137">
        <v>0.55400000000000005</v>
      </c>
      <c r="I1376" s="138"/>
      <c r="J1376" s="139">
        <f>ROUND(I1376*H1376,2)</f>
        <v>0</v>
      </c>
      <c r="K1376" s="135" t="s">
        <v>319</v>
      </c>
      <c r="L1376" s="33"/>
      <c r="M1376" s="140" t="s">
        <v>21</v>
      </c>
      <c r="N1376" s="141" t="s">
        <v>43</v>
      </c>
      <c r="P1376" s="142">
        <f>O1376*H1376</f>
        <v>0</v>
      </c>
      <c r="Q1376" s="142">
        <v>2.3369999999999998E-2</v>
      </c>
      <c r="R1376" s="142">
        <f>Q1376*H1376</f>
        <v>1.294698E-2</v>
      </c>
      <c r="S1376" s="142">
        <v>0</v>
      </c>
      <c r="T1376" s="143">
        <f>S1376*H1376</f>
        <v>0</v>
      </c>
      <c r="AR1376" s="144" t="s">
        <v>368</v>
      </c>
      <c r="AT1376" s="144" t="s">
        <v>308</v>
      </c>
      <c r="AU1376" s="144" t="s">
        <v>81</v>
      </c>
      <c r="AY1376" s="18" t="s">
        <v>306</v>
      </c>
      <c r="BE1376" s="145">
        <f>IF(N1376="základní",J1376,0)</f>
        <v>0</v>
      </c>
      <c r="BF1376" s="145">
        <f>IF(N1376="snížená",J1376,0)</f>
        <v>0</v>
      </c>
      <c r="BG1376" s="145">
        <f>IF(N1376="zákl. přenesená",J1376,0)</f>
        <v>0</v>
      </c>
      <c r="BH1376" s="145">
        <f>IF(N1376="sníž. přenesená",J1376,0)</f>
        <v>0</v>
      </c>
      <c r="BI1376" s="145">
        <f>IF(N1376="nulová",J1376,0)</f>
        <v>0</v>
      </c>
      <c r="BJ1376" s="18" t="s">
        <v>79</v>
      </c>
      <c r="BK1376" s="145">
        <f>ROUND(I1376*H1376,2)</f>
        <v>0</v>
      </c>
      <c r="BL1376" s="18" t="s">
        <v>368</v>
      </c>
      <c r="BM1376" s="144" t="s">
        <v>1928</v>
      </c>
    </row>
    <row r="1377" spans="2:65" s="1" customFormat="1">
      <c r="B1377" s="33"/>
      <c r="D1377" s="161" t="s">
        <v>321</v>
      </c>
      <c r="F1377" s="162" t="s">
        <v>1929</v>
      </c>
      <c r="I1377" s="163"/>
      <c r="L1377" s="33"/>
      <c r="M1377" s="164"/>
      <c r="T1377" s="52"/>
      <c r="AT1377" s="18" t="s">
        <v>321</v>
      </c>
      <c r="AU1377" s="18" t="s">
        <v>81</v>
      </c>
    </row>
    <row r="1378" spans="2:65" s="12" customFormat="1">
      <c r="B1378" s="146"/>
      <c r="D1378" s="147" t="s">
        <v>313</v>
      </c>
      <c r="E1378" s="148" t="s">
        <v>21</v>
      </c>
      <c r="F1378" s="149" t="s">
        <v>1930</v>
      </c>
      <c r="H1378" s="150">
        <v>0.55400000000000005</v>
      </c>
      <c r="I1378" s="151"/>
      <c r="L1378" s="146"/>
      <c r="M1378" s="152"/>
      <c r="T1378" s="153"/>
      <c r="AT1378" s="148" t="s">
        <v>313</v>
      </c>
      <c r="AU1378" s="148" t="s">
        <v>81</v>
      </c>
      <c r="AV1378" s="12" t="s">
        <v>81</v>
      </c>
      <c r="AW1378" s="12" t="s">
        <v>34</v>
      </c>
      <c r="AX1378" s="12" t="s">
        <v>72</v>
      </c>
      <c r="AY1378" s="148" t="s">
        <v>306</v>
      </c>
    </row>
    <row r="1379" spans="2:65" s="13" customFormat="1">
      <c r="B1379" s="154"/>
      <c r="D1379" s="147" t="s">
        <v>313</v>
      </c>
      <c r="E1379" s="155" t="s">
        <v>21</v>
      </c>
      <c r="F1379" s="156" t="s">
        <v>315</v>
      </c>
      <c r="H1379" s="157">
        <v>0.55400000000000005</v>
      </c>
      <c r="I1379" s="158"/>
      <c r="L1379" s="154"/>
      <c r="M1379" s="159"/>
      <c r="T1379" s="160"/>
      <c r="AT1379" s="155" t="s">
        <v>313</v>
      </c>
      <c r="AU1379" s="155" t="s">
        <v>81</v>
      </c>
      <c r="AV1379" s="13" t="s">
        <v>89</v>
      </c>
      <c r="AW1379" s="13" t="s">
        <v>34</v>
      </c>
      <c r="AX1379" s="13" t="s">
        <v>79</v>
      </c>
      <c r="AY1379" s="155" t="s">
        <v>306</v>
      </c>
    </row>
    <row r="1380" spans="2:65" s="1" customFormat="1" ht="24.2" customHeight="1">
      <c r="B1380" s="33"/>
      <c r="C1380" s="133" t="s">
        <v>1931</v>
      </c>
      <c r="D1380" s="133" t="s">
        <v>308</v>
      </c>
      <c r="E1380" s="134" t="s">
        <v>1932</v>
      </c>
      <c r="F1380" s="135" t="s">
        <v>1933</v>
      </c>
      <c r="G1380" s="136" t="s">
        <v>375</v>
      </c>
      <c r="H1380" s="137">
        <v>0.44500000000000001</v>
      </c>
      <c r="I1380" s="138"/>
      <c r="J1380" s="139">
        <f>ROUND(I1380*H1380,2)</f>
        <v>0</v>
      </c>
      <c r="K1380" s="135" t="s">
        <v>319</v>
      </c>
      <c r="L1380" s="33"/>
      <c r="M1380" s="140" t="s">
        <v>21</v>
      </c>
      <c r="N1380" s="141" t="s">
        <v>43</v>
      </c>
      <c r="P1380" s="142">
        <f>O1380*H1380</f>
        <v>0</v>
      </c>
      <c r="Q1380" s="142">
        <v>0</v>
      </c>
      <c r="R1380" s="142">
        <f>Q1380*H1380</f>
        <v>0</v>
      </c>
      <c r="S1380" s="142">
        <v>0</v>
      </c>
      <c r="T1380" s="143">
        <f>S1380*H1380</f>
        <v>0</v>
      </c>
      <c r="AR1380" s="144" t="s">
        <v>368</v>
      </c>
      <c r="AT1380" s="144" t="s">
        <v>308</v>
      </c>
      <c r="AU1380" s="144" t="s">
        <v>81</v>
      </c>
      <c r="AY1380" s="18" t="s">
        <v>306</v>
      </c>
      <c r="BE1380" s="145">
        <f>IF(N1380="základní",J1380,0)</f>
        <v>0</v>
      </c>
      <c r="BF1380" s="145">
        <f>IF(N1380="snížená",J1380,0)</f>
        <v>0</v>
      </c>
      <c r="BG1380" s="145">
        <f>IF(N1380="zákl. přenesená",J1380,0)</f>
        <v>0</v>
      </c>
      <c r="BH1380" s="145">
        <f>IF(N1380="sníž. přenesená",J1380,0)</f>
        <v>0</v>
      </c>
      <c r="BI1380" s="145">
        <f>IF(N1380="nulová",J1380,0)</f>
        <v>0</v>
      </c>
      <c r="BJ1380" s="18" t="s">
        <v>79</v>
      </c>
      <c r="BK1380" s="145">
        <f>ROUND(I1380*H1380,2)</f>
        <v>0</v>
      </c>
      <c r="BL1380" s="18" t="s">
        <v>368</v>
      </c>
      <c r="BM1380" s="144" t="s">
        <v>1934</v>
      </c>
    </row>
    <row r="1381" spans="2:65" s="1" customFormat="1">
      <c r="B1381" s="33"/>
      <c r="D1381" s="161" t="s">
        <v>321</v>
      </c>
      <c r="F1381" s="162" t="s">
        <v>1935</v>
      </c>
      <c r="I1381" s="163"/>
      <c r="L1381" s="33"/>
      <c r="M1381" s="164"/>
      <c r="T1381" s="52"/>
      <c r="AT1381" s="18" t="s">
        <v>321</v>
      </c>
      <c r="AU1381" s="18" t="s">
        <v>81</v>
      </c>
    </row>
    <row r="1382" spans="2:65" s="11" customFormat="1" ht="22.9" customHeight="1">
      <c r="B1382" s="121"/>
      <c r="D1382" s="122" t="s">
        <v>71</v>
      </c>
      <c r="E1382" s="131" t="s">
        <v>1936</v>
      </c>
      <c r="F1382" s="131" t="s">
        <v>1937</v>
      </c>
      <c r="I1382" s="124"/>
      <c r="J1382" s="132">
        <f>BK1382</f>
        <v>0</v>
      </c>
      <c r="L1382" s="121"/>
      <c r="M1382" s="126"/>
      <c r="P1382" s="127">
        <f>SUM(P1383:P1386)</f>
        <v>0</v>
      </c>
      <c r="R1382" s="127">
        <f>SUM(R1383:R1386)</f>
        <v>0</v>
      </c>
      <c r="T1382" s="128">
        <f>SUM(T1383:T1386)</f>
        <v>3.4188000000000003E-2</v>
      </c>
      <c r="AR1382" s="122" t="s">
        <v>81</v>
      </c>
      <c r="AT1382" s="129" t="s">
        <v>71</v>
      </c>
      <c r="AU1382" s="129" t="s">
        <v>79</v>
      </c>
      <c r="AY1382" s="122" t="s">
        <v>306</v>
      </c>
      <c r="BK1382" s="130">
        <f>SUM(BK1383:BK1386)</f>
        <v>0</v>
      </c>
    </row>
    <row r="1383" spans="2:65" s="1" customFormat="1" ht="16.5" customHeight="1">
      <c r="B1383" s="33"/>
      <c r="C1383" s="133" t="s">
        <v>1938</v>
      </c>
      <c r="D1383" s="133" t="s">
        <v>308</v>
      </c>
      <c r="E1383" s="134" t="s">
        <v>1939</v>
      </c>
      <c r="F1383" s="135" t="s">
        <v>1940</v>
      </c>
      <c r="G1383" s="136" t="s">
        <v>236</v>
      </c>
      <c r="H1383" s="137">
        <v>16.28</v>
      </c>
      <c r="I1383" s="138"/>
      <c r="J1383" s="139">
        <f>ROUND(I1383*H1383,2)</f>
        <v>0</v>
      </c>
      <c r="K1383" s="135" t="s">
        <v>319</v>
      </c>
      <c r="L1383" s="33"/>
      <c r="M1383" s="140" t="s">
        <v>21</v>
      </c>
      <c r="N1383" s="141" t="s">
        <v>43</v>
      </c>
      <c r="P1383" s="142">
        <f>O1383*H1383</f>
        <v>0</v>
      </c>
      <c r="Q1383" s="142">
        <v>0</v>
      </c>
      <c r="R1383" s="142">
        <f>Q1383*H1383</f>
        <v>0</v>
      </c>
      <c r="S1383" s="142">
        <v>2.0999999999999999E-3</v>
      </c>
      <c r="T1383" s="143">
        <f>S1383*H1383</f>
        <v>3.4188000000000003E-2</v>
      </c>
      <c r="AR1383" s="144" t="s">
        <v>368</v>
      </c>
      <c r="AT1383" s="144" t="s">
        <v>308</v>
      </c>
      <c r="AU1383" s="144" t="s">
        <v>81</v>
      </c>
      <c r="AY1383" s="18" t="s">
        <v>306</v>
      </c>
      <c r="BE1383" s="145">
        <f>IF(N1383="základní",J1383,0)</f>
        <v>0</v>
      </c>
      <c r="BF1383" s="145">
        <f>IF(N1383="snížená",J1383,0)</f>
        <v>0</v>
      </c>
      <c r="BG1383" s="145">
        <f>IF(N1383="zákl. přenesená",J1383,0)</f>
        <v>0</v>
      </c>
      <c r="BH1383" s="145">
        <f>IF(N1383="sníž. přenesená",J1383,0)</f>
        <v>0</v>
      </c>
      <c r="BI1383" s="145">
        <f>IF(N1383="nulová",J1383,0)</f>
        <v>0</v>
      </c>
      <c r="BJ1383" s="18" t="s">
        <v>79</v>
      </c>
      <c r="BK1383" s="145">
        <f>ROUND(I1383*H1383,2)</f>
        <v>0</v>
      </c>
      <c r="BL1383" s="18" t="s">
        <v>368</v>
      </c>
      <c r="BM1383" s="144" t="s">
        <v>1941</v>
      </c>
    </row>
    <row r="1384" spans="2:65" s="1" customFormat="1">
      <c r="B1384" s="33"/>
      <c r="D1384" s="161" t="s">
        <v>321</v>
      </c>
      <c r="F1384" s="162" t="s">
        <v>1942</v>
      </c>
      <c r="I1384" s="163"/>
      <c r="L1384" s="33"/>
      <c r="M1384" s="164"/>
      <c r="T1384" s="52"/>
      <c r="AT1384" s="18" t="s">
        <v>321</v>
      </c>
      <c r="AU1384" s="18" t="s">
        <v>81</v>
      </c>
    </row>
    <row r="1385" spans="2:65" s="12" customFormat="1">
      <c r="B1385" s="146"/>
      <c r="D1385" s="147" t="s">
        <v>313</v>
      </c>
      <c r="E1385" s="148" t="s">
        <v>21</v>
      </c>
      <c r="F1385" s="149" t="s">
        <v>1456</v>
      </c>
      <c r="H1385" s="150">
        <v>16.28</v>
      </c>
      <c r="I1385" s="151"/>
      <c r="L1385" s="146"/>
      <c r="M1385" s="152"/>
      <c r="T1385" s="153"/>
      <c r="AT1385" s="148" t="s">
        <v>313</v>
      </c>
      <c r="AU1385" s="148" t="s">
        <v>81</v>
      </c>
      <c r="AV1385" s="12" t="s">
        <v>81</v>
      </c>
      <c r="AW1385" s="12" t="s">
        <v>34</v>
      </c>
      <c r="AX1385" s="12" t="s">
        <v>72</v>
      </c>
      <c r="AY1385" s="148" t="s">
        <v>306</v>
      </c>
    </row>
    <row r="1386" spans="2:65" s="13" customFormat="1">
      <c r="B1386" s="154"/>
      <c r="D1386" s="147" t="s">
        <v>313</v>
      </c>
      <c r="E1386" s="155" t="s">
        <v>21</v>
      </c>
      <c r="F1386" s="156" t="s">
        <v>315</v>
      </c>
      <c r="H1386" s="157">
        <v>16.28</v>
      </c>
      <c r="I1386" s="158"/>
      <c r="L1386" s="154"/>
      <c r="M1386" s="159"/>
      <c r="T1386" s="160"/>
      <c r="AT1386" s="155" t="s">
        <v>313</v>
      </c>
      <c r="AU1386" s="155" t="s">
        <v>81</v>
      </c>
      <c r="AV1386" s="13" t="s">
        <v>89</v>
      </c>
      <c r="AW1386" s="13" t="s">
        <v>34</v>
      </c>
      <c r="AX1386" s="13" t="s">
        <v>79</v>
      </c>
      <c r="AY1386" s="155" t="s">
        <v>306</v>
      </c>
    </row>
    <row r="1387" spans="2:65" s="11" customFormat="1" ht="22.9" customHeight="1">
      <c r="B1387" s="121"/>
      <c r="D1387" s="122" t="s">
        <v>71</v>
      </c>
      <c r="E1387" s="131" t="s">
        <v>1943</v>
      </c>
      <c r="F1387" s="131" t="s">
        <v>1944</v>
      </c>
      <c r="I1387" s="124"/>
      <c r="J1387" s="132">
        <f>BK1387</f>
        <v>0</v>
      </c>
      <c r="L1387" s="121"/>
      <c r="M1387" s="126"/>
      <c r="P1387" s="127">
        <f>SUM(P1388:P1404)</f>
        <v>0</v>
      </c>
      <c r="R1387" s="127">
        <f>SUM(R1388:R1404)</f>
        <v>5.3789999999999991E-2</v>
      </c>
      <c r="T1387" s="128">
        <f>SUM(T1388:T1404)</f>
        <v>1.503E-3</v>
      </c>
      <c r="AR1387" s="122" t="s">
        <v>81</v>
      </c>
      <c r="AT1387" s="129" t="s">
        <v>71</v>
      </c>
      <c r="AU1387" s="129" t="s">
        <v>79</v>
      </c>
      <c r="AY1387" s="122" t="s">
        <v>306</v>
      </c>
      <c r="BK1387" s="130">
        <f>SUM(BK1388:BK1404)</f>
        <v>0</v>
      </c>
    </row>
    <row r="1388" spans="2:65" s="1" customFormat="1" ht="16.5" customHeight="1">
      <c r="B1388" s="33"/>
      <c r="C1388" s="133" t="s">
        <v>1945</v>
      </c>
      <c r="D1388" s="133" t="s">
        <v>308</v>
      </c>
      <c r="E1388" s="134" t="s">
        <v>1946</v>
      </c>
      <c r="F1388" s="135" t="s">
        <v>1947</v>
      </c>
      <c r="G1388" s="136" t="s">
        <v>240</v>
      </c>
      <c r="H1388" s="137">
        <v>0.9</v>
      </c>
      <c r="I1388" s="138"/>
      <c r="J1388" s="139">
        <f>ROUND(I1388*H1388,2)</f>
        <v>0</v>
      </c>
      <c r="K1388" s="135" t="s">
        <v>319</v>
      </c>
      <c r="L1388" s="33"/>
      <c r="M1388" s="140" t="s">
        <v>21</v>
      </c>
      <c r="N1388" s="141" t="s">
        <v>43</v>
      </c>
      <c r="P1388" s="142">
        <f>O1388*H1388</f>
        <v>0</v>
      </c>
      <c r="Q1388" s="142">
        <v>0</v>
      </c>
      <c r="R1388" s="142">
        <f>Q1388*H1388</f>
        <v>0</v>
      </c>
      <c r="S1388" s="142">
        <v>1.67E-3</v>
      </c>
      <c r="T1388" s="143">
        <f>S1388*H1388</f>
        <v>1.503E-3</v>
      </c>
      <c r="AR1388" s="144" t="s">
        <v>368</v>
      </c>
      <c r="AT1388" s="144" t="s">
        <v>308</v>
      </c>
      <c r="AU1388" s="144" t="s">
        <v>81</v>
      </c>
      <c r="AY1388" s="18" t="s">
        <v>306</v>
      </c>
      <c r="BE1388" s="145">
        <f>IF(N1388="základní",J1388,0)</f>
        <v>0</v>
      </c>
      <c r="BF1388" s="145">
        <f>IF(N1388="snížená",J1388,0)</f>
        <v>0</v>
      </c>
      <c r="BG1388" s="145">
        <f>IF(N1388="zákl. přenesená",J1388,0)</f>
        <v>0</v>
      </c>
      <c r="BH1388" s="145">
        <f>IF(N1388="sníž. přenesená",J1388,0)</f>
        <v>0</v>
      </c>
      <c r="BI1388" s="145">
        <f>IF(N1388="nulová",J1388,0)</f>
        <v>0</v>
      </c>
      <c r="BJ1388" s="18" t="s">
        <v>79</v>
      </c>
      <c r="BK1388" s="145">
        <f>ROUND(I1388*H1388,2)</f>
        <v>0</v>
      </c>
      <c r="BL1388" s="18" t="s">
        <v>368</v>
      </c>
      <c r="BM1388" s="144" t="s">
        <v>1948</v>
      </c>
    </row>
    <row r="1389" spans="2:65" s="1" customFormat="1">
      <c r="B1389" s="33"/>
      <c r="D1389" s="161" t="s">
        <v>321</v>
      </c>
      <c r="F1389" s="162" t="s">
        <v>1949</v>
      </c>
      <c r="I1389" s="163"/>
      <c r="L1389" s="33"/>
      <c r="M1389" s="164"/>
      <c r="T1389" s="52"/>
      <c r="AT1389" s="18" t="s">
        <v>321</v>
      </c>
      <c r="AU1389" s="18" t="s">
        <v>81</v>
      </c>
    </row>
    <row r="1390" spans="2:65" s="12" customFormat="1">
      <c r="B1390" s="146"/>
      <c r="D1390" s="147" t="s">
        <v>313</v>
      </c>
      <c r="E1390" s="148" t="s">
        <v>21</v>
      </c>
      <c r="F1390" s="149" t="s">
        <v>1950</v>
      </c>
      <c r="H1390" s="150">
        <v>0.9</v>
      </c>
      <c r="I1390" s="151"/>
      <c r="L1390" s="146"/>
      <c r="M1390" s="152"/>
      <c r="T1390" s="153"/>
      <c r="AT1390" s="148" t="s">
        <v>313</v>
      </c>
      <c r="AU1390" s="148" t="s">
        <v>81</v>
      </c>
      <c r="AV1390" s="12" t="s">
        <v>81</v>
      </c>
      <c r="AW1390" s="12" t="s">
        <v>34</v>
      </c>
      <c r="AX1390" s="12" t="s">
        <v>79</v>
      </c>
      <c r="AY1390" s="148" t="s">
        <v>306</v>
      </c>
    </row>
    <row r="1391" spans="2:65" s="1" customFormat="1" ht="24.2" customHeight="1">
      <c r="B1391" s="33"/>
      <c r="C1391" s="133" t="s">
        <v>1951</v>
      </c>
      <c r="D1391" s="133" t="s">
        <v>308</v>
      </c>
      <c r="E1391" s="134" t="s">
        <v>1952</v>
      </c>
      <c r="F1391" s="135" t="s">
        <v>1953</v>
      </c>
      <c r="G1391" s="136" t="s">
        <v>240</v>
      </c>
      <c r="H1391" s="137">
        <v>1</v>
      </c>
      <c r="I1391" s="138"/>
      <c r="J1391" s="139">
        <f>ROUND(I1391*H1391,2)</f>
        <v>0</v>
      </c>
      <c r="K1391" s="135" t="s">
        <v>319</v>
      </c>
      <c r="L1391" s="33"/>
      <c r="M1391" s="140" t="s">
        <v>21</v>
      </c>
      <c r="N1391" s="141" t="s">
        <v>43</v>
      </c>
      <c r="P1391" s="142">
        <f>O1391*H1391</f>
        <v>0</v>
      </c>
      <c r="Q1391" s="142">
        <v>2.1700000000000001E-3</v>
      </c>
      <c r="R1391" s="142">
        <f>Q1391*H1391</f>
        <v>2.1700000000000001E-3</v>
      </c>
      <c r="S1391" s="142">
        <v>0</v>
      </c>
      <c r="T1391" s="143">
        <f>S1391*H1391</f>
        <v>0</v>
      </c>
      <c r="AR1391" s="144" t="s">
        <v>368</v>
      </c>
      <c r="AT1391" s="144" t="s">
        <v>308</v>
      </c>
      <c r="AU1391" s="144" t="s">
        <v>81</v>
      </c>
      <c r="AY1391" s="18" t="s">
        <v>306</v>
      </c>
      <c r="BE1391" s="145">
        <f>IF(N1391="základní",J1391,0)</f>
        <v>0</v>
      </c>
      <c r="BF1391" s="145">
        <f>IF(N1391="snížená",J1391,0)</f>
        <v>0</v>
      </c>
      <c r="BG1391" s="145">
        <f>IF(N1391="zákl. přenesená",J1391,0)</f>
        <v>0</v>
      </c>
      <c r="BH1391" s="145">
        <f>IF(N1391="sníž. přenesená",J1391,0)</f>
        <v>0</v>
      </c>
      <c r="BI1391" s="145">
        <f>IF(N1391="nulová",J1391,0)</f>
        <v>0</v>
      </c>
      <c r="BJ1391" s="18" t="s">
        <v>79</v>
      </c>
      <c r="BK1391" s="145">
        <f>ROUND(I1391*H1391,2)</f>
        <v>0</v>
      </c>
      <c r="BL1391" s="18" t="s">
        <v>368</v>
      </c>
      <c r="BM1391" s="144" t="s">
        <v>1954</v>
      </c>
    </row>
    <row r="1392" spans="2:65" s="1" customFormat="1">
      <c r="B1392" s="33"/>
      <c r="D1392" s="161" t="s">
        <v>321</v>
      </c>
      <c r="F1392" s="162" t="s">
        <v>1955</v>
      </c>
      <c r="I1392" s="163"/>
      <c r="L1392" s="33"/>
      <c r="M1392" s="164"/>
      <c r="T1392" s="52"/>
      <c r="AT1392" s="18" t="s">
        <v>321</v>
      </c>
      <c r="AU1392" s="18" t="s">
        <v>81</v>
      </c>
    </row>
    <row r="1393" spans="2:65" s="1" customFormat="1" ht="97.5">
      <c r="B1393" s="33"/>
      <c r="D1393" s="147" t="s">
        <v>356</v>
      </c>
      <c r="F1393" s="178" t="s">
        <v>1956</v>
      </c>
      <c r="I1393" s="163"/>
      <c r="L1393" s="33"/>
      <c r="M1393" s="164"/>
      <c r="T1393" s="52"/>
      <c r="AT1393" s="18" t="s">
        <v>356</v>
      </c>
      <c r="AU1393" s="18" t="s">
        <v>81</v>
      </c>
    </row>
    <row r="1394" spans="2:65" s="12" customFormat="1">
      <c r="B1394" s="146"/>
      <c r="D1394" s="147" t="s">
        <v>313</v>
      </c>
      <c r="E1394" s="148" t="s">
        <v>21</v>
      </c>
      <c r="F1394" s="149" t="s">
        <v>1957</v>
      </c>
      <c r="H1394" s="150">
        <v>1</v>
      </c>
      <c r="I1394" s="151"/>
      <c r="L1394" s="146"/>
      <c r="M1394" s="152"/>
      <c r="T1394" s="153"/>
      <c r="AT1394" s="148" t="s">
        <v>313</v>
      </c>
      <c r="AU1394" s="148" t="s">
        <v>81</v>
      </c>
      <c r="AV1394" s="12" t="s">
        <v>81</v>
      </c>
      <c r="AW1394" s="12" t="s">
        <v>34</v>
      </c>
      <c r="AX1394" s="12" t="s">
        <v>72</v>
      </c>
      <c r="AY1394" s="148" t="s">
        <v>306</v>
      </c>
    </row>
    <row r="1395" spans="2:65" s="13" customFormat="1">
      <c r="B1395" s="154"/>
      <c r="D1395" s="147" t="s">
        <v>313</v>
      </c>
      <c r="E1395" s="155" t="s">
        <v>21</v>
      </c>
      <c r="F1395" s="156" t="s">
        <v>315</v>
      </c>
      <c r="H1395" s="157">
        <v>1</v>
      </c>
      <c r="I1395" s="158"/>
      <c r="L1395" s="154"/>
      <c r="M1395" s="159"/>
      <c r="T1395" s="160"/>
      <c r="AT1395" s="155" t="s">
        <v>313</v>
      </c>
      <c r="AU1395" s="155" t="s">
        <v>81</v>
      </c>
      <c r="AV1395" s="13" t="s">
        <v>89</v>
      </c>
      <c r="AW1395" s="13" t="s">
        <v>34</v>
      </c>
      <c r="AX1395" s="13" t="s">
        <v>79</v>
      </c>
      <c r="AY1395" s="155" t="s">
        <v>306</v>
      </c>
    </row>
    <row r="1396" spans="2:65" s="1" customFormat="1" ht="16.5" customHeight="1">
      <c r="B1396" s="33"/>
      <c r="C1396" s="133" t="s">
        <v>1958</v>
      </c>
      <c r="D1396" s="133" t="s">
        <v>308</v>
      </c>
      <c r="E1396" s="134" t="s">
        <v>1959</v>
      </c>
      <c r="F1396" s="135" t="s">
        <v>1960</v>
      </c>
      <c r="G1396" s="136" t="s">
        <v>240</v>
      </c>
      <c r="H1396" s="137">
        <v>46</v>
      </c>
      <c r="I1396" s="138"/>
      <c r="J1396" s="139">
        <f>ROUND(I1396*H1396,2)</f>
        <v>0</v>
      </c>
      <c r="K1396" s="135" t="s">
        <v>311</v>
      </c>
      <c r="L1396" s="33"/>
      <c r="M1396" s="140" t="s">
        <v>21</v>
      </c>
      <c r="N1396" s="141" t="s">
        <v>43</v>
      </c>
      <c r="P1396" s="142">
        <f>O1396*H1396</f>
        <v>0</v>
      </c>
      <c r="Q1396" s="142">
        <v>8.8999999999999995E-4</v>
      </c>
      <c r="R1396" s="142">
        <f>Q1396*H1396</f>
        <v>4.0939999999999997E-2</v>
      </c>
      <c r="S1396" s="142">
        <v>0</v>
      </c>
      <c r="T1396" s="143">
        <f>S1396*H1396</f>
        <v>0</v>
      </c>
      <c r="AR1396" s="144" t="s">
        <v>368</v>
      </c>
      <c r="AT1396" s="144" t="s">
        <v>308</v>
      </c>
      <c r="AU1396" s="144" t="s">
        <v>81</v>
      </c>
      <c r="AY1396" s="18" t="s">
        <v>306</v>
      </c>
      <c r="BE1396" s="145">
        <f>IF(N1396="základní",J1396,0)</f>
        <v>0</v>
      </c>
      <c r="BF1396" s="145">
        <f>IF(N1396="snížená",J1396,0)</f>
        <v>0</v>
      </c>
      <c r="BG1396" s="145">
        <f>IF(N1396="zákl. přenesená",J1396,0)</f>
        <v>0</v>
      </c>
      <c r="BH1396" s="145">
        <f>IF(N1396="sníž. přenesená",J1396,0)</f>
        <v>0</v>
      </c>
      <c r="BI1396" s="145">
        <f>IF(N1396="nulová",J1396,0)</f>
        <v>0</v>
      </c>
      <c r="BJ1396" s="18" t="s">
        <v>79</v>
      </c>
      <c r="BK1396" s="145">
        <f>ROUND(I1396*H1396,2)</f>
        <v>0</v>
      </c>
      <c r="BL1396" s="18" t="s">
        <v>368</v>
      </c>
      <c r="BM1396" s="144" t="s">
        <v>1961</v>
      </c>
    </row>
    <row r="1397" spans="2:65" s="1" customFormat="1" ht="48.75">
      <c r="B1397" s="33"/>
      <c r="D1397" s="147" t="s">
        <v>356</v>
      </c>
      <c r="F1397" s="178" t="s">
        <v>1962</v>
      </c>
      <c r="I1397" s="163"/>
      <c r="L1397" s="33"/>
      <c r="M1397" s="164"/>
      <c r="T1397" s="52"/>
      <c r="AT1397" s="18" t="s">
        <v>356</v>
      </c>
      <c r="AU1397" s="18" t="s">
        <v>81</v>
      </c>
    </row>
    <row r="1398" spans="2:65" s="1" customFormat="1" ht="21.75" customHeight="1">
      <c r="B1398" s="33"/>
      <c r="C1398" s="133" t="s">
        <v>1963</v>
      </c>
      <c r="D1398" s="133" t="s">
        <v>308</v>
      </c>
      <c r="E1398" s="134" t="s">
        <v>1964</v>
      </c>
      <c r="F1398" s="135" t="s">
        <v>1965</v>
      </c>
      <c r="G1398" s="136" t="s">
        <v>240</v>
      </c>
      <c r="H1398" s="137">
        <v>12</v>
      </c>
      <c r="I1398" s="138"/>
      <c r="J1398" s="139">
        <f>ROUND(I1398*H1398,2)</f>
        <v>0</v>
      </c>
      <c r="K1398" s="135" t="s">
        <v>311</v>
      </c>
      <c r="L1398" s="33"/>
      <c r="M1398" s="140" t="s">
        <v>21</v>
      </c>
      <c r="N1398" s="141" t="s">
        <v>43</v>
      </c>
      <c r="P1398" s="142">
        <f>O1398*H1398</f>
        <v>0</v>
      </c>
      <c r="Q1398" s="142">
        <v>8.8999999999999995E-4</v>
      </c>
      <c r="R1398" s="142">
        <f>Q1398*H1398</f>
        <v>1.0679999999999999E-2</v>
      </c>
      <c r="S1398" s="142">
        <v>0</v>
      </c>
      <c r="T1398" s="143">
        <f>S1398*H1398</f>
        <v>0</v>
      </c>
      <c r="AR1398" s="144" t="s">
        <v>368</v>
      </c>
      <c r="AT1398" s="144" t="s">
        <v>308</v>
      </c>
      <c r="AU1398" s="144" t="s">
        <v>81</v>
      </c>
      <c r="AY1398" s="18" t="s">
        <v>306</v>
      </c>
      <c r="BE1398" s="145">
        <f>IF(N1398="základní",J1398,0)</f>
        <v>0</v>
      </c>
      <c r="BF1398" s="145">
        <f>IF(N1398="snížená",J1398,0)</f>
        <v>0</v>
      </c>
      <c r="BG1398" s="145">
        <f>IF(N1398="zákl. přenesená",J1398,0)</f>
        <v>0</v>
      </c>
      <c r="BH1398" s="145">
        <f>IF(N1398="sníž. přenesená",J1398,0)</f>
        <v>0</v>
      </c>
      <c r="BI1398" s="145">
        <f>IF(N1398="nulová",J1398,0)</f>
        <v>0</v>
      </c>
      <c r="BJ1398" s="18" t="s">
        <v>79</v>
      </c>
      <c r="BK1398" s="145">
        <f>ROUND(I1398*H1398,2)</f>
        <v>0</v>
      </c>
      <c r="BL1398" s="18" t="s">
        <v>368</v>
      </c>
      <c r="BM1398" s="144" t="s">
        <v>1966</v>
      </c>
    </row>
    <row r="1399" spans="2:65" s="1" customFormat="1" ht="48.75">
      <c r="B1399" s="33"/>
      <c r="D1399" s="147" t="s">
        <v>356</v>
      </c>
      <c r="F1399" s="178" t="s">
        <v>1967</v>
      </c>
      <c r="I1399" s="163"/>
      <c r="L1399" s="33"/>
      <c r="M1399" s="164"/>
      <c r="T1399" s="52"/>
      <c r="AT1399" s="18" t="s">
        <v>356</v>
      </c>
      <c r="AU1399" s="18" t="s">
        <v>81</v>
      </c>
    </row>
    <row r="1400" spans="2:65" s="12" customFormat="1">
      <c r="B1400" s="146"/>
      <c r="D1400" s="147" t="s">
        <v>313</v>
      </c>
      <c r="E1400" s="148" t="s">
        <v>21</v>
      </c>
      <c r="F1400" s="149" t="s">
        <v>1968</v>
      </c>
      <c r="H1400" s="150">
        <v>10</v>
      </c>
      <c r="I1400" s="151"/>
      <c r="L1400" s="146"/>
      <c r="M1400" s="152"/>
      <c r="T1400" s="153"/>
      <c r="AT1400" s="148" t="s">
        <v>313</v>
      </c>
      <c r="AU1400" s="148" t="s">
        <v>81</v>
      </c>
      <c r="AV1400" s="12" t="s">
        <v>81</v>
      </c>
      <c r="AW1400" s="12" t="s">
        <v>34</v>
      </c>
      <c r="AX1400" s="12" t="s">
        <v>72</v>
      </c>
      <c r="AY1400" s="148" t="s">
        <v>306</v>
      </c>
    </row>
    <row r="1401" spans="2:65" s="12" customFormat="1">
      <c r="B1401" s="146"/>
      <c r="D1401" s="147" t="s">
        <v>313</v>
      </c>
      <c r="E1401" s="148" t="s">
        <v>21</v>
      </c>
      <c r="F1401" s="149" t="s">
        <v>1969</v>
      </c>
      <c r="H1401" s="150">
        <v>2</v>
      </c>
      <c r="I1401" s="151"/>
      <c r="L1401" s="146"/>
      <c r="M1401" s="152"/>
      <c r="T1401" s="153"/>
      <c r="AT1401" s="148" t="s">
        <v>313</v>
      </c>
      <c r="AU1401" s="148" t="s">
        <v>81</v>
      </c>
      <c r="AV1401" s="12" t="s">
        <v>81</v>
      </c>
      <c r="AW1401" s="12" t="s">
        <v>34</v>
      </c>
      <c r="AX1401" s="12" t="s">
        <v>72</v>
      </c>
      <c r="AY1401" s="148" t="s">
        <v>306</v>
      </c>
    </row>
    <row r="1402" spans="2:65" s="13" customFormat="1">
      <c r="B1402" s="154"/>
      <c r="D1402" s="147" t="s">
        <v>313</v>
      </c>
      <c r="E1402" s="155" t="s">
        <v>21</v>
      </c>
      <c r="F1402" s="156" t="s">
        <v>315</v>
      </c>
      <c r="H1402" s="157">
        <v>12</v>
      </c>
      <c r="I1402" s="158"/>
      <c r="L1402" s="154"/>
      <c r="M1402" s="159"/>
      <c r="T1402" s="160"/>
      <c r="AT1402" s="155" t="s">
        <v>313</v>
      </c>
      <c r="AU1402" s="155" t="s">
        <v>81</v>
      </c>
      <c r="AV1402" s="13" t="s">
        <v>89</v>
      </c>
      <c r="AW1402" s="13" t="s">
        <v>34</v>
      </c>
      <c r="AX1402" s="13" t="s">
        <v>79</v>
      </c>
      <c r="AY1402" s="155" t="s">
        <v>306</v>
      </c>
    </row>
    <row r="1403" spans="2:65" s="1" customFormat="1" ht="24.2" customHeight="1">
      <c r="B1403" s="33"/>
      <c r="C1403" s="133" t="s">
        <v>1970</v>
      </c>
      <c r="D1403" s="133" t="s">
        <v>308</v>
      </c>
      <c r="E1403" s="134" t="s">
        <v>1971</v>
      </c>
      <c r="F1403" s="135" t="s">
        <v>1972</v>
      </c>
      <c r="G1403" s="136" t="s">
        <v>375</v>
      </c>
      <c r="H1403" s="137">
        <v>5.3999999999999999E-2</v>
      </c>
      <c r="I1403" s="138"/>
      <c r="J1403" s="139">
        <f>ROUND(I1403*H1403,2)</f>
        <v>0</v>
      </c>
      <c r="K1403" s="135" t="s">
        <v>319</v>
      </c>
      <c r="L1403" s="33"/>
      <c r="M1403" s="140" t="s">
        <v>21</v>
      </c>
      <c r="N1403" s="141" t="s">
        <v>43</v>
      </c>
      <c r="P1403" s="142">
        <f>O1403*H1403</f>
        <v>0</v>
      </c>
      <c r="Q1403" s="142">
        <v>0</v>
      </c>
      <c r="R1403" s="142">
        <f>Q1403*H1403</f>
        <v>0</v>
      </c>
      <c r="S1403" s="142">
        <v>0</v>
      </c>
      <c r="T1403" s="143">
        <f>S1403*H1403</f>
        <v>0</v>
      </c>
      <c r="AR1403" s="144" t="s">
        <v>368</v>
      </c>
      <c r="AT1403" s="144" t="s">
        <v>308</v>
      </c>
      <c r="AU1403" s="144" t="s">
        <v>81</v>
      </c>
      <c r="AY1403" s="18" t="s">
        <v>306</v>
      </c>
      <c r="BE1403" s="145">
        <f>IF(N1403="základní",J1403,0)</f>
        <v>0</v>
      </c>
      <c r="BF1403" s="145">
        <f>IF(N1403="snížená",J1403,0)</f>
        <v>0</v>
      </c>
      <c r="BG1403" s="145">
        <f>IF(N1403="zákl. přenesená",J1403,0)</f>
        <v>0</v>
      </c>
      <c r="BH1403" s="145">
        <f>IF(N1403="sníž. přenesená",J1403,0)</f>
        <v>0</v>
      </c>
      <c r="BI1403" s="145">
        <f>IF(N1403="nulová",J1403,0)</f>
        <v>0</v>
      </c>
      <c r="BJ1403" s="18" t="s">
        <v>79</v>
      </c>
      <c r="BK1403" s="145">
        <f>ROUND(I1403*H1403,2)</f>
        <v>0</v>
      </c>
      <c r="BL1403" s="18" t="s">
        <v>368</v>
      </c>
      <c r="BM1403" s="144" t="s">
        <v>1973</v>
      </c>
    </row>
    <row r="1404" spans="2:65" s="1" customFormat="1">
      <c r="B1404" s="33"/>
      <c r="D1404" s="161" t="s">
        <v>321</v>
      </c>
      <c r="F1404" s="162" t="s">
        <v>1974</v>
      </c>
      <c r="I1404" s="163"/>
      <c r="L1404" s="33"/>
      <c r="M1404" s="164"/>
      <c r="T1404" s="52"/>
      <c r="AT1404" s="18" t="s">
        <v>321</v>
      </c>
      <c r="AU1404" s="18" t="s">
        <v>81</v>
      </c>
    </row>
    <row r="1405" spans="2:65" s="11" customFormat="1" ht="22.9" customHeight="1">
      <c r="B1405" s="121"/>
      <c r="D1405" s="122" t="s">
        <v>71</v>
      </c>
      <c r="E1405" s="131" t="s">
        <v>1975</v>
      </c>
      <c r="F1405" s="131" t="s">
        <v>1976</v>
      </c>
      <c r="I1405" s="124"/>
      <c r="J1405" s="132">
        <f>BK1405</f>
        <v>0</v>
      </c>
      <c r="L1405" s="121"/>
      <c r="M1405" s="126"/>
      <c r="P1405" s="127">
        <f>SUM(P1406:P1415)</f>
        <v>0</v>
      </c>
      <c r="R1405" s="127">
        <f>SUM(R1406:R1415)</f>
        <v>0</v>
      </c>
      <c r="T1405" s="128">
        <f>SUM(T1406:T1415)</f>
        <v>0.17699999999999999</v>
      </c>
      <c r="AR1405" s="122" t="s">
        <v>81</v>
      </c>
      <c r="AT1405" s="129" t="s">
        <v>71</v>
      </c>
      <c r="AU1405" s="129" t="s">
        <v>79</v>
      </c>
      <c r="AY1405" s="122" t="s">
        <v>306</v>
      </c>
      <c r="BK1405" s="130">
        <f>SUM(BK1406:BK1415)</f>
        <v>0</v>
      </c>
    </row>
    <row r="1406" spans="2:65" s="1" customFormat="1" ht="16.5" customHeight="1">
      <c r="B1406" s="33"/>
      <c r="C1406" s="133" t="s">
        <v>1977</v>
      </c>
      <c r="D1406" s="133" t="s">
        <v>308</v>
      </c>
      <c r="E1406" s="134" t="s">
        <v>1978</v>
      </c>
      <c r="F1406" s="135" t="s">
        <v>1979</v>
      </c>
      <c r="G1406" s="136" t="s">
        <v>661</v>
      </c>
      <c r="H1406" s="137">
        <v>1</v>
      </c>
      <c r="I1406" s="138"/>
      <c r="J1406" s="139">
        <f>ROUND(I1406*H1406,2)</f>
        <v>0</v>
      </c>
      <c r="K1406" s="135" t="s">
        <v>319</v>
      </c>
      <c r="L1406" s="33"/>
      <c r="M1406" s="140" t="s">
        <v>21</v>
      </c>
      <c r="N1406" s="141" t="s">
        <v>43</v>
      </c>
      <c r="P1406" s="142">
        <f>O1406*H1406</f>
        <v>0</v>
      </c>
      <c r="Q1406" s="142">
        <v>0</v>
      </c>
      <c r="R1406" s="142">
        <f>Q1406*H1406</f>
        <v>0</v>
      </c>
      <c r="S1406" s="142">
        <v>3.0000000000000001E-3</v>
      </c>
      <c r="T1406" s="143">
        <f>S1406*H1406</f>
        <v>3.0000000000000001E-3</v>
      </c>
      <c r="AR1406" s="144" t="s">
        <v>368</v>
      </c>
      <c r="AT1406" s="144" t="s">
        <v>308</v>
      </c>
      <c r="AU1406" s="144" t="s">
        <v>81</v>
      </c>
      <c r="AY1406" s="18" t="s">
        <v>306</v>
      </c>
      <c r="BE1406" s="145">
        <f>IF(N1406="základní",J1406,0)</f>
        <v>0</v>
      </c>
      <c r="BF1406" s="145">
        <f>IF(N1406="snížená",J1406,0)</f>
        <v>0</v>
      </c>
      <c r="BG1406" s="145">
        <f>IF(N1406="zákl. přenesená",J1406,0)</f>
        <v>0</v>
      </c>
      <c r="BH1406" s="145">
        <f>IF(N1406="sníž. přenesená",J1406,0)</f>
        <v>0</v>
      </c>
      <c r="BI1406" s="145">
        <f>IF(N1406="nulová",J1406,0)</f>
        <v>0</v>
      </c>
      <c r="BJ1406" s="18" t="s">
        <v>79</v>
      </c>
      <c r="BK1406" s="145">
        <f>ROUND(I1406*H1406,2)</f>
        <v>0</v>
      </c>
      <c r="BL1406" s="18" t="s">
        <v>368</v>
      </c>
      <c r="BM1406" s="144" t="s">
        <v>1980</v>
      </c>
    </row>
    <row r="1407" spans="2:65" s="1" customFormat="1">
      <c r="B1407" s="33"/>
      <c r="D1407" s="161" t="s">
        <v>321</v>
      </c>
      <c r="F1407" s="162" t="s">
        <v>1981</v>
      </c>
      <c r="I1407" s="163"/>
      <c r="L1407" s="33"/>
      <c r="M1407" s="164"/>
      <c r="T1407" s="52"/>
      <c r="AT1407" s="18" t="s">
        <v>321</v>
      </c>
      <c r="AU1407" s="18" t="s">
        <v>81</v>
      </c>
    </row>
    <row r="1408" spans="2:65" s="12" customFormat="1">
      <c r="B1408" s="146"/>
      <c r="D1408" s="147" t="s">
        <v>313</v>
      </c>
      <c r="E1408" s="148" t="s">
        <v>21</v>
      </c>
      <c r="F1408" s="149" t="s">
        <v>1982</v>
      </c>
      <c r="H1408" s="150">
        <v>1</v>
      </c>
      <c r="I1408" s="151"/>
      <c r="L1408" s="146"/>
      <c r="M1408" s="152"/>
      <c r="T1408" s="153"/>
      <c r="AT1408" s="148" t="s">
        <v>313</v>
      </c>
      <c r="AU1408" s="148" t="s">
        <v>81</v>
      </c>
      <c r="AV1408" s="12" t="s">
        <v>81</v>
      </c>
      <c r="AW1408" s="12" t="s">
        <v>34</v>
      </c>
      <c r="AX1408" s="12" t="s">
        <v>72</v>
      </c>
      <c r="AY1408" s="148" t="s">
        <v>306</v>
      </c>
    </row>
    <row r="1409" spans="2:65" s="13" customFormat="1">
      <c r="B1409" s="154"/>
      <c r="D1409" s="147" t="s">
        <v>313</v>
      </c>
      <c r="E1409" s="155" t="s">
        <v>21</v>
      </c>
      <c r="F1409" s="156" t="s">
        <v>315</v>
      </c>
      <c r="H1409" s="157">
        <v>1</v>
      </c>
      <c r="I1409" s="158"/>
      <c r="L1409" s="154"/>
      <c r="M1409" s="159"/>
      <c r="T1409" s="160"/>
      <c r="AT1409" s="155" t="s">
        <v>313</v>
      </c>
      <c r="AU1409" s="155" t="s">
        <v>81</v>
      </c>
      <c r="AV1409" s="13" t="s">
        <v>89</v>
      </c>
      <c r="AW1409" s="13" t="s">
        <v>34</v>
      </c>
      <c r="AX1409" s="13" t="s">
        <v>79</v>
      </c>
      <c r="AY1409" s="155" t="s">
        <v>306</v>
      </c>
    </row>
    <row r="1410" spans="2:65" s="1" customFormat="1" ht="24.2" customHeight="1">
      <c r="B1410" s="33"/>
      <c r="C1410" s="133" t="s">
        <v>1983</v>
      </c>
      <c r="D1410" s="133" t="s">
        <v>308</v>
      </c>
      <c r="E1410" s="134" t="s">
        <v>1984</v>
      </c>
      <c r="F1410" s="135" t="s">
        <v>1985</v>
      </c>
      <c r="G1410" s="136" t="s">
        <v>661</v>
      </c>
      <c r="H1410" s="137">
        <v>1</v>
      </c>
      <c r="I1410" s="138"/>
      <c r="J1410" s="139">
        <f>ROUND(I1410*H1410,2)</f>
        <v>0</v>
      </c>
      <c r="K1410" s="135" t="s">
        <v>319</v>
      </c>
      <c r="L1410" s="33"/>
      <c r="M1410" s="140" t="s">
        <v>21</v>
      </c>
      <c r="N1410" s="141" t="s">
        <v>43</v>
      </c>
      <c r="P1410" s="142">
        <f>O1410*H1410</f>
        <v>0</v>
      </c>
      <c r="Q1410" s="142">
        <v>0</v>
      </c>
      <c r="R1410" s="142">
        <f>Q1410*H1410</f>
        <v>0</v>
      </c>
      <c r="S1410" s="142">
        <v>0.17399999999999999</v>
      </c>
      <c r="T1410" s="143">
        <f>S1410*H1410</f>
        <v>0.17399999999999999</v>
      </c>
      <c r="AR1410" s="144" t="s">
        <v>368</v>
      </c>
      <c r="AT1410" s="144" t="s">
        <v>308</v>
      </c>
      <c r="AU1410" s="144" t="s">
        <v>81</v>
      </c>
      <c r="AY1410" s="18" t="s">
        <v>306</v>
      </c>
      <c r="BE1410" s="145">
        <f>IF(N1410="základní",J1410,0)</f>
        <v>0</v>
      </c>
      <c r="BF1410" s="145">
        <f>IF(N1410="snížená",J1410,0)</f>
        <v>0</v>
      </c>
      <c r="BG1410" s="145">
        <f>IF(N1410="zákl. přenesená",J1410,0)</f>
        <v>0</v>
      </c>
      <c r="BH1410" s="145">
        <f>IF(N1410="sníž. přenesená",J1410,0)</f>
        <v>0</v>
      </c>
      <c r="BI1410" s="145">
        <f>IF(N1410="nulová",J1410,0)</f>
        <v>0</v>
      </c>
      <c r="BJ1410" s="18" t="s">
        <v>79</v>
      </c>
      <c r="BK1410" s="145">
        <f>ROUND(I1410*H1410,2)</f>
        <v>0</v>
      </c>
      <c r="BL1410" s="18" t="s">
        <v>368</v>
      </c>
      <c r="BM1410" s="144" t="s">
        <v>1986</v>
      </c>
    </row>
    <row r="1411" spans="2:65" s="1" customFormat="1">
      <c r="B1411" s="33"/>
      <c r="D1411" s="161" t="s">
        <v>321</v>
      </c>
      <c r="F1411" s="162" t="s">
        <v>1987</v>
      </c>
      <c r="I1411" s="163"/>
      <c r="L1411" s="33"/>
      <c r="M1411" s="164"/>
      <c r="T1411" s="52"/>
      <c r="AT1411" s="18" t="s">
        <v>321</v>
      </c>
      <c r="AU1411" s="18" t="s">
        <v>81</v>
      </c>
    </row>
    <row r="1412" spans="2:65" s="12" customFormat="1">
      <c r="B1412" s="146"/>
      <c r="D1412" s="147" t="s">
        <v>313</v>
      </c>
      <c r="E1412" s="148" t="s">
        <v>21</v>
      </c>
      <c r="F1412" s="149" t="s">
        <v>1988</v>
      </c>
      <c r="H1412" s="150">
        <v>1</v>
      </c>
      <c r="I1412" s="151"/>
      <c r="L1412" s="146"/>
      <c r="M1412" s="152"/>
      <c r="T1412" s="153"/>
      <c r="AT1412" s="148" t="s">
        <v>313</v>
      </c>
      <c r="AU1412" s="148" t="s">
        <v>81</v>
      </c>
      <c r="AV1412" s="12" t="s">
        <v>81</v>
      </c>
      <c r="AW1412" s="12" t="s">
        <v>34</v>
      </c>
      <c r="AX1412" s="12" t="s">
        <v>72</v>
      </c>
      <c r="AY1412" s="148" t="s">
        <v>306</v>
      </c>
    </row>
    <row r="1413" spans="2:65" s="13" customFormat="1">
      <c r="B1413" s="154"/>
      <c r="D1413" s="147" t="s">
        <v>313</v>
      </c>
      <c r="E1413" s="155" t="s">
        <v>21</v>
      </c>
      <c r="F1413" s="156" t="s">
        <v>315</v>
      </c>
      <c r="H1413" s="157">
        <v>1</v>
      </c>
      <c r="I1413" s="158"/>
      <c r="L1413" s="154"/>
      <c r="M1413" s="159"/>
      <c r="T1413" s="160"/>
      <c r="AT1413" s="155" t="s">
        <v>313</v>
      </c>
      <c r="AU1413" s="155" t="s">
        <v>81</v>
      </c>
      <c r="AV1413" s="13" t="s">
        <v>89</v>
      </c>
      <c r="AW1413" s="13" t="s">
        <v>34</v>
      </c>
      <c r="AX1413" s="13" t="s">
        <v>79</v>
      </c>
      <c r="AY1413" s="155" t="s">
        <v>306</v>
      </c>
    </row>
    <row r="1414" spans="2:65" s="1" customFormat="1" ht="24.2" customHeight="1">
      <c r="B1414" s="33"/>
      <c r="C1414" s="133" t="s">
        <v>1989</v>
      </c>
      <c r="D1414" s="133" t="s">
        <v>308</v>
      </c>
      <c r="E1414" s="134" t="s">
        <v>1990</v>
      </c>
      <c r="F1414" s="135" t="s">
        <v>1991</v>
      </c>
      <c r="G1414" s="136" t="s">
        <v>1992</v>
      </c>
      <c r="H1414" s="189"/>
      <c r="I1414" s="138"/>
      <c r="J1414" s="139">
        <f>ROUND(I1414*H1414,2)</f>
        <v>0</v>
      </c>
      <c r="K1414" s="135" t="s">
        <v>319</v>
      </c>
      <c r="L1414" s="33"/>
      <c r="M1414" s="140" t="s">
        <v>21</v>
      </c>
      <c r="N1414" s="141" t="s">
        <v>43</v>
      </c>
      <c r="P1414" s="142">
        <f>O1414*H1414</f>
        <v>0</v>
      </c>
      <c r="Q1414" s="142">
        <v>0</v>
      </c>
      <c r="R1414" s="142">
        <f>Q1414*H1414</f>
        <v>0</v>
      </c>
      <c r="S1414" s="142">
        <v>0</v>
      </c>
      <c r="T1414" s="143">
        <f>S1414*H1414</f>
        <v>0</v>
      </c>
      <c r="AR1414" s="144" t="s">
        <v>368</v>
      </c>
      <c r="AT1414" s="144" t="s">
        <v>308</v>
      </c>
      <c r="AU1414" s="144" t="s">
        <v>81</v>
      </c>
      <c r="AY1414" s="18" t="s">
        <v>306</v>
      </c>
      <c r="BE1414" s="145">
        <f>IF(N1414="základní",J1414,0)</f>
        <v>0</v>
      </c>
      <c r="BF1414" s="145">
        <f>IF(N1414="snížená",J1414,0)</f>
        <v>0</v>
      </c>
      <c r="BG1414" s="145">
        <f>IF(N1414="zákl. přenesená",J1414,0)</f>
        <v>0</v>
      </c>
      <c r="BH1414" s="145">
        <f>IF(N1414="sníž. přenesená",J1414,0)</f>
        <v>0</v>
      </c>
      <c r="BI1414" s="145">
        <f>IF(N1414="nulová",J1414,0)</f>
        <v>0</v>
      </c>
      <c r="BJ1414" s="18" t="s">
        <v>79</v>
      </c>
      <c r="BK1414" s="145">
        <f>ROUND(I1414*H1414,2)</f>
        <v>0</v>
      </c>
      <c r="BL1414" s="18" t="s">
        <v>368</v>
      </c>
      <c r="BM1414" s="144" t="s">
        <v>1993</v>
      </c>
    </row>
    <row r="1415" spans="2:65" s="1" customFormat="1">
      <c r="B1415" s="33"/>
      <c r="D1415" s="161" t="s">
        <v>321</v>
      </c>
      <c r="F1415" s="162" t="s">
        <v>1994</v>
      </c>
      <c r="I1415" s="163"/>
      <c r="L1415" s="33"/>
      <c r="M1415" s="164"/>
      <c r="T1415" s="52"/>
      <c r="AT1415" s="18" t="s">
        <v>321</v>
      </c>
      <c r="AU1415" s="18" t="s">
        <v>81</v>
      </c>
    </row>
    <row r="1416" spans="2:65" s="11" customFormat="1" ht="22.9" customHeight="1">
      <c r="B1416" s="121"/>
      <c r="D1416" s="122" t="s">
        <v>71</v>
      </c>
      <c r="E1416" s="131" t="s">
        <v>1995</v>
      </c>
      <c r="F1416" s="131" t="s">
        <v>1996</v>
      </c>
      <c r="I1416" s="124"/>
      <c r="J1416" s="132">
        <f>BK1416</f>
        <v>0</v>
      </c>
      <c r="L1416" s="121"/>
      <c r="M1416" s="126"/>
      <c r="P1416" s="127">
        <f>SUM(P1417:P1512)</f>
        <v>0</v>
      </c>
      <c r="R1416" s="127">
        <f>SUM(R1417:R1512)</f>
        <v>2.1456561499999998</v>
      </c>
      <c r="T1416" s="128">
        <f>SUM(T1417:T1512)</f>
        <v>0</v>
      </c>
      <c r="AR1416" s="122" t="s">
        <v>81</v>
      </c>
      <c r="AT1416" s="129" t="s">
        <v>71</v>
      </c>
      <c r="AU1416" s="129" t="s">
        <v>79</v>
      </c>
      <c r="AY1416" s="122" t="s">
        <v>306</v>
      </c>
      <c r="BK1416" s="130">
        <f>SUM(BK1417:BK1512)</f>
        <v>0</v>
      </c>
    </row>
    <row r="1417" spans="2:65" s="1" customFormat="1" ht="16.5" customHeight="1">
      <c r="B1417" s="33"/>
      <c r="C1417" s="133" t="s">
        <v>1997</v>
      </c>
      <c r="D1417" s="133" t="s">
        <v>308</v>
      </c>
      <c r="E1417" s="134" t="s">
        <v>1998</v>
      </c>
      <c r="F1417" s="135" t="s">
        <v>1999</v>
      </c>
      <c r="G1417" s="136" t="s">
        <v>236</v>
      </c>
      <c r="H1417" s="137">
        <v>11.63</v>
      </c>
      <c r="I1417" s="138"/>
      <c r="J1417" s="139">
        <f>ROUND(I1417*H1417,2)</f>
        <v>0</v>
      </c>
      <c r="K1417" s="135" t="s">
        <v>319</v>
      </c>
      <c r="L1417" s="33"/>
      <c r="M1417" s="140" t="s">
        <v>21</v>
      </c>
      <c r="N1417" s="141" t="s">
        <v>43</v>
      </c>
      <c r="P1417" s="142">
        <f>O1417*H1417</f>
        <v>0</v>
      </c>
      <c r="Q1417" s="142">
        <v>0</v>
      </c>
      <c r="R1417" s="142">
        <f>Q1417*H1417</f>
        <v>0</v>
      </c>
      <c r="S1417" s="142">
        <v>0</v>
      </c>
      <c r="T1417" s="143">
        <f>S1417*H1417</f>
        <v>0</v>
      </c>
      <c r="AR1417" s="144" t="s">
        <v>368</v>
      </c>
      <c r="AT1417" s="144" t="s">
        <v>308</v>
      </c>
      <c r="AU1417" s="144" t="s">
        <v>81</v>
      </c>
      <c r="AY1417" s="18" t="s">
        <v>306</v>
      </c>
      <c r="BE1417" s="145">
        <f>IF(N1417="základní",J1417,0)</f>
        <v>0</v>
      </c>
      <c r="BF1417" s="145">
        <f>IF(N1417="snížená",J1417,0)</f>
        <v>0</v>
      </c>
      <c r="BG1417" s="145">
        <f>IF(N1417="zákl. přenesená",J1417,0)</f>
        <v>0</v>
      </c>
      <c r="BH1417" s="145">
        <f>IF(N1417="sníž. přenesená",J1417,0)</f>
        <v>0</v>
      </c>
      <c r="BI1417" s="145">
        <f>IF(N1417="nulová",J1417,0)</f>
        <v>0</v>
      </c>
      <c r="BJ1417" s="18" t="s">
        <v>79</v>
      </c>
      <c r="BK1417" s="145">
        <f>ROUND(I1417*H1417,2)</f>
        <v>0</v>
      </c>
      <c r="BL1417" s="18" t="s">
        <v>368</v>
      </c>
      <c r="BM1417" s="144" t="s">
        <v>2000</v>
      </c>
    </row>
    <row r="1418" spans="2:65" s="1" customFormat="1">
      <c r="B1418" s="33"/>
      <c r="D1418" s="161" t="s">
        <v>321</v>
      </c>
      <c r="F1418" s="162" t="s">
        <v>2001</v>
      </c>
      <c r="I1418" s="163"/>
      <c r="L1418" s="33"/>
      <c r="M1418" s="164"/>
      <c r="T1418" s="52"/>
      <c r="AT1418" s="18" t="s">
        <v>321</v>
      </c>
      <c r="AU1418" s="18" t="s">
        <v>81</v>
      </c>
    </row>
    <row r="1419" spans="2:65" s="14" customFormat="1">
      <c r="B1419" s="165"/>
      <c r="D1419" s="147" t="s">
        <v>313</v>
      </c>
      <c r="E1419" s="166" t="s">
        <v>21</v>
      </c>
      <c r="F1419" s="167" t="s">
        <v>2002</v>
      </c>
      <c r="H1419" s="166" t="s">
        <v>21</v>
      </c>
      <c r="I1419" s="168"/>
      <c r="L1419" s="165"/>
      <c r="M1419" s="169"/>
      <c r="T1419" s="170"/>
      <c r="AT1419" s="166" t="s">
        <v>313</v>
      </c>
      <c r="AU1419" s="166" t="s">
        <v>81</v>
      </c>
      <c r="AV1419" s="14" t="s">
        <v>79</v>
      </c>
      <c r="AW1419" s="14" t="s">
        <v>34</v>
      </c>
      <c r="AX1419" s="14" t="s">
        <v>72</v>
      </c>
      <c r="AY1419" s="166" t="s">
        <v>306</v>
      </c>
    </row>
    <row r="1420" spans="2:65" s="12" customFormat="1">
      <c r="B1420" s="146"/>
      <c r="D1420" s="147" t="s">
        <v>313</v>
      </c>
      <c r="E1420" s="148" t="s">
        <v>21</v>
      </c>
      <c r="F1420" s="149" t="s">
        <v>2003</v>
      </c>
      <c r="H1420" s="150">
        <v>1.6</v>
      </c>
      <c r="I1420" s="151"/>
      <c r="L1420" s="146"/>
      <c r="M1420" s="152"/>
      <c r="T1420" s="153"/>
      <c r="AT1420" s="148" t="s">
        <v>313</v>
      </c>
      <c r="AU1420" s="148" t="s">
        <v>81</v>
      </c>
      <c r="AV1420" s="12" t="s">
        <v>81</v>
      </c>
      <c r="AW1420" s="12" t="s">
        <v>34</v>
      </c>
      <c r="AX1420" s="12" t="s">
        <v>72</v>
      </c>
      <c r="AY1420" s="148" t="s">
        <v>306</v>
      </c>
    </row>
    <row r="1421" spans="2:65" s="12" customFormat="1">
      <c r="B1421" s="146"/>
      <c r="D1421" s="147" t="s">
        <v>313</v>
      </c>
      <c r="E1421" s="148" t="s">
        <v>21</v>
      </c>
      <c r="F1421" s="149" t="s">
        <v>2004</v>
      </c>
      <c r="H1421" s="150">
        <v>10.029999999999999</v>
      </c>
      <c r="I1421" s="151"/>
      <c r="L1421" s="146"/>
      <c r="M1421" s="152"/>
      <c r="T1421" s="153"/>
      <c r="AT1421" s="148" t="s">
        <v>313</v>
      </c>
      <c r="AU1421" s="148" t="s">
        <v>81</v>
      </c>
      <c r="AV1421" s="12" t="s">
        <v>81</v>
      </c>
      <c r="AW1421" s="12" t="s">
        <v>34</v>
      </c>
      <c r="AX1421" s="12" t="s">
        <v>72</v>
      </c>
      <c r="AY1421" s="148" t="s">
        <v>306</v>
      </c>
    </row>
    <row r="1422" spans="2:65" s="13" customFormat="1">
      <c r="B1422" s="154"/>
      <c r="D1422" s="147" t="s">
        <v>313</v>
      </c>
      <c r="E1422" s="155" t="s">
        <v>21</v>
      </c>
      <c r="F1422" s="156" t="s">
        <v>315</v>
      </c>
      <c r="H1422" s="157">
        <v>11.63</v>
      </c>
      <c r="I1422" s="158"/>
      <c r="L1422" s="154"/>
      <c r="M1422" s="159"/>
      <c r="T1422" s="160"/>
      <c r="AT1422" s="155" t="s">
        <v>313</v>
      </c>
      <c r="AU1422" s="155" t="s">
        <v>81</v>
      </c>
      <c r="AV1422" s="13" t="s">
        <v>89</v>
      </c>
      <c r="AW1422" s="13" t="s">
        <v>34</v>
      </c>
      <c r="AX1422" s="13" t="s">
        <v>79</v>
      </c>
      <c r="AY1422" s="155" t="s">
        <v>306</v>
      </c>
    </row>
    <row r="1423" spans="2:65" s="1" customFormat="1" ht="16.5" customHeight="1">
      <c r="B1423" s="33"/>
      <c r="C1423" s="179" t="s">
        <v>2005</v>
      </c>
      <c r="D1423" s="179" t="s">
        <v>447</v>
      </c>
      <c r="E1423" s="180" t="s">
        <v>2006</v>
      </c>
      <c r="F1423" s="181" t="s">
        <v>2007</v>
      </c>
      <c r="G1423" s="182" t="s">
        <v>236</v>
      </c>
      <c r="H1423" s="183">
        <v>1.76</v>
      </c>
      <c r="I1423" s="184"/>
      <c r="J1423" s="185">
        <f>ROUND(I1423*H1423,2)</f>
        <v>0</v>
      </c>
      <c r="K1423" s="181" t="s">
        <v>319</v>
      </c>
      <c r="L1423" s="186"/>
      <c r="M1423" s="187" t="s">
        <v>21</v>
      </c>
      <c r="N1423" s="188" t="s">
        <v>43</v>
      </c>
      <c r="P1423" s="142">
        <f>O1423*H1423</f>
        <v>0</v>
      </c>
      <c r="Q1423" s="142">
        <v>0.01</v>
      </c>
      <c r="R1423" s="142">
        <f>Q1423*H1423</f>
        <v>1.7600000000000001E-2</v>
      </c>
      <c r="S1423" s="142">
        <v>0</v>
      </c>
      <c r="T1423" s="143">
        <f>S1423*H1423</f>
        <v>0</v>
      </c>
      <c r="AR1423" s="144" t="s">
        <v>530</v>
      </c>
      <c r="AT1423" s="144" t="s">
        <v>447</v>
      </c>
      <c r="AU1423" s="144" t="s">
        <v>81</v>
      </c>
      <c r="AY1423" s="18" t="s">
        <v>306</v>
      </c>
      <c r="BE1423" s="145">
        <f>IF(N1423="základní",J1423,0)</f>
        <v>0</v>
      </c>
      <c r="BF1423" s="145">
        <f>IF(N1423="snížená",J1423,0)</f>
        <v>0</v>
      </c>
      <c r="BG1423" s="145">
        <f>IF(N1423="zákl. přenesená",J1423,0)</f>
        <v>0</v>
      </c>
      <c r="BH1423" s="145">
        <f>IF(N1423="sníž. přenesená",J1423,0)</f>
        <v>0</v>
      </c>
      <c r="BI1423" s="145">
        <f>IF(N1423="nulová",J1423,0)</f>
        <v>0</v>
      </c>
      <c r="BJ1423" s="18" t="s">
        <v>79</v>
      </c>
      <c r="BK1423" s="145">
        <f>ROUND(I1423*H1423,2)</f>
        <v>0</v>
      </c>
      <c r="BL1423" s="18" t="s">
        <v>368</v>
      </c>
      <c r="BM1423" s="144" t="s">
        <v>2008</v>
      </c>
    </row>
    <row r="1424" spans="2:65" s="1" customFormat="1" ht="48.75">
      <c r="B1424" s="33"/>
      <c r="D1424" s="147" t="s">
        <v>356</v>
      </c>
      <c r="F1424" s="178" t="s">
        <v>2009</v>
      </c>
      <c r="I1424" s="163"/>
      <c r="L1424" s="33"/>
      <c r="M1424" s="164"/>
      <c r="T1424" s="52"/>
      <c r="AT1424" s="18" t="s">
        <v>356</v>
      </c>
      <c r="AU1424" s="18" t="s">
        <v>81</v>
      </c>
    </row>
    <row r="1425" spans="2:65" s="12" customFormat="1">
      <c r="B1425" s="146"/>
      <c r="D1425" s="147" t="s">
        <v>313</v>
      </c>
      <c r="E1425" s="148" t="s">
        <v>21</v>
      </c>
      <c r="F1425" s="149" t="s">
        <v>2010</v>
      </c>
      <c r="H1425" s="150">
        <v>1.6</v>
      </c>
      <c r="I1425" s="151"/>
      <c r="L1425" s="146"/>
      <c r="M1425" s="152"/>
      <c r="T1425" s="153"/>
      <c r="AT1425" s="148" t="s">
        <v>313</v>
      </c>
      <c r="AU1425" s="148" t="s">
        <v>81</v>
      </c>
      <c r="AV1425" s="12" t="s">
        <v>81</v>
      </c>
      <c r="AW1425" s="12" t="s">
        <v>34</v>
      </c>
      <c r="AX1425" s="12" t="s">
        <v>79</v>
      </c>
      <c r="AY1425" s="148" t="s">
        <v>306</v>
      </c>
    </row>
    <row r="1426" spans="2:65" s="12" customFormat="1">
      <c r="B1426" s="146"/>
      <c r="D1426" s="147" t="s">
        <v>313</v>
      </c>
      <c r="F1426" s="149" t="s">
        <v>2011</v>
      </c>
      <c r="H1426" s="150">
        <v>1.76</v>
      </c>
      <c r="I1426" s="151"/>
      <c r="L1426" s="146"/>
      <c r="M1426" s="152"/>
      <c r="T1426" s="153"/>
      <c r="AT1426" s="148" t="s">
        <v>313</v>
      </c>
      <c r="AU1426" s="148" t="s">
        <v>81</v>
      </c>
      <c r="AV1426" s="12" t="s">
        <v>81</v>
      </c>
      <c r="AW1426" s="12" t="s">
        <v>4</v>
      </c>
      <c r="AX1426" s="12" t="s">
        <v>79</v>
      </c>
      <c r="AY1426" s="148" t="s">
        <v>306</v>
      </c>
    </row>
    <row r="1427" spans="2:65" s="1" customFormat="1" ht="16.5" customHeight="1">
      <c r="B1427" s="33"/>
      <c r="C1427" s="179" t="s">
        <v>2012</v>
      </c>
      <c r="D1427" s="179" t="s">
        <v>447</v>
      </c>
      <c r="E1427" s="180" t="s">
        <v>2013</v>
      </c>
      <c r="F1427" s="181" t="s">
        <v>2014</v>
      </c>
      <c r="G1427" s="182" t="s">
        <v>236</v>
      </c>
      <c r="H1427" s="183">
        <v>11.032999999999999</v>
      </c>
      <c r="I1427" s="184"/>
      <c r="J1427" s="185">
        <f>ROUND(I1427*H1427,2)</f>
        <v>0</v>
      </c>
      <c r="K1427" s="181" t="s">
        <v>319</v>
      </c>
      <c r="L1427" s="186"/>
      <c r="M1427" s="187" t="s">
        <v>21</v>
      </c>
      <c r="N1427" s="188" t="s">
        <v>43</v>
      </c>
      <c r="P1427" s="142">
        <f>O1427*H1427</f>
        <v>0</v>
      </c>
      <c r="Q1427" s="142">
        <v>4.1999999999999997E-3</v>
      </c>
      <c r="R1427" s="142">
        <f>Q1427*H1427</f>
        <v>4.6338599999999994E-2</v>
      </c>
      <c r="S1427" s="142">
        <v>0</v>
      </c>
      <c r="T1427" s="143">
        <f>S1427*H1427</f>
        <v>0</v>
      </c>
      <c r="AR1427" s="144" t="s">
        <v>530</v>
      </c>
      <c r="AT1427" s="144" t="s">
        <v>447</v>
      </c>
      <c r="AU1427" s="144" t="s">
        <v>81</v>
      </c>
      <c r="AY1427" s="18" t="s">
        <v>306</v>
      </c>
      <c r="BE1427" s="145">
        <f>IF(N1427="základní",J1427,0)</f>
        <v>0</v>
      </c>
      <c r="BF1427" s="145">
        <f>IF(N1427="snížená",J1427,0)</f>
        <v>0</v>
      </c>
      <c r="BG1427" s="145">
        <f>IF(N1427="zákl. přenesená",J1427,0)</f>
        <v>0</v>
      </c>
      <c r="BH1427" s="145">
        <f>IF(N1427="sníž. přenesená",J1427,0)</f>
        <v>0</v>
      </c>
      <c r="BI1427" s="145">
        <f>IF(N1427="nulová",J1427,0)</f>
        <v>0</v>
      </c>
      <c r="BJ1427" s="18" t="s">
        <v>79</v>
      </c>
      <c r="BK1427" s="145">
        <f>ROUND(I1427*H1427,2)</f>
        <v>0</v>
      </c>
      <c r="BL1427" s="18" t="s">
        <v>368</v>
      </c>
      <c r="BM1427" s="144" t="s">
        <v>2015</v>
      </c>
    </row>
    <row r="1428" spans="2:65" s="1" customFormat="1" ht="58.5">
      <c r="B1428" s="33"/>
      <c r="D1428" s="147" t="s">
        <v>356</v>
      </c>
      <c r="F1428" s="178" t="s">
        <v>2016</v>
      </c>
      <c r="I1428" s="163"/>
      <c r="L1428" s="33"/>
      <c r="M1428" s="164"/>
      <c r="T1428" s="52"/>
      <c r="AT1428" s="18" t="s">
        <v>356</v>
      </c>
      <c r="AU1428" s="18" t="s">
        <v>81</v>
      </c>
    </row>
    <row r="1429" spans="2:65" s="12" customFormat="1">
      <c r="B1429" s="146"/>
      <c r="D1429" s="147" t="s">
        <v>313</v>
      </c>
      <c r="E1429" s="148" t="s">
        <v>21</v>
      </c>
      <c r="F1429" s="149" t="s">
        <v>2017</v>
      </c>
      <c r="H1429" s="150">
        <v>10.029999999999999</v>
      </c>
      <c r="I1429" s="151"/>
      <c r="L1429" s="146"/>
      <c r="M1429" s="152"/>
      <c r="T1429" s="153"/>
      <c r="AT1429" s="148" t="s">
        <v>313</v>
      </c>
      <c r="AU1429" s="148" t="s">
        <v>81</v>
      </c>
      <c r="AV1429" s="12" t="s">
        <v>81</v>
      </c>
      <c r="AW1429" s="12" t="s">
        <v>34</v>
      </c>
      <c r="AX1429" s="12" t="s">
        <v>79</v>
      </c>
      <c r="AY1429" s="148" t="s">
        <v>306</v>
      </c>
    </row>
    <row r="1430" spans="2:65" s="12" customFormat="1">
      <c r="B1430" s="146"/>
      <c r="D1430" s="147" t="s">
        <v>313</v>
      </c>
      <c r="F1430" s="149" t="s">
        <v>2018</v>
      </c>
      <c r="H1430" s="150">
        <v>11.032999999999999</v>
      </c>
      <c r="I1430" s="151"/>
      <c r="L1430" s="146"/>
      <c r="M1430" s="152"/>
      <c r="T1430" s="153"/>
      <c r="AT1430" s="148" t="s">
        <v>313</v>
      </c>
      <c r="AU1430" s="148" t="s">
        <v>81</v>
      </c>
      <c r="AV1430" s="12" t="s">
        <v>81</v>
      </c>
      <c r="AW1430" s="12" t="s">
        <v>4</v>
      </c>
      <c r="AX1430" s="12" t="s">
        <v>79</v>
      </c>
      <c r="AY1430" s="148" t="s">
        <v>306</v>
      </c>
    </row>
    <row r="1431" spans="2:65" s="1" customFormat="1" ht="21.75" customHeight="1">
      <c r="B1431" s="33"/>
      <c r="C1431" s="133" t="s">
        <v>2019</v>
      </c>
      <c r="D1431" s="133" t="s">
        <v>308</v>
      </c>
      <c r="E1431" s="134" t="s">
        <v>2020</v>
      </c>
      <c r="F1431" s="135" t="s">
        <v>2021</v>
      </c>
      <c r="G1431" s="136" t="s">
        <v>240</v>
      </c>
      <c r="H1431" s="137">
        <v>5.2</v>
      </c>
      <c r="I1431" s="138"/>
      <c r="J1431" s="139">
        <f>ROUND(I1431*H1431,2)</f>
        <v>0</v>
      </c>
      <c r="K1431" s="135" t="s">
        <v>319</v>
      </c>
      <c r="L1431" s="33"/>
      <c r="M1431" s="140" t="s">
        <v>21</v>
      </c>
      <c r="N1431" s="141" t="s">
        <v>43</v>
      </c>
      <c r="P1431" s="142">
        <f>O1431*H1431</f>
        <v>0</v>
      </c>
      <c r="Q1431" s="142">
        <v>0</v>
      </c>
      <c r="R1431" s="142">
        <f>Q1431*H1431</f>
        <v>0</v>
      </c>
      <c r="S1431" s="142">
        <v>0</v>
      </c>
      <c r="T1431" s="143">
        <f>S1431*H1431</f>
        <v>0</v>
      </c>
      <c r="AR1431" s="144" t="s">
        <v>368</v>
      </c>
      <c r="AT1431" s="144" t="s">
        <v>308</v>
      </c>
      <c r="AU1431" s="144" t="s">
        <v>81</v>
      </c>
      <c r="AY1431" s="18" t="s">
        <v>306</v>
      </c>
      <c r="BE1431" s="145">
        <f>IF(N1431="základní",J1431,0)</f>
        <v>0</v>
      </c>
      <c r="BF1431" s="145">
        <f>IF(N1431="snížená",J1431,0)</f>
        <v>0</v>
      </c>
      <c r="BG1431" s="145">
        <f>IF(N1431="zákl. přenesená",J1431,0)</f>
        <v>0</v>
      </c>
      <c r="BH1431" s="145">
        <f>IF(N1431="sníž. přenesená",J1431,0)</f>
        <v>0</v>
      </c>
      <c r="BI1431" s="145">
        <f>IF(N1431="nulová",J1431,0)</f>
        <v>0</v>
      </c>
      <c r="BJ1431" s="18" t="s">
        <v>79</v>
      </c>
      <c r="BK1431" s="145">
        <f>ROUND(I1431*H1431,2)</f>
        <v>0</v>
      </c>
      <c r="BL1431" s="18" t="s">
        <v>368</v>
      </c>
      <c r="BM1431" s="144" t="s">
        <v>2022</v>
      </c>
    </row>
    <row r="1432" spans="2:65" s="1" customFormat="1">
      <c r="B1432" s="33"/>
      <c r="D1432" s="161" t="s">
        <v>321</v>
      </c>
      <c r="F1432" s="162" t="s">
        <v>2023</v>
      </c>
      <c r="I1432" s="163"/>
      <c r="L1432" s="33"/>
      <c r="M1432" s="164"/>
      <c r="T1432" s="52"/>
      <c r="AT1432" s="18" t="s">
        <v>321</v>
      </c>
      <c r="AU1432" s="18" t="s">
        <v>81</v>
      </c>
    </row>
    <row r="1433" spans="2:65" s="12" customFormat="1">
      <c r="B1433" s="146"/>
      <c r="D1433" s="147" t="s">
        <v>313</v>
      </c>
      <c r="E1433" s="148" t="s">
        <v>21</v>
      </c>
      <c r="F1433" s="149" t="s">
        <v>2024</v>
      </c>
      <c r="H1433" s="150">
        <v>5.2</v>
      </c>
      <c r="I1433" s="151"/>
      <c r="L1433" s="146"/>
      <c r="M1433" s="152"/>
      <c r="T1433" s="153"/>
      <c r="AT1433" s="148" t="s">
        <v>313</v>
      </c>
      <c r="AU1433" s="148" t="s">
        <v>81</v>
      </c>
      <c r="AV1433" s="12" t="s">
        <v>81</v>
      </c>
      <c r="AW1433" s="12" t="s">
        <v>34</v>
      </c>
      <c r="AX1433" s="12" t="s">
        <v>72</v>
      </c>
      <c r="AY1433" s="148" t="s">
        <v>306</v>
      </c>
    </row>
    <row r="1434" spans="2:65" s="13" customFormat="1">
      <c r="B1434" s="154"/>
      <c r="D1434" s="147" t="s">
        <v>313</v>
      </c>
      <c r="E1434" s="155" t="s">
        <v>21</v>
      </c>
      <c r="F1434" s="156" t="s">
        <v>315</v>
      </c>
      <c r="H1434" s="157">
        <v>5.2</v>
      </c>
      <c r="I1434" s="158"/>
      <c r="L1434" s="154"/>
      <c r="M1434" s="159"/>
      <c r="T1434" s="160"/>
      <c r="AT1434" s="155" t="s">
        <v>313</v>
      </c>
      <c r="AU1434" s="155" t="s">
        <v>81</v>
      </c>
      <c r="AV1434" s="13" t="s">
        <v>89</v>
      </c>
      <c r="AW1434" s="13" t="s">
        <v>34</v>
      </c>
      <c r="AX1434" s="13" t="s">
        <v>79</v>
      </c>
      <c r="AY1434" s="155" t="s">
        <v>306</v>
      </c>
    </row>
    <row r="1435" spans="2:65" s="1" customFormat="1" ht="16.5" customHeight="1">
      <c r="B1435" s="33"/>
      <c r="C1435" s="179" t="s">
        <v>2025</v>
      </c>
      <c r="D1435" s="179" t="s">
        <v>447</v>
      </c>
      <c r="E1435" s="180" t="s">
        <v>2026</v>
      </c>
      <c r="F1435" s="181" t="s">
        <v>2027</v>
      </c>
      <c r="G1435" s="182" t="s">
        <v>240</v>
      </c>
      <c r="H1435" s="183">
        <v>5.72</v>
      </c>
      <c r="I1435" s="184"/>
      <c r="J1435" s="185">
        <f>ROUND(I1435*H1435,2)</f>
        <v>0</v>
      </c>
      <c r="K1435" s="181" t="s">
        <v>319</v>
      </c>
      <c r="L1435" s="186"/>
      <c r="M1435" s="187" t="s">
        <v>21</v>
      </c>
      <c r="N1435" s="188" t="s">
        <v>43</v>
      </c>
      <c r="P1435" s="142">
        <f>O1435*H1435</f>
        <v>0</v>
      </c>
      <c r="Q1435" s="142">
        <v>2.0000000000000001E-4</v>
      </c>
      <c r="R1435" s="142">
        <f>Q1435*H1435</f>
        <v>1.1440000000000001E-3</v>
      </c>
      <c r="S1435" s="142">
        <v>0</v>
      </c>
      <c r="T1435" s="143">
        <f>S1435*H1435</f>
        <v>0</v>
      </c>
      <c r="AR1435" s="144" t="s">
        <v>530</v>
      </c>
      <c r="AT1435" s="144" t="s">
        <v>447</v>
      </c>
      <c r="AU1435" s="144" t="s">
        <v>81</v>
      </c>
      <c r="AY1435" s="18" t="s">
        <v>306</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368</v>
      </c>
      <c r="BM1435" s="144" t="s">
        <v>2028</v>
      </c>
    </row>
    <row r="1436" spans="2:65" s="12" customFormat="1">
      <c r="B1436" s="146"/>
      <c r="D1436" s="147" t="s">
        <v>313</v>
      </c>
      <c r="F1436" s="149" t="s">
        <v>2029</v>
      </c>
      <c r="H1436" s="150">
        <v>5.72</v>
      </c>
      <c r="I1436" s="151"/>
      <c r="L1436" s="146"/>
      <c r="M1436" s="152"/>
      <c r="T1436" s="153"/>
      <c r="AT1436" s="148" t="s">
        <v>313</v>
      </c>
      <c r="AU1436" s="148" t="s">
        <v>81</v>
      </c>
      <c r="AV1436" s="12" t="s">
        <v>81</v>
      </c>
      <c r="AW1436" s="12" t="s">
        <v>4</v>
      </c>
      <c r="AX1436" s="12" t="s">
        <v>79</v>
      </c>
      <c r="AY1436" s="148" t="s">
        <v>306</v>
      </c>
    </row>
    <row r="1437" spans="2:65" s="1" customFormat="1" ht="21.75" customHeight="1">
      <c r="B1437" s="33"/>
      <c r="C1437" s="133" t="s">
        <v>2030</v>
      </c>
      <c r="D1437" s="133" t="s">
        <v>308</v>
      </c>
      <c r="E1437" s="134" t="s">
        <v>2031</v>
      </c>
      <c r="F1437" s="135" t="s">
        <v>2032</v>
      </c>
      <c r="G1437" s="136" t="s">
        <v>661</v>
      </c>
      <c r="H1437" s="137">
        <v>2</v>
      </c>
      <c r="I1437" s="138"/>
      <c r="J1437" s="139">
        <f>ROUND(I1437*H1437,2)</f>
        <v>0</v>
      </c>
      <c r="K1437" s="135" t="s">
        <v>319</v>
      </c>
      <c r="L1437" s="33"/>
      <c r="M1437" s="140" t="s">
        <v>21</v>
      </c>
      <c r="N1437" s="141" t="s">
        <v>43</v>
      </c>
      <c r="P1437" s="142">
        <f>O1437*H1437</f>
        <v>0</v>
      </c>
      <c r="Q1437" s="142">
        <v>0</v>
      </c>
      <c r="R1437" s="142">
        <f>Q1437*H1437</f>
        <v>0</v>
      </c>
      <c r="S1437" s="142">
        <v>0</v>
      </c>
      <c r="T1437" s="143">
        <f>S1437*H1437</f>
        <v>0</v>
      </c>
      <c r="AR1437" s="144" t="s">
        <v>368</v>
      </c>
      <c r="AT1437" s="144" t="s">
        <v>308</v>
      </c>
      <c r="AU1437" s="144" t="s">
        <v>81</v>
      </c>
      <c r="AY1437" s="18" t="s">
        <v>306</v>
      </c>
      <c r="BE1437" s="145">
        <f>IF(N1437="základní",J1437,0)</f>
        <v>0</v>
      </c>
      <c r="BF1437" s="145">
        <f>IF(N1437="snížená",J1437,0)</f>
        <v>0</v>
      </c>
      <c r="BG1437" s="145">
        <f>IF(N1437="zákl. přenesená",J1437,0)</f>
        <v>0</v>
      </c>
      <c r="BH1437" s="145">
        <f>IF(N1437="sníž. přenesená",J1437,0)</f>
        <v>0</v>
      </c>
      <c r="BI1437" s="145">
        <f>IF(N1437="nulová",J1437,0)</f>
        <v>0</v>
      </c>
      <c r="BJ1437" s="18" t="s">
        <v>79</v>
      </c>
      <c r="BK1437" s="145">
        <f>ROUND(I1437*H1437,2)</f>
        <v>0</v>
      </c>
      <c r="BL1437" s="18" t="s">
        <v>368</v>
      </c>
      <c r="BM1437" s="144" t="s">
        <v>2033</v>
      </c>
    </row>
    <row r="1438" spans="2:65" s="1" customFormat="1">
      <c r="B1438" s="33"/>
      <c r="D1438" s="161" t="s">
        <v>321</v>
      </c>
      <c r="F1438" s="162" t="s">
        <v>2034</v>
      </c>
      <c r="I1438" s="163"/>
      <c r="L1438" s="33"/>
      <c r="M1438" s="164"/>
      <c r="T1438" s="52"/>
      <c r="AT1438" s="18" t="s">
        <v>321</v>
      </c>
      <c r="AU1438" s="18" t="s">
        <v>81</v>
      </c>
    </row>
    <row r="1439" spans="2:65" s="12" customFormat="1">
      <c r="B1439" s="146"/>
      <c r="D1439" s="147" t="s">
        <v>313</v>
      </c>
      <c r="E1439" s="148" t="s">
        <v>21</v>
      </c>
      <c r="F1439" s="149" t="s">
        <v>2035</v>
      </c>
      <c r="H1439" s="150">
        <v>1</v>
      </c>
      <c r="I1439" s="151"/>
      <c r="L1439" s="146"/>
      <c r="M1439" s="152"/>
      <c r="T1439" s="153"/>
      <c r="AT1439" s="148" t="s">
        <v>313</v>
      </c>
      <c r="AU1439" s="148" t="s">
        <v>81</v>
      </c>
      <c r="AV1439" s="12" t="s">
        <v>81</v>
      </c>
      <c r="AW1439" s="12" t="s">
        <v>34</v>
      </c>
      <c r="AX1439" s="12" t="s">
        <v>72</v>
      </c>
      <c r="AY1439" s="148" t="s">
        <v>306</v>
      </c>
    </row>
    <row r="1440" spans="2:65" s="13" customFormat="1">
      <c r="B1440" s="154"/>
      <c r="D1440" s="147" t="s">
        <v>313</v>
      </c>
      <c r="E1440" s="155" t="s">
        <v>21</v>
      </c>
      <c r="F1440" s="156" t="s">
        <v>315</v>
      </c>
      <c r="H1440" s="157">
        <v>1</v>
      </c>
      <c r="I1440" s="158"/>
      <c r="L1440" s="154"/>
      <c r="M1440" s="159"/>
      <c r="T1440" s="160"/>
      <c r="AT1440" s="155" t="s">
        <v>313</v>
      </c>
      <c r="AU1440" s="155" t="s">
        <v>81</v>
      </c>
      <c r="AV1440" s="13" t="s">
        <v>89</v>
      </c>
      <c r="AW1440" s="13" t="s">
        <v>34</v>
      </c>
      <c r="AX1440" s="13" t="s">
        <v>72</v>
      </c>
      <c r="AY1440" s="155" t="s">
        <v>306</v>
      </c>
    </row>
    <row r="1441" spans="2:65" s="12" customFormat="1">
      <c r="B1441" s="146"/>
      <c r="D1441" s="147" t="s">
        <v>313</v>
      </c>
      <c r="E1441" s="148" t="s">
        <v>21</v>
      </c>
      <c r="F1441" s="149" t="s">
        <v>2036</v>
      </c>
      <c r="H1441" s="150">
        <v>1</v>
      </c>
      <c r="I1441" s="151"/>
      <c r="L1441" s="146"/>
      <c r="M1441" s="152"/>
      <c r="T1441" s="153"/>
      <c r="AT1441" s="148" t="s">
        <v>313</v>
      </c>
      <c r="AU1441" s="148" t="s">
        <v>81</v>
      </c>
      <c r="AV1441" s="12" t="s">
        <v>81</v>
      </c>
      <c r="AW1441" s="12" t="s">
        <v>34</v>
      </c>
      <c r="AX1441" s="12" t="s">
        <v>72</v>
      </c>
      <c r="AY1441" s="148" t="s">
        <v>306</v>
      </c>
    </row>
    <row r="1442" spans="2:65" s="13" customFormat="1">
      <c r="B1442" s="154"/>
      <c r="D1442" s="147" t="s">
        <v>313</v>
      </c>
      <c r="E1442" s="155" t="s">
        <v>21</v>
      </c>
      <c r="F1442" s="156" t="s">
        <v>315</v>
      </c>
      <c r="H1442" s="157">
        <v>1</v>
      </c>
      <c r="I1442" s="158"/>
      <c r="L1442" s="154"/>
      <c r="M1442" s="159"/>
      <c r="T1442" s="160"/>
      <c r="AT1442" s="155" t="s">
        <v>313</v>
      </c>
      <c r="AU1442" s="155" t="s">
        <v>81</v>
      </c>
      <c r="AV1442" s="13" t="s">
        <v>89</v>
      </c>
      <c r="AW1442" s="13" t="s">
        <v>34</v>
      </c>
      <c r="AX1442" s="13" t="s">
        <v>72</v>
      </c>
      <c r="AY1442" s="155" t="s">
        <v>306</v>
      </c>
    </row>
    <row r="1443" spans="2:65" s="15" customFormat="1">
      <c r="B1443" s="171"/>
      <c r="D1443" s="147" t="s">
        <v>313</v>
      </c>
      <c r="E1443" s="172" t="s">
        <v>21</v>
      </c>
      <c r="F1443" s="173" t="s">
        <v>331</v>
      </c>
      <c r="H1443" s="174">
        <v>2</v>
      </c>
      <c r="I1443" s="175"/>
      <c r="L1443" s="171"/>
      <c r="M1443" s="176"/>
      <c r="T1443" s="177"/>
      <c r="AT1443" s="172" t="s">
        <v>313</v>
      </c>
      <c r="AU1443" s="172" t="s">
        <v>81</v>
      </c>
      <c r="AV1443" s="15" t="s">
        <v>108</v>
      </c>
      <c r="AW1443" s="15" t="s">
        <v>34</v>
      </c>
      <c r="AX1443" s="15" t="s">
        <v>79</v>
      </c>
      <c r="AY1443" s="172" t="s">
        <v>306</v>
      </c>
    </row>
    <row r="1444" spans="2:65" s="1" customFormat="1" ht="21.75" customHeight="1">
      <c r="B1444" s="33"/>
      <c r="C1444" s="179" t="s">
        <v>2037</v>
      </c>
      <c r="D1444" s="179" t="s">
        <v>447</v>
      </c>
      <c r="E1444" s="180" t="s">
        <v>2038</v>
      </c>
      <c r="F1444" s="181" t="s">
        <v>2039</v>
      </c>
      <c r="G1444" s="182" t="s">
        <v>661</v>
      </c>
      <c r="H1444" s="183">
        <v>1</v>
      </c>
      <c r="I1444" s="184"/>
      <c r="J1444" s="185">
        <f>ROUND(I1444*H1444,2)</f>
        <v>0</v>
      </c>
      <c r="K1444" s="181" t="s">
        <v>311</v>
      </c>
      <c r="L1444" s="186"/>
      <c r="M1444" s="187" t="s">
        <v>21</v>
      </c>
      <c r="N1444" s="188" t="s">
        <v>43</v>
      </c>
      <c r="P1444" s="142">
        <f>O1444*H1444</f>
        <v>0</v>
      </c>
      <c r="Q1444" s="142">
        <v>0.11</v>
      </c>
      <c r="R1444" s="142">
        <f>Q1444*H1444</f>
        <v>0.11</v>
      </c>
      <c r="S1444" s="142">
        <v>0</v>
      </c>
      <c r="T1444" s="143">
        <f>S1444*H1444</f>
        <v>0</v>
      </c>
      <c r="AR1444" s="144" t="s">
        <v>530</v>
      </c>
      <c r="AT1444" s="144" t="s">
        <v>447</v>
      </c>
      <c r="AU1444" s="144" t="s">
        <v>81</v>
      </c>
      <c r="AY1444" s="18" t="s">
        <v>306</v>
      </c>
      <c r="BE1444" s="145">
        <f>IF(N1444="základní",J1444,0)</f>
        <v>0</v>
      </c>
      <c r="BF1444" s="145">
        <f>IF(N1444="snížená",J1444,0)</f>
        <v>0</v>
      </c>
      <c r="BG1444" s="145">
        <f>IF(N1444="zákl. přenesená",J1444,0)</f>
        <v>0</v>
      </c>
      <c r="BH1444" s="145">
        <f>IF(N1444="sníž. přenesená",J1444,0)</f>
        <v>0</v>
      </c>
      <c r="BI1444" s="145">
        <f>IF(N1444="nulová",J1444,0)</f>
        <v>0</v>
      </c>
      <c r="BJ1444" s="18" t="s">
        <v>79</v>
      </c>
      <c r="BK1444" s="145">
        <f>ROUND(I1444*H1444,2)</f>
        <v>0</v>
      </c>
      <c r="BL1444" s="18" t="s">
        <v>368</v>
      </c>
      <c r="BM1444" s="144" t="s">
        <v>2040</v>
      </c>
    </row>
    <row r="1445" spans="2:65" s="1" customFormat="1" ht="117">
      <c r="B1445" s="33"/>
      <c r="D1445" s="147" t="s">
        <v>356</v>
      </c>
      <c r="F1445" s="178" t="s">
        <v>2041</v>
      </c>
      <c r="I1445" s="163"/>
      <c r="L1445" s="33"/>
      <c r="M1445" s="164"/>
      <c r="T1445" s="52"/>
      <c r="AT1445" s="18" t="s">
        <v>356</v>
      </c>
      <c r="AU1445" s="18" t="s">
        <v>81</v>
      </c>
    </row>
    <row r="1446" spans="2:65" s="12" customFormat="1">
      <c r="B1446" s="146"/>
      <c r="D1446" s="147" t="s">
        <v>313</v>
      </c>
      <c r="E1446" s="148" t="s">
        <v>21</v>
      </c>
      <c r="F1446" s="149" t="s">
        <v>2035</v>
      </c>
      <c r="H1446" s="150">
        <v>1</v>
      </c>
      <c r="I1446" s="151"/>
      <c r="L1446" s="146"/>
      <c r="M1446" s="152"/>
      <c r="T1446" s="153"/>
      <c r="AT1446" s="148" t="s">
        <v>313</v>
      </c>
      <c r="AU1446" s="148" t="s">
        <v>81</v>
      </c>
      <c r="AV1446" s="12" t="s">
        <v>81</v>
      </c>
      <c r="AW1446" s="12" t="s">
        <v>34</v>
      </c>
      <c r="AX1446" s="12" t="s">
        <v>72</v>
      </c>
      <c r="AY1446" s="148" t="s">
        <v>306</v>
      </c>
    </row>
    <row r="1447" spans="2:65" s="13" customFormat="1">
      <c r="B1447" s="154"/>
      <c r="D1447" s="147" t="s">
        <v>313</v>
      </c>
      <c r="E1447" s="155" t="s">
        <v>21</v>
      </c>
      <c r="F1447" s="156" t="s">
        <v>315</v>
      </c>
      <c r="H1447" s="157">
        <v>1</v>
      </c>
      <c r="I1447" s="158"/>
      <c r="L1447" s="154"/>
      <c r="M1447" s="159"/>
      <c r="T1447" s="160"/>
      <c r="AT1447" s="155" t="s">
        <v>313</v>
      </c>
      <c r="AU1447" s="155" t="s">
        <v>81</v>
      </c>
      <c r="AV1447" s="13" t="s">
        <v>89</v>
      </c>
      <c r="AW1447" s="13" t="s">
        <v>34</v>
      </c>
      <c r="AX1447" s="13" t="s">
        <v>79</v>
      </c>
      <c r="AY1447" s="155" t="s">
        <v>306</v>
      </c>
    </row>
    <row r="1448" spans="2:65" s="1" customFormat="1" ht="16.5" customHeight="1">
      <c r="B1448" s="33"/>
      <c r="C1448" s="179" t="s">
        <v>2042</v>
      </c>
      <c r="D1448" s="179" t="s">
        <v>447</v>
      </c>
      <c r="E1448" s="180" t="s">
        <v>2043</v>
      </c>
      <c r="F1448" s="181" t="s">
        <v>2044</v>
      </c>
      <c r="G1448" s="182" t="s">
        <v>661</v>
      </c>
      <c r="H1448" s="183">
        <v>1</v>
      </c>
      <c r="I1448" s="184"/>
      <c r="J1448" s="185">
        <f>ROUND(I1448*H1448,2)</f>
        <v>0</v>
      </c>
      <c r="K1448" s="181" t="s">
        <v>311</v>
      </c>
      <c r="L1448" s="186"/>
      <c r="M1448" s="187" t="s">
        <v>21</v>
      </c>
      <c r="N1448" s="188" t="s">
        <v>43</v>
      </c>
      <c r="P1448" s="142">
        <f>O1448*H1448</f>
        <v>0</v>
      </c>
      <c r="Q1448" s="142">
        <v>0.17</v>
      </c>
      <c r="R1448" s="142">
        <f>Q1448*H1448</f>
        <v>0.17</v>
      </c>
      <c r="S1448" s="142">
        <v>0</v>
      </c>
      <c r="T1448" s="143">
        <f>S1448*H1448</f>
        <v>0</v>
      </c>
      <c r="AR1448" s="144" t="s">
        <v>530</v>
      </c>
      <c r="AT1448" s="144" t="s">
        <v>447</v>
      </c>
      <c r="AU1448" s="144" t="s">
        <v>81</v>
      </c>
      <c r="AY1448" s="18" t="s">
        <v>306</v>
      </c>
      <c r="BE1448" s="145">
        <f>IF(N1448="základní",J1448,0)</f>
        <v>0</v>
      </c>
      <c r="BF1448" s="145">
        <f>IF(N1448="snížená",J1448,0)</f>
        <v>0</v>
      </c>
      <c r="BG1448" s="145">
        <f>IF(N1448="zákl. přenesená",J1448,0)</f>
        <v>0</v>
      </c>
      <c r="BH1448" s="145">
        <f>IF(N1448="sníž. přenesená",J1448,0)</f>
        <v>0</v>
      </c>
      <c r="BI1448" s="145">
        <f>IF(N1448="nulová",J1448,0)</f>
        <v>0</v>
      </c>
      <c r="BJ1448" s="18" t="s">
        <v>79</v>
      </c>
      <c r="BK1448" s="145">
        <f>ROUND(I1448*H1448,2)</f>
        <v>0</v>
      </c>
      <c r="BL1448" s="18" t="s">
        <v>368</v>
      </c>
      <c r="BM1448" s="144" t="s">
        <v>2045</v>
      </c>
    </row>
    <row r="1449" spans="2:65" s="1" customFormat="1" ht="146.25">
      <c r="B1449" s="33"/>
      <c r="D1449" s="147" t="s">
        <v>356</v>
      </c>
      <c r="F1449" s="178" t="s">
        <v>2046</v>
      </c>
      <c r="I1449" s="163"/>
      <c r="L1449" s="33"/>
      <c r="M1449" s="164"/>
      <c r="T1449" s="52"/>
      <c r="AT1449" s="18" t="s">
        <v>356</v>
      </c>
      <c r="AU1449" s="18" t="s">
        <v>81</v>
      </c>
    </row>
    <row r="1450" spans="2:65" s="12" customFormat="1">
      <c r="B1450" s="146"/>
      <c r="D1450" s="147" t="s">
        <v>313</v>
      </c>
      <c r="E1450" s="148" t="s">
        <v>21</v>
      </c>
      <c r="F1450" s="149" t="s">
        <v>2036</v>
      </c>
      <c r="H1450" s="150">
        <v>1</v>
      </c>
      <c r="I1450" s="151"/>
      <c r="L1450" s="146"/>
      <c r="M1450" s="152"/>
      <c r="T1450" s="153"/>
      <c r="AT1450" s="148" t="s">
        <v>313</v>
      </c>
      <c r="AU1450" s="148" t="s">
        <v>81</v>
      </c>
      <c r="AV1450" s="12" t="s">
        <v>81</v>
      </c>
      <c r="AW1450" s="12" t="s">
        <v>34</v>
      </c>
      <c r="AX1450" s="12" t="s">
        <v>72</v>
      </c>
      <c r="AY1450" s="148" t="s">
        <v>306</v>
      </c>
    </row>
    <row r="1451" spans="2:65" s="13" customFormat="1">
      <c r="B1451" s="154"/>
      <c r="D1451" s="147" t="s">
        <v>313</v>
      </c>
      <c r="E1451" s="155" t="s">
        <v>21</v>
      </c>
      <c r="F1451" s="156" t="s">
        <v>315</v>
      </c>
      <c r="H1451" s="157">
        <v>1</v>
      </c>
      <c r="I1451" s="158"/>
      <c r="L1451" s="154"/>
      <c r="M1451" s="159"/>
      <c r="T1451" s="160"/>
      <c r="AT1451" s="155" t="s">
        <v>313</v>
      </c>
      <c r="AU1451" s="155" t="s">
        <v>81</v>
      </c>
      <c r="AV1451" s="13" t="s">
        <v>89</v>
      </c>
      <c r="AW1451" s="13" t="s">
        <v>34</v>
      </c>
      <c r="AX1451" s="13" t="s">
        <v>79</v>
      </c>
      <c r="AY1451" s="155" t="s">
        <v>306</v>
      </c>
    </row>
    <row r="1452" spans="2:65" s="1" customFormat="1" ht="21.75" customHeight="1">
      <c r="B1452" s="33"/>
      <c r="C1452" s="133" t="s">
        <v>2047</v>
      </c>
      <c r="D1452" s="133" t="s">
        <v>308</v>
      </c>
      <c r="E1452" s="134" t="s">
        <v>2048</v>
      </c>
      <c r="F1452" s="135" t="s">
        <v>2049</v>
      </c>
      <c r="G1452" s="136" t="s">
        <v>661</v>
      </c>
      <c r="H1452" s="137">
        <v>1</v>
      </c>
      <c r="I1452" s="138"/>
      <c r="J1452" s="139">
        <f>ROUND(I1452*H1452,2)</f>
        <v>0</v>
      </c>
      <c r="K1452" s="135" t="s">
        <v>319</v>
      </c>
      <c r="L1452" s="33"/>
      <c r="M1452" s="140" t="s">
        <v>21</v>
      </c>
      <c r="N1452" s="141" t="s">
        <v>43</v>
      </c>
      <c r="P1452" s="142">
        <f>O1452*H1452</f>
        <v>0</v>
      </c>
      <c r="Q1452" s="142">
        <v>0</v>
      </c>
      <c r="R1452" s="142">
        <f>Q1452*H1452</f>
        <v>0</v>
      </c>
      <c r="S1452" s="142">
        <v>0</v>
      </c>
      <c r="T1452" s="143">
        <f>S1452*H1452</f>
        <v>0</v>
      </c>
      <c r="AR1452" s="144" t="s">
        <v>368</v>
      </c>
      <c r="AT1452" s="144" t="s">
        <v>308</v>
      </c>
      <c r="AU1452" s="144" t="s">
        <v>81</v>
      </c>
      <c r="AY1452" s="18" t="s">
        <v>306</v>
      </c>
      <c r="BE1452" s="145">
        <f>IF(N1452="základní",J1452,0)</f>
        <v>0</v>
      </c>
      <c r="BF1452" s="145">
        <f>IF(N1452="snížená",J1452,0)</f>
        <v>0</v>
      </c>
      <c r="BG1452" s="145">
        <f>IF(N1452="zákl. přenesená",J1452,0)</f>
        <v>0</v>
      </c>
      <c r="BH1452" s="145">
        <f>IF(N1452="sníž. přenesená",J1452,0)</f>
        <v>0</v>
      </c>
      <c r="BI1452" s="145">
        <f>IF(N1452="nulová",J1452,0)</f>
        <v>0</v>
      </c>
      <c r="BJ1452" s="18" t="s">
        <v>79</v>
      </c>
      <c r="BK1452" s="145">
        <f>ROUND(I1452*H1452,2)</f>
        <v>0</v>
      </c>
      <c r="BL1452" s="18" t="s">
        <v>368</v>
      </c>
      <c r="BM1452" s="144" t="s">
        <v>2050</v>
      </c>
    </row>
    <row r="1453" spans="2:65" s="1" customFormat="1">
      <c r="B1453" s="33"/>
      <c r="D1453" s="161" t="s">
        <v>321</v>
      </c>
      <c r="F1453" s="162" t="s">
        <v>2051</v>
      </c>
      <c r="I1453" s="163"/>
      <c r="L1453" s="33"/>
      <c r="M1453" s="164"/>
      <c r="T1453" s="52"/>
      <c r="AT1453" s="18" t="s">
        <v>321</v>
      </c>
      <c r="AU1453" s="18" t="s">
        <v>81</v>
      </c>
    </row>
    <row r="1454" spans="2:65" s="12" customFormat="1">
      <c r="B1454" s="146"/>
      <c r="D1454" s="147" t="s">
        <v>313</v>
      </c>
      <c r="E1454" s="148" t="s">
        <v>21</v>
      </c>
      <c r="F1454" s="149" t="s">
        <v>2052</v>
      </c>
      <c r="H1454" s="150">
        <v>1</v>
      </c>
      <c r="I1454" s="151"/>
      <c r="L1454" s="146"/>
      <c r="M1454" s="152"/>
      <c r="T1454" s="153"/>
      <c r="AT1454" s="148" t="s">
        <v>313</v>
      </c>
      <c r="AU1454" s="148" t="s">
        <v>81</v>
      </c>
      <c r="AV1454" s="12" t="s">
        <v>81</v>
      </c>
      <c r="AW1454" s="12" t="s">
        <v>34</v>
      </c>
      <c r="AX1454" s="12" t="s">
        <v>72</v>
      </c>
      <c r="AY1454" s="148" t="s">
        <v>306</v>
      </c>
    </row>
    <row r="1455" spans="2:65" s="13" customFormat="1">
      <c r="B1455" s="154"/>
      <c r="D1455" s="147" t="s">
        <v>313</v>
      </c>
      <c r="E1455" s="155" t="s">
        <v>21</v>
      </c>
      <c r="F1455" s="156" t="s">
        <v>315</v>
      </c>
      <c r="H1455" s="157">
        <v>1</v>
      </c>
      <c r="I1455" s="158"/>
      <c r="L1455" s="154"/>
      <c r="M1455" s="159"/>
      <c r="T1455" s="160"/>
      <c r="AT1455" s="155" t="s">
        <v>313</v>
      </c>
      <c r="AU1455" s="155" t="s">
        <v>81</v>
      </c>
      <c r="AV1455" s="13" t="s">
        <v>89</v>
      </c>
      <c r="AW1455" s="13" t="s">
        <v>34</v>
      </c>
      <c r="AX1455" s="13" t="s">
        <v>79</v>
      </c>
      <c r="AY1455" s="155" t="s">
        <v>306</v>
      </c>
    </row>
    <row r="1456" spans="2:65" s="1" customFormat="1" ht="24.2" customHeight="1">
      <c r="B1456" s="33"/>
      <c r="C1456" s="179" t="s">
        <v>2053</v>
      </c>
      <c r="D1456" s="179" t="s">
        <v>447</v>
      </c>
      <c r="E1456" s="180" t="s">
        <v>2054</v>
      </c>
      <c r="F1456" s="181" t="s">
        <v>2055</v>
      </c>
      <c r="G1456" s="182" t="s">
        <v>661</v>
      </c>
      <c r="H1456" s="183">
        <v>1</v>
      </c>
      <c r="I1456" s="184"/>
      <c r="J1456" s="185">
        <f>ROUND(I1456*H1456,2)</f>
        <v>0</v>
      </c>
      <c r="K1456" s="181" t="s">
        <v>311</v>
      </c>
      <c r="L1456" s="186"/>
      <c r="M1456" s="187" t="s">
        <v>21</v>
      </c>
      <c r="N1456" s="188" t="s">
        <v>43</v>
      </c>
      <c r="P1456" s="142">
        <f>O1456*H1456</f>
        <v>0</v>
      </c>
      <c r="Q1456" s="142">
        <v>0.18</v>
      </c>
      <c r="R1456" s="142">
        <f>Q1456*H1456</f>
        <v>0.18</v>
      </c>
      <c r="S1456" s="142">
        <v>0</v>
      </c>
      <c r="T1456" s="143">
        <f>S1456*H1456</f>
        <v>0</v>
      </c>
      <c r="AR1456" s="144" t="s">
        <v>530</v>
      </c>
      <c r="AT1456" s="144" t="s">
        <v>447</v>
      </c>
      <c r="AU1456" s="144" t="s">
        <v>81</v>
      </c>
      <c r="AY1456" s="18" t="s">
        <v>306</v>
      </c>
      <c r="BE1456" s="145">
        <f>IF(N1456="základní",J1456,0)</f>
        <v>0</v>
      </c>
      <c r="BF1456" s="145">
        <f>IF(N1456="snížená",J1456,0)</f>
        <v>0</v>
      </c>
      <c r="BG1456" s="145">
        <f>IF(N1456="zákl. přenesená",J1456,0)</f>
        <v>0</v>
      </c>
      <c r="BH1456" s="145">
        <f>IF(N1456="sníž. přenesená",J1456,0)</f>
        <v>0</v>
      </c>
      <c r="BI1456" s="145">
        <f>IF(N1456="nulová",J1456,0)</f>
        <v>0</v>
      </c>
      <c r="BJ1456" s="18" t="s">
        <v>79</v>
      </c>
      <c r="BK1456" s="145">
        <f>ROUND(I1456*H1456,2)</f>
        <v>0</v>
      </c>
      <c r="BL1456" s="18" t="s">
        <v>368</v>
      </c>
      <c r="BM1456" s="144" t="s">
        <v>2056</v>
      </c>
    </row>
    <row r="1457" spans="2:65" s="1" customFormat="1" ht="126.75">
      <c r="B1457" s="33"/>
      <c r="D1457" s="147" t="s">
        <v>356</v>
      </c>
      <c r="F1457" s="178" t="s">
        <v>2057</v>
      </c>
      <c r="I1457" s="163"/>
      <c r="L1457" s="33"/>
      <c r="M1457" s="164"/>
      <c r="T1457" s="52"/>
      <c r="AT1457" s="18" t="s">
        <v>356</v>
      </c>
      <c r="AU1457" s="18" t="s">
        <v>81</v>
      </c>
    </row>
    <row r="1458" spans="2:65" s="1" customFormat="1" ht="16.5" customHeight="1">
      <c r="B1458" s="33"/>
      <c r="C1458" s="133" t="s">
        <v>2058</v>
      </c>
      <c r="D1458" s="133" t="s">
        <v>308</v>
      </c>
      <c r="E1458" s="134" t="s">
        <v>2059</v>
      </c>
      <c r="F1458" s="135" t="s">
        <v>2060</v>
      </c>
      <c r="G1458" s="136" t="s">
        <v>2061</v>
      </c>
      <c r="H1458" s="137">
        <v>187.2</v>
      </c>
      <c r="I1458" s="138"/>
      <c r="J1458" s="139">
        <f>ROUND(I1458*H1458,2)</f>
        <v>0</v>
      </c>
      <c r="K1458" s="135" t="s">
        <v>319</v>
      </c>
      <c r="L1458" s="33"/>
      <c r="M1458" s="140" t="s">
        <v>21</v>
      </c>
      <c r="N1458" s="141" t="s">
        <v>43</v>
      </c>
      <c r="P1458" s="142">
        <f>O1458*H1458</f>
        <v>0</v>
      </c>
      <c r="Q1458" s="142">
        <v>6.0000000000000002E-5</v>
      </c>
      <c r="R1458" s="142">
        <f>Q1458*H1458</f>
        <v>1.1231999999999999E-2</v>
      </c>
      <c r="S1458" s="142">
        <v>0</v>
      </c>
      <c r="T1458" s="143">
        <f>S1458*H1458</f>
        <v>0</v>
      </c>
      <c r="AR1458" s="144" t="s">
        <v>368</v>
      </c>
      <c r="AT1458" s="144" t="s">
        <v>308</v>
      </c>
      <c r="AU1458" s="144" t="s">
        <v>81</v>
      </c>
      <c r="AY1458" s="18" t="s">
        <v>306</v>
      </c>
      <c r="BE1458" s="145">
        <f>IF(N1458="základní",J1458,0)</f>
        <v>0</v>
      </c>
      <c r="BF1458" s="145">
        <f>IF(N1458="snížená",J1458,0)</f>
        <v>0</v>
      </c>
      <c r="BG1458" s="145">
        <f>IF(N1458="zákl. přenesená",J1458,0)</f>
        <v>0</v>
      </c>
      <c r="BH1458" s="145">
        <f>IF(N1458="sníž. přenesená",J1458,0)</f>
        <v>0</v>
      </c>
      <c r="BI1458" s="145">
        <f>IF(N1458="nulová",J1458,0)</f>
        <v>0</v>
      </c>
      <c r="BJ1458" s="18" t="s">
        <v>79</v>
      </c>
      <c r="BK1458" s="145">
        <f>ROUND(I1458*H1458,2)</f>
        <v>0</v>
      </c>
      <c r="BL1458" s="18" t="s">
        <v>368</v>
      </c>
      <c r="BM1458" s="144" t="s">
        <v>2062</v>
      </c>
    </row>
    <row r="1459" spans="2:65" s="1" customFormat="1">
      <c r="B1459" s="33"/>
      <c r="D1459" s="161" t="s">
        <v>321</v>
      </c>
      <c r="F1459" s="162" t="s">
        <v>2063</v>
      </c>
      <c r="I1459" s="163"/>
      <c r="L1459" s="33"/>
      <c r="M1459" s="164"/>
      <c r="T1459" s="52"/>
      <c r="AT1459" s="18" t="s">
        <v>321</v>
      </c>
      <c r="AU1459" s="18" t="s">
        <v>81</v>
      </c>
    </row>
    <row r="1460" spans="2:65" s="14" customFormat="1">
      <c r="B1460" s="165"/>
      <c r="D1460" s="147" t="s">
        <v>313</v>
      </c>
      <c r="E1460" s="166" t="s">
        <v>21</v>
      </c>
      <c r="F1460" s="167" t="s">
        <v>2064</v>
      </c>
      <c r="H1460" s="166" t="s">
        <v>21</v>
      </c>
      <c r="I1460" s="168"/>
      <c r="L1460" s="165"/>
      <c r="M1460" s="169"/>
      <c r="T1460" s="170"/>
      <c r="AT1460" s="166" t="s">
        <v>313</v>
      </c>
      <c r="AU1460" s="166" t="s">
        <v>81</v>
      </c>
      <c r="AV1460" s="14" t="s">
        <v>79</v>
      </c>
      <c r="AW1460" s="14" t="s">
        <v>34</v>
      </c>
      <c r="AX1460" s="14" t="s">
        <v>72</v>
      </c>
      <c r="AY1460" s="166" t="s">
        <v>306</v>
      </c>
    </row>
    <row r="1461" spans="2:65" s="12" customFormat="1">
      <c r="B1461" s="146"/>
      <c r="D1461" s="147" t="s">
        <v>313</v>
      </c>
      <c r="E1461" s="148" t="s">
        <v>21</v>
      </c>
      <c r="F1461" s="149" t="s">
        <v>2065</v>
      </c>
      <c r="H1461" s="150">
        <v>187.2</v>
      </c>
      <c r="I1461" s="151"/>
      <c r="L1461" s="146"/>
      <c r="M1461" s="152"/>
      <c r="T1461" s="153"/>
      <c r="AT1461" s="148" t="s">
        <v>313</v>
      </c>
      <c r="AU1461" s="148" t="s">
        <v>81</v>
      </c>
      <c r="AV1461" s="12" t="s">
        <v>81</v>
      </c>
      <c r="AW1461" s="12" t="s">
        <v>34</v>
      </c>
      <c r="AX1461" s="12" t="s">
        <v>72</v>
      </c>
      <c r="AY1461" s="148" t="s">
        <v>306</v>
      </c>
    </row>
    <row r="1462" spans="2:65" s="13" customFormat="1">
      <c r="B1462" s="154"/>
      <c r="D1462" s="147" t="s">
        <v>313</v>
      </c>
      <c r="E1462" s="155" t="s">
        <v>21</v>
      </c>
      <c r="F1462" s="156" t="s">
        <v>315</v>
      </c>
      <c r="H1462" s="157">
        <v>187.2</v>
      </c>
      <c r="I1462" s="158"/>
      <c r="L1462" s="154"/>
      <c r="M1462" s="159"/>
      <c r="T1462" s="160"/>
      <c r="AT1462" s="155" t="s">
        <v>313</v>
      </c>
      <c r="AU1462" s="155" t="s">
        <v>81</v>
      </c>
      <c r="AV1462" s="13" t="s">
        <v>89</v>
      </c>
      <c r="AW1462" s="13" t="s">
        <v>34</v>
      </c>
      <c r="AX1462" s="13" t="s">
        <v>79</v>
      </c>
      <c r="AY1462" s="155" t="s">
        <v>306</v>
      </c>
    </row>
    <row r="1463" spans="2:65" s="1" customFormat="1" ht="16.5" customHeight="1">
      <c r="B1463" s="33"/>
      <c r="C1463" s="179" t="s">
        <v>2066</v>
      </c>
      <c r="D1463" s="179" t="s">
        <v>447</v>
      </c>
      <c r="E1463" s="180" t="s">
        <v>2067</v>
      </c>
      <c r="F1463" s="181" t="s">
        <v>2068</v>
      </c>
      <c r="G1463" s="182" t="s">
        <v>375</v>
      </c>
      <c r="H1463" s="183">
        <v>0.20599999999999999</v>
      </c>
      <c r="I1463" s="184"/>
      <c r="J1463" s="185">
        <f>ROUND(I1463*H1463,2)</f>
        <v>0</v>
      </c>
      <c r="K1463" s="181" t="s">
        <v>319</v>
      </c>
      <c r="L1463" s="186"/>
      <c r="M1463" s="187" t="s">
        <v>21</v>
      </c>
      <c r="N1463" s="188" t="s">
        <v>43</v>
      </c>
      <c r="P1463" s="142">
        <f>O1463*H1463</f>
        <v>0</v>
      </c>
      <c r="Q1463" s="142">
        <v>1</v>
      </c>
      <c r="R1463" s="142">
        <f>Q1463*H1463</f>
        <v>0.20599999999999999</v>
      </c>
      <c r="S1463" s="142">
        <v>0</v>
      </c>
      <c r="T1463" s="143">
        <f>S1463*H1463</f>
        <v>0</v>
      </c>
      <c r="AR1463" s="144" t="s">
        <v>530</v>
      </c>
      <c r="AT1463" s="144" t="s">
        <v>447</v>
      </c>
      <c r="AU1463" s="144" t="s">
        <v>81</v>
      </c>
      <c r="AY1463" s="18" t="s">
        <v>306</v>
      </c>
      <c r="BE1463" s="145">
        <f>IF(N1463="základní",J1463,0)</f>
        <v>0</v>
      </c>
      <c r="BF1463" s="145">
        <f>IF(N1463="snížená",J1463,0)</f>
        <v>0</v>
      </c>
      <c r="BG1463" s="145">
        <f>IF(N1463="zákl. přenesená",J1463,0)</f>
        <v>0</v>
      </c>
      <c r="BH1463" s="145">
        <f>IF(N1463="sníž. přenesená",J1463,0)</f>
        <v>0</v>
      </c>
      <c r="BI1463" s="145">
        <f>IF(N1463="nulová",J1463,0)</f>
        <v>0</v>
      </c>
      <c r="BJ1463" s="18" t="s">
        <v>79</v>
      </c>
      <c r="BK1463" s="145">
        <f>ROUND(I1463*H1463,2)</f>
        <v>0</v>
      </c>
      <c r="BL1463" s="18" t="s">
        <v>368</v>
      </c>
      <c r="BM1463" s="144" t="s">
        <v>2069</v>
      </c>
    </row>
    <row r="1464" spans="2:65" s="14" customFormat="1">
      <c r="B1464" s="165"/>
      <c r="D1464" s="147" t="s">
        <v>313</v>
      </c>
      <c r="E1464" s="166" t="s">
        <v>21</v>
      </c>
      <c r="F1464" s="167" t="s">
        <v>2064</v>
      </c>
      <c r="H1464" s="166" t="s">
        <v>21</v>
      </c>
      <c r="I1464" s="168"/>
      <c r="L1464" s="165"/>
      <c r="M1464" s="169"/>
      <c r="T1464" s="170"/>
      <c r="AT1464" s="166" t="s">
        <v>313</v>
      </c>
      <c r="AU1464" s="166" t="s">
        <v>81</v>
      </c>
      <c r="AV1464" s="14" t="s">
        <v>79</v>
      </c>
      <c r="AW1464" s="14" t="s">
        <v>34</v>
      </c>
      <c r="AX1464" s="14" t="s">
        <v>72</v>
      </c>
      <c r="AY1464" s="166" t="s">
        <v>306</v>
      </c>
    </row>
    <row r="1465" spans="2:65" s="12" customFormat="1">
      <c r="B1465" s="146"/>
      <c r="D1465" s="147" t="s">
        <v>313</v>
      </c>
      <c r="E1465" s="148" t="s">
        <v>21</v>
      </c>
      <c r="F1465" s="149" t="s">
        <v>2070</v>
      </c>
      <c r="H1465" s="150">
        <v>0.187</v>
      </c>
      <c r="I1465" s="151"/>
      <c r="L1465" s="146"/>
      <c r="M1465" s="152"/>
      <c r="T1465" s="153"/>
      <c r="AT1465" s="148" t="s">
        <v>313</v>
      </c>
      <c r="AU1465" s="148" t="s">
        <v>81</v>
      </c>
      <c r="AV1465" s="12" t="s">
        <v>81</v>
      </c>
      <c r="AW1465" s="12" t="s">
        <v>34</v>
      </c>
      <c r="AX1465" s="12" t="s">
        <v>72</v>
      </c>
      <c r="AY1465" s="148" t="s">
        <v>306</v>
      </c>
    </row>
    <row r="1466" spans="2:65" s="13" customFormat="1">
      <c r="B1466" s="154"/>
      <c r="D1466" s="147" t="s">
        <v>313</v>
      </c>
      <c r="E1466" s="155" t="s">
        <v>21</v>
      </c>
      <c r="F1466" s="156" t="s">
        <v>315</v>
      </c>
      <c r="H1466" s="157">
        <v>0.187</v>
      </c>
      <c r="I1466" s="158"/>
      <c r="L1466" s="154"/>
      <c r="M1466" s="159"/>
      <c r="T1466" s="160"/>
      <c r="AT1466" s="155" t="s">
        <v>313</v>
      </c>
      <c r="AU1466" s="155" t="s">
        <v>81</v>
      </c>
      <c r="AV1466" s="13" t="s">
        <v>89</v>
      </c>
      <c r="AW1466" s="13" t="s">
        <v>34</v>
      </c>
      <c r="AX1466" s="13" t="s">
        <v>79</v>
      </c>
      <c r="AY1466" s="155" t="s">
        <v>306</v>
      </c>
    </row>
    <row r="1467" spans="2:65" s="12" customFormat="1">
      <c r="B1467" s="146"/>
      <c r="D1467" s="147" t="s">
        <v>313</v>
      </c>
      <c r="F1467" s="149" t="s">
        <v>2071</v>
      </c>
      <c r="H1467" s="150">
        <v>0.20599999999999999</v>
      </c>
      <c r="I1467" s="151"/>
      <c r="L1467" s="146"/>
      <c r="M1467" s="152"/>
      <c r="T1467" s="153"/>
      <c r="AT1467" s="148" t="s">
        <v>313</v>
      </c>
      <c r="AU1467" s="148" t="s">
        <v>81</v>
      </c>
      <c r="AV1467" s="12" t="s">
        <v>81</v>
      </c>
      <c r="AW1467" s="12" t="s">
        <v>4</v>
      </c>
      <c r="AX1467" s="12" t="s">
        <v>79</v>
      </c>
      <c r="AY1467" s="148" t="s">
        <v>306</v>
      </c>
    </row>
    <row r="1468" spans="2:65" s="1" customFormat="1" ht="16.5" customHeight="1">
      <c r="B1468" s="33"/>
      <c r="C1468" s="133" t="s">
        <v>2072</v>
      </c>
      <c r="D1468" s="133" t="s">
        <v>308</v>
      </c>
      <c r="E1468" s="134" t="s">
        <v>2073</v>
      </c>
      <c r="F1468" s="135" t="s">
        <v>2074</v>
      </c>
      <c r="G1468" s="136" t="s">
        <v>2061</v>
      </c>
      <c r="H1468" s="137">
        <v>1091.1679999999999</v>
      </c>
      <c r="I1468" s="138"/>
      <c r="J1468" s="139">
        <f>ROUND(I1468*H1468,2)</f>
        <v>0</v>
      </c>
      <c r="K1468" s="135" t="s">
        <v>319</v>
      </c>
      <c r="L1468" s="33"/>
      <c r="M1468" s="140" t="s">
        <v>21</v>
      </c>
      <c r="N1468" s="141" t="s">
        <v>43</v>
      </c>
      <c r="P1468" s="142">
        <f>O1468*H1468</f>
        <v>0</v>
      </c>
      <c r="Q1468" s="142">
        <v>5.0000000000000002E-5</v>
      </c>
      <c r="R1468" s="142">
        <f>Q1468*H1468</f>
        <v>5.45584E-2</v>
      </c>
      <c r="S1468" s="142">
        <v>0</v>
      </c>
      <c r="T1468" s="143">
        <f>S1468*H1468</f>
        <v>0</v>
      </c>
      <c r="AR1468" s="144" t="s">
        <v>368</v>
      </c>
      <c r="AT1468" s="144" t="s">
        <v>308</v>
      </c>
      <c r="AU1468" s="144" t="s">
        <v>81</v>
      </c>
      <c r="AY1468" s="18" t="s">
        <v>306</v>
      </c>
      <c r="BE1468" s="145">
        <f>IF(N1468="základní",J1468,0)</f>
        <v>0</v>
      </c>
      <c r="BF1468" s="145">
        <f>IF(N1468="snížená",J1468,0)</f>
        <v>0</v>
      </c>
      <c r="BG1468" s="145">
        <f>IF(N1468="zákl. přenesená",J1468,0)</f>
        <v>0</v>
      </c>
      <c r="BH1468" s="145">
        <f>IF(N1468="sníž. přenesená",J1468,0)</f>
        <v>0</v>
      </c>
      <c r="BI1468" s="145">
        <f>IF(N1468="nulová",J1468,0)</f>
        <v>0</v>
      </c>
      <c r="BJ1468" s="18" t="s">
        <v>79</v>
      </c>
      <c r="BK1468" s="145">
        <f>ROUND(I1468*H1468,2)</f>
        <v>0</v>
      </c>
      <c r="BL1468" s="18" t="s">
        <v>368</v>
      </c>
      <c r="BM1468" s="144" t="s">
        <v>2075</v>
      </c>
    </row>
    <row r="1469" spans="2:65" s="1" customFormat="1">
      <c r="B1469" s="33"/>
      <c r="D1469" s="161" t="s">
        <v>321</v>
      </c>
      <c r="F1469" s="162" t="s">
        <v>2076</v>
      </c>
      <c r="I1469" s="163"/>
      <c r="L1469" s="33"/>
      <c r="M1469" s="164"/>
      <c r="T1469" s="52"/>
      <c r="AT1469" s="18" t="s">
        <v>321</v>
      </c>
      <c r="AU1469" s="18" t="s">
        <v>81</v>
      </c>
    </row>
    <row r="1470" spans="2:65" s="14" customFormat="1">
      <c r="B1470" s="165"/>
      <c r="D1470" s="147" t="s">
        <v>313</v>
      </c>
      <c r="E1470" s="166" t="s">
        <v>21</v>
      </c>
      <c r="F1470" s="167" t="s">
        <v>615</v>
      </c>
      <c r="H1470" s="166" t="s">
        <v>21</v>
      </c>
      <c r="I1470" s="168"/>
      <c r="L1470" s="165"/>
      <c r="M1470" s="169"/>
      <c r="T1470" s="170"/>
      <c r="AT1470" s="166" t="s">
        <v>313</v>
      </c>
      <c r="AU1470" s="166" t="s">
        <v>81</v>
      </c>
      <c r="AV1470" s="14" t="s">
        <v>79</v>
      </c>
      <c r="AW1470" s="14" t="s">
        <v>34</v>
      </c>
      <c r="AX1470" s="14" t="s">
        <v>72</v>
      </c>
      <c r="AY1470" s="166" t="s">
        <v>306</v>
      </c>
    </row>
    <row r="1471" spans="2:65" s="12" customFormat="1">
      <c r="B1471" s="146"/>
      <c r="D1471" s="147" t="s">
        <v>313</v>
      </c>
      <c r="E1471" s="148" t="s">
        <v>21</v>
      </c>
      <c r="F1471" s="149" t="s">
        <v>2077</v>
      </c>
      <c r="H1471" s="150">
        <v>1091.1679999999999</v>
      </c>
      <c r="I1471" s="151"/>
      <c r="L1471" s="146"/>
      <c r="M1471" s="152"/>
      <c r="T1471" s="153"/>
      <c r="AT1471" s="148" t="s">
        <v>313</v>
      </c>
      <c r="AU1471" s="148" t="s">
        <v>81</v>
      </c>
      <c r="AV1471" s="12" t="s">
        <v>81</v>
      </c>
      <c r="AW1471" s="12" t="s">
        <v>34</v>
      </c>
      <c r="AX1471" s="12" t="s">
        <v>72</v>
      </c>
      <c r="AY1471" s="148" t="s">
        <v>306</v>
      </c>
    </row>
    <row r="1472" spans="2:65" s="13" customFormat="1">
      <c r="B1472" s="154"/>
      <c r="D1472" s="147" t="s">
        <v>313</v>
      </c>
      <c r="E1472" s="155" t="s">
        <v>21</v>
      </c>
      <c r="F1472" s="156" t="s">
        <v>315</v>
      </c>
      <c r="H1472" s="157">
        <v>1091.1679999999999</v>
      </c>
      <c r="I1472" s="158"/>
      <c r="L1472" s="154"/>
      <c r="M1472" s="159"/>
      <c r="T1472" s="160"/>
      <c r="AT1472" s="155" t="s">
        <v>313</v>
      </c>
      <c r="AU1472" s="155" t="s">
        <v>81</v>
      </c>
      <c r="AV1472" s="13" t="s">
        <v>89</v>
      </c>
      <c r="AW1472" s="13" t="s">
        <v>34</v>
      </c>
      <c r="AX1472" s="13" t="s">
        <v>72</v>
      </c>
      <c r="AY1472" s="155" t="s">
        <v>306</v>
      </c>
    </row>
    <row r="1473" spans="2:65" s="15" customFormat="1">
      <c r="B1473" s="171"/>
      <c r="D1473" s="147" t="s">
        <v>313</v>
      </c>
      <c r="E1473" s="172" t="s">
        <v>21</v>
      </c>
      <c r="F1473" s="173" t="s">
        <v>331</v>
      </c>
      <c r="H1473" s="174">
        <v>1091.1679999999999</v>
      </c>
      <c r="I1473" s="175"/>
      <c r="L1473" s="171"/>
      <c r="M1473" s="176"/>
      <c r="T1473" s="177"/>
      <c r="AT1473" s="172" t="s">
        <v>313</v>
      </c>
      <c r="AU1473" s="172" t="s">
        <v>81</v>
      </c>
      <c r="AV1473" s="15" t="s">
        <v>108</v>
      </c>
      <c r="AW1473" s="15" t="s">
        <v>34</v>
      </c>
      <c r="AX1473" s="15" t="s">
        <v>79</v>
      </c>
      <c r="AY1473" s="172" t="s">
        <v>306</v>
      </c>
    </row>
    <row r="1474" spans="2:65" s="1" customFormat="1" ht="16.5" customHeight="1">
      <c r="B1474" s="33"/>
      <c r="C1474" s="179" t="s">
        <v>2078</v>
      </c>
      <c r="D1474" s="179" t="s">
        <v>447</v>
      </c>
      <c r="E1474" s="180" t="s">
        <v>2079</v>
      </c>
      <c r="F1474" s="181" t="s">
        <v>2080</v>
      </c>
      <c r="G1474" s="182" t="s">
        <v>240</v>
      </c>
      <c r="H1474" s="183">
        <v>30.745000000000001</v>
      </c>
      <c r="I1474" s="184"/>
      <c r="J1474" s="185">
        <f>ROUND(I1474*H1474,2)</f>
        <v>0</v>
      </c>
      <c r="K1474" s="181" t="s">
        <v>319</v>
      </c>
      <c r="L1474" s="186"/>
      <c r="M1474" s="187" t="s">
        <v>21</v>
      </c>
      <c r="N1474" s="188" t="s">
        <v>43</v>
      </c>
      <c r="P1474" s="142">
        <f>O1474*H1474</f>
        <v>0</v>
      </c>
      <c r="Q1474" s="142">
        <v>4.3869999999999999E-2</v>
      </c>
      <c r="R1474" s="142">
        <f>Q1474*H1474</f>
        <v>1.34878315</v>
      </c>
      <c r="S1474" s="142">
        <v>0</v>
      </c>
      <c r="T1474" s="143">
        <f>S1474*H1474</f>
        <v>0</v>
      </c>
      <c r="AR1474" s="144" t="s">
        <v>530</v>
      </c>
      <c r="AT1474" s="144" t="s">
        <v>447</v>
      </c>
      <c r="AU1474" s="144" t="s">
        <v>81</v>
      </c>
      <c r="AY1474" s="18" t="s">
        <v>306</v>
      </c>
      <c r="BE1474" s="145">
        <f>IF(N1474="základní",J1474,0)</f>
        <v>0</v>
      </c>
      <c r="BF1474" s="145">
        <f>IF(N1474="snížená",J1474,0)</f>
        <v>0</v>
      </c>
      <c r="BG1474" s="145">
        <f>IF(N1474="zákl. přenesená",J1474,0)</f>
        <v>0</v>
      </c>
      <c r="BH1474" s="145">
        <f>IF(N1474="sníž. přenesená",J1474,0)</f>
        <v>0</v>
      </c>
      <c r="BI1474" s="145">
        <f>IF(N1474="nulová",J1474,0)</f>
        <v>0</v>
      </c>
      <c r="BJ1474" s="18" t="s">
        <v>79</v>
      </c>
      <c r="BK1474" s="145">
        <f>ROUND(I1474*H1474,2)</f>
        <v>0</v>
      </c>
      <c r="BL1474" s="18" t="s">
        <v>368</v>
      </c>
      <c r="BM1474" s="144" t="s">
        <v>2081</v>
      </c>
    </row>
    <row r="1475" spans="2:65" s="12" customFormat="1">
      <c r="B1475" s="146"/>
      <c r="D1475" s="147" t="s">
        <v>313</v>
      </c>
      <c r="E1475" s="148" t="s">
        <v>21</v>
      </c>
      <c r="F1475" s="149" t="s">
        <v>2082</v>
      </c>
      <c r="H1475" s="150">
        <v>27.95</v>
      </c>
      <c r="I1475" s="151"/>
      <c r="L1475" s="146"/>
      <c r="M1475" s="152"/>
      <c r="T1475" s="153"/>
      <c r="AT1475" s="148" t="s">
        <v>313</v>
      </c>
      <c r="AU1475" s="148" t="s">
        <v>81</v>
      </c>
      <c r="AV1475" s="12" t="s">
        <v>81</v>
      </c>
      <c r="AW1475" s="12" t="s">
        <v>34</v>
      </c>
      <c r="AX1475" s="12" t="s">
        <v>72</v>
      </c>
      <c r="AY1475" s="148" t="s">
        <v>306</v>
      </c>
    </row>
    <row r="1476" spans="2:65" s="13" customFormat="1">
      <c r="B1476" s="154"/>
      <c r="D1476" s="147" t="s">
        <v>313</v>
      </c>
      <c r="E1476" s="155" t="s">
        <v>21</v>
      </c>
      <c r="F1476" s="156" t="s">
        <v>315</v>
      </c>
      <c r="H1476" s="157">
        <v>27.95</v>
      </c>
      <c r="I1476" s="158"/>
      <c r="L1476" s="154"/>
      <c r="M1476" s="159"/>
      <c r="T1476" s="160"/>
      <c r="AT1476" s="155" t="s">
        <v>313</v>
      </c>
      <c r="AU1476" s="155" t="s">
        <v>81</v>
      </c>
      <c r="AV1476" s="13" t="s">
        <v>89</v>
      </c>
      <c r="AW1476" s="13" t="s">
        <v>34</v>
      </c>
      <c r="AX1476" s="13" t="s">
        <v>72</v>
      </c>
      <c r="AY1476" s="155" t="s">
        <v>306</v>
      </c>
    </row>
    <row r="1477" spans="2:65" s="15" customFormat="1">
      <c r="B1477" s="171"/>
      <c r="D1477" s="147" t="s">
        <v>313</v>
      </c>
      <c r="E1477" s="172" t="s">
        <v>21</v>
      </c>
      <c r="F1477" s="173" t="s">
        <v>331</v>
      </c>
      <c r="H1477" s="174">
        <v>27.95</v>
      </c>
      <c r="I1477" s="175"/>
      <c r="L1477" s="171"/>
      <c r="M1477" s="176"/>
      <c r="T1477" s="177"/>
      <c r="AT1477" s="172" t="s">
        <v>313</v>
      </c>
      <c r="AU1477" s="172" t="s">
        <v>81</v>
      </c>
      <c r="AV1477" s="15" t="s">
        <v>108</v>
      </c>
      <c r="AW1477" s="15" t="s">
        <v>34</v>
      </c>
      <c r="AX1477" s="15" t="s">
        <v>79</v>
      </c>
      <c r="AY1477" s="172" t="s">
        <v>306</v>
      </c>
    </row>
    <row r="1478" spans="2:65" s="12" customFormat="1">
      <c r="B1478" s="146"/>
      <c r="D1478" s="147" t="s">
        <v>313</v>
      </c>
      <c r="F1478" s="149" t="s">
        <v>2083</v>
      </c>
      <c r="H1478" s="150">
        <v>30.745000000000001</v>
      </c>
      <c r="I1478" s="151"/>
      <c r="L1478" s="146"/>
      <c r="M1478" s="152"/>
      <c r="T1478" s="153"/>
      <c r="AT1478" s="148" t="s">
        <v>313</v>
      </c>
      <c r="AU1478" s="148" t="s">
        <v>81</v>
      </c>
      <c r="AV1478" s="12" t="s">
        <v>81</v>
      </c>
      <c r="AW1478" s="12" t="s">
        <v>4</v>
      </c>
      <c r="AX1478" s="12" t="s">
        <v>79</v>
      </c>
      <c r="AY1478" s="148" t="s">
        <v>306</v>
      </c>
    </row>
    <row r="1479" spans="2:65" s="1" customFormat="1" ht="33" customHeight="1">
      <c r="B1479" s="33"/>
      <c r="C1479" s="133" t="s">
        <v>2084</v>
      </c>
      <c r="D1479" s="133" t="s">
        <v>308</v>
      </c>
      <c r="E1479" s="134" t="s">
        <v>2085</v>
      </c>
      <c r="F1479" s="135" t="s">
        <v>2086</v>
      </c>
      <c r="G1479" s="136" t="s">
        <v>2087</v>
      </c>
      <c r="H1479" s="137">
        <v>1</v>
      </c>
      <c r="I1479" s="138"/>
      <c r="J1479" s="139">
        <f>ROUND(I1479*H1479,2)</f>
        <v>0</v>
      </c>
      <c r="K1479" s="135" t="s">
        <v>311</v>
      </c>
      <c r="L1479" s="33"/>
      <c r="M1479" s="140" t="s">
        <v>21</v>
      </c>
      <c r="N1479" s="141" t="s">
        <v>43</v>
      </c>
      <c r="P1479" s="142">
        <f>O1479*H1479</f>
        <v>0</v>
      </c>
      <c r="Q1479" s="142">
        <v>0</v>
      </c>
      <c r="R1479" s="142">
        <f>Q1479*H1479</f>
        <v>0</v>
      </c>
      <c r="S1479" s="142">
        <v>0</v>
      </c>
      <c r="T1479" s="143">
        <f>S1479*H1479</f>
        <v>0</v>
      </c>
      <c r="AR1479" s="144" t="s">
        <v>368</v>
      </c>
      <c r="AT1479" s="144" t="s">
        <v>308</v>
      </c>
      <c r="AU1479" s="144" t="s">
        <v>81</v>
      </c>
      <c r="AY1479" s="18" t="s">
        <v>306</v>
      </c>
      <c r="BE1479" s="145">
        <f>IF(N1479="základní",J1479,0)</f>
        <v>0</v>
      </c>
      <c r="BF1479" s="145">
        <f>IF(N1479="snížená",J1479,0)</f>
        <v>0</v>
      </c>
      <c r="BG1479" s="145">
        <f>IF(N1479="zákl. přenesená",J1479,0)</f>
        <v>0</v>
      </c>
      <c r="BH1479" s="145">
        <f>IF(N1479="sníž. přenesená",J1479,0)</f>
        <v>0</v>
      </c>
      <c r="BI1479" s="145">
        <f>IF(N1479="nulová",J1479,0)</f>
        <v>0</v>
      </c>
      <c r="BJ1479" s="18" t="s">
        <v>79</v>
      </c>
      <c r="BK1479" s="145">
        <f>ROUND(I1479*H1479,2)</f>
        <v>0</v>
      </c>
      <c r="BL1479" s="18" t="s">
        <v>368</v>
      </c>
      <c r="BM1479" s="144" t="s">
        <v>2088</v>
      </c>
    </row>
    <row r="1480" spans="2:65" s="1" customFormat="1" ht="195">
      <c r="B1480" s="33"/>
      <c r="D1480" s="147" t="s">
        <v>356</v>
      </c>
      <c r="F1480" s="178" t="s">
        <v>2089</v>
      </c>
      <c r="I1480" s="163"/>
      <c r="L1480" s="33"/>
      <c r="M1480" s="164"/>
      <c r="T1480" s="52"/>
      <c r="AT1480" s="18" t="s">
        <v>356</v>
      </c>
      <c r="AU1480" s="18" t="s">
        <v>81</v>
      </c>
    </row>
    <row r="1481" spans="2:65" s="1" customFormat="1" ht="24.2" customHeight="1">
      <c r="B1481" s="33"/>
      <c r="C1481" s="133" t="s">
        <v>2090</v>
      </c>
      <c r="D1481" s="133" t="s">
        <v>308</v>
      </c>
      <c r="E1481" s="134" t="s">
        <v>2091</v>
      </c>
      <c r="F1481" s="135" t="s">
        <v>2092</v>
      </c>
      <c r="G1481" s="136" t="s">
        <v>2087</v>
      </c>
      <c r="H1481" s="137">
        <v>1</v>
      </c>
      <c r="I1481" s="138"/>
      <c r="J1481" s="139">
        <f>ROUND(I1481*H1481,2)</f>
        <v>0</v>
      </c>
      <c r="K1481" s="135" t="s">
        <v>311</v>
      </c>
      <c r="L1481" s="33"/>
      <c r="M1481" s="140" t="s">
        <v>21</v>
      </c>
      <c r="N1481" s="141" t="s">
        <v>43</v>
      </c>
      <c r="P1481" s="142">
        <f>O1481*H1481</f>
        <v>0</v>
      </c>
      <c r="Q1481" s="142">
        <v>0</v>
      </c>
      <c r="R1481" s="142">
        <f>Q1481*H1481</f>
        <v>0</v>
      </c>
      <c r="S1481" s="142">
        <v>0</v>
      </c>
      <c r="T1481" s="143">
        <f>S1481*H1481</f>
        <v>0</v>
      </c>
      <c r="AR1481" s="144" t="s">
        <v>368</v>
      </c>
      <c r="AT1481" s="144" t="s">
        <v>308</v>
      </c>
      <c r="AU1481" s="144" t="s">
        <v>81</v>
      </c>
      <c r="AY1481" s="18" t="s">
        <v>306</v>
      </c>
      <c r="BE1481" s="145">
        <f>IF(N1481="základní",J1481,0)</f>
        <v>0</v>
      </c>
      <c r="BF1481" s="145">
        <f>IF(N1481="snížená",J1481,0)</f>
        <v>0</v>
      </c>
      <c r="BG1481" s="145">
        <f>IF(N1481="zákl. přenesená",J1481,0)</f>
        <v>0</v>
      </c>
      <c r="BH1481" s="145">
        <f>IF(N1481="sníž. přenesená",J1481,0)</f>
        <v>0</v>
      </c>
      <c r="BI1481" s="145">
        <f>IF(N1481="nulová",J1481,0)</f>
        <v>0</v>
      </c>
      <c r="BJ1481" s="18" t="s">
        <v>79</v>
      </c>
      <c r="BK1481" s="145">
        <f>ROUND(I1481*H1481,2)</f>
        <v>0</v>
      </c>
      <c r="BL1481" s="18" t="s">
        <v>368</v>
      </c>
      <c r="BM1481" s="144" t="s">
        <v>2093</v>
      </c>
    </row>
    <row r="1482" spans="2:65" s="1" customFormat="1" ht="175.5">
      <c r="B1482" s="33"/>
      <c r="D1482" s="147" t="s">
        <v>356</v>
      </c>
      <c r="F1482" s="178" t="s">
        <v>2094</v>
      </c>
      <c r="I1482" s="163"/>
      <c r="L1482" s="33"/>
      <c r="M1482" s="164"/>
      <c r="T1482" s="52"/>
      <c r="AT1482" s="18" t="s">
        <v>356</v>
      </c>
      <c r="AU1482" s="18" t="s">
        <v>81</v>
      </c>
    </row>
    <row r="1483" spans="2:65" s="1" customFormat="1" ht="37.9" customHeight="1">
      <c r="B1483" s="33"/>
      <c r="C1483" s="133" t="s">
        <v>2095</v>
      </c>
      <c r="D1483" s="133" t="s">
        <v>308</v>
      </c>
      <c r="E1483" s="134" t="s">
        <v>2096</v>
      </c>
      <c r="F1483" s="135" t="s">
        <v>2097</v>
      </c>
      <c r="G1483" s="136" t="s">
        <v>422</v>
      </c>
      <c r="H1483" s="137">
        <v>1</v>
      </c>
      <c r="I1483" s="138"/>
      <c r="J1483" s="139">
        <f>ROUND(I1483*H1483,2)</f>
        <v>0</v>
      </c>
      <c r="K1483" s="135" t="s">
        <v>311</v>
      </c>
      <c r="L1483" s="33"/>
      <c r="M1483" s="140" t="s">
        <v>21</v>
      </c>
      <c r="N1483" s="141" t="s">
        <v>43</v>
      </c>
      <c r="P1483" s="142">
        <f>O1483*H1483</f>
        <v>0</v>
      </c>
      <c r="Q1483" s="142">
        <v>0</v>
      </c>
      <c r="R1483" s="142">
        <f>Q1483*H1483</f>
        <v>0</v>
      </c>
      <c r="S1483" s="142">
        <v>0</v>
      </c>
      <c r="T1483" s="143">
        <f>S1483*H1483</f>
        <v>0</v>
      </c>
      <c r="AR1483" s="144" t="s">
        <v>368</v>
      </c>
      <c r="AT1483" s="144" t="s">
        <v>308</v>
      </c>
      <c r="AU1483" s="144" t="s">
        <v>81</v>
      </c>
      <c r="AY1483" s="18" t="s">
        <v>306</v>
      </c>
      <c r="BE1483" s="145">
        <f>IF(N1483="základní",J1483,0)</f>
        <v>0</v>
      </c>
      <c r="BF1483" s="145">
        <f>IF(N1483="snížená",J1483,0)</f>
        <v>0</v>
      </c>
      <c r="BG1483" s="145">
        <f>IF(N1483="zákl. přenesená",J1483,0)</f>
        <v>0</v>
      </c>
      <c r="BH1483" s="145">
        <f>IF(N1483="sníž. přenesená",J1483,0)</f>
        <v>0</v>
      </c>
      <c r="BI1483" s="145">
        <f>IF(N1483="nulová",J1483,0)</f>
        <v>0</v>
      </c>
      <c r="BJ1483" s="18" t="s">
        <v>79</v>
      </c>
      <c r="BK1483" s="145">
        <f>ROUND(I1483*H1483,2)</f>
        <v>0</v>
      </c>
      <c r="BL1483" s="18" t="s">
        <v>368</v>
      </c>
      <c r="BM1483" s="144" t="s">
        <v>2098</v>
      </c>
    </row>
    <row r="1484" spans="2:65" s="1" customFormat="1" ht="117">
      <c r="B1484" s="33"/>
      <c r="D1484" s="147" t="s">
        <v>356</v>
      </c>
      <c r="F1484" s="178" t="s">
        <v>2099</v>
      </c>
      <c r="I1484" s="163"/>
      <c r="L1484" s="33"/>
      <c r="M1484" s="164"/>
      <c r="T1484" s="52"/>
      <c r="AT1484" s="18" t="s">
        <v>356</v>
      </c>
      <c r="AU1484" s="18" t="s">
        <v>81</v>
      </c>
    </row>
    <row r="1485" spans="2:65" s="1" customFormat="1" ht="24.2" customHeight="1">
      <c r="B1485" s="33"/>
      <c r="C1485" s="133" t="s">
        <v>2100</v>
      </c>
      <c r="D1485" s="133" t="s">
        <v>308</v>
      </c>
      <c r="E1485" s="134" t="s">
        <v>2101</v>
      </c>
      <c r="F1485" s="135" t="s">
        <v>2102</v>
      </c>
      <c r="G1485" s="136" t="s">
        <v>422</v>
      </c>
      <c r="H1485" s="137">
        <v>1</v>
      </c>
      <c r="I1485" s="138"/>
      <c r="J1485" s="139">
        <f>ROUND(I1485*H1485,2)</f>
        <v>0</v>
      </c>
      <c r="K1485" s="135" t="s">
        <v>311</v>
      </c>
      <c r="L1485" s="33"/>
      <c r="M1485" s="140" t="s">
        <v>21</v>
      </c>
      <c r="N1485" s="141" t="s">
        <v>43</v>
      </c>
      <c r="P1485" s="142">
        <f>O1485*H1485</f>
        <v>0</v>
      </c>
      <c r="Q1485" s="142">
        <v>0</v>
      </c>
      <c r="R1485" s="142">
        <f>Q1485*H1485</f>
        <v>0</v>
      </c>
      <c r="S1485" s="142">
        <v>0</v>
      </c>
      <c r="T1485" s="143">
        <f>S1485*H1485</f>
        <v>0</v>
      </c>
      <c r="AR1485" s="144" t="s">
        <v>368</v>
      </c>
      <c r="AT1485" s="144" t="s">
        <v>308</v>
      </c>
      <c r="AU1485" s="144" t="s">
        <v>81</v>
      </c>
      <c r="AY1485" s="18" t="s">
        <v>306</v>
      </c>
      <c r="BE1485" s="145">
        <f>IF(N1485="základní",J1485,0)</f>
        <v>0</v>
      </c>
      <c r="BF1485" s="145">
        <f>IF(N1485="snížená",J1485,0)</f>
        <v>0</v>
      </c>
      <c r="BG1485" s="145">
        <f>IF(N1485="zákl. přenesená",J1485,0)</f>
        <v>0</v>
      </c>
      <c r="BH1485" s="145">
        <f>IF(N1485="sníž. přenesená",J1485,0)</f>
        <v>0</v>
      </c>
      <c r="BI1485" s="145">
        <f>IF(N1485="nulová",J1485,0)</f>
        <v>0</v>
      </c>
      <c r="BJ1485" s="18" t="s">
        <v>79</v>
      </c>
      <c r="BK1485" s="145">
        <f>ROUND(I1485*H1485,2)</f>
        <v>0</v>
      </c>
      <c r="BL1485" s="18" t="s">
        <v>368</v>
      </c>
      <c r="BM1485" s="144" t="s">
        <v>2103</v>
      </c>
    </row>
    <row r="1486" spans="2:65" s="1" customFormat="1" ht="97.5">
      <c r="B1486" s="33"/>
      <c r="D1486" s="147" t="s">
        <v>356</v>
      </c>
      <c r="F1486" s="178" t="s">
        <v>2104</v>
      </c>
      <c r="I1486" s="163"/>
      <c r="L1486" s="33"/>
      <c r="M1486" s="164"/>
      <c r="T1486" s="52"/>
      <c r="AT1486" s="18" t="s">
        <v>356</v>
      </c>
      <c r="AU1486" s="18" t="s">
        <v>81</v>
      </c>
    </row>
    <row r="1487" spans="2:65" s="1" customFormat="1" ht="24.2" customHeight="1">
      <c r="B1487" s="33"/>
      <c r="C1487" s="133" t="s">
        <v>2105</v>
      </c>
      <c r="D1487" s="133" t="s">
        <v>308</v>
      </c>
      <c r="E1487" s="134" t="s">
        <v>2106</v>
      </c>
      <c r="F1487" s="135" t="s">
        <v>2107</v>
      </c>
      <c r="G1487" s="136" t="s">
        <v>2087</v>
      </c>
      <c r="H1487" s="137">
        <v>1</v>
      </c>
      <c r="I1487" s="138"/>
      <c r="J1487" s="139">
        <f>ROUND(I1487*H1487,2)</f>
        <v>0</v>
      </c>
      <c r="K1487" s="135" t="s">
        <v>311</v>
      </c>
      <c r="L1487" s="33"/>
      <c r="M1487" s="140" t="s">
        <v>21</v>
      </c>
      <c r="N1487" s="141" t="s">
        <v>43</v>
      </c>
      <c r="P1487" s="142">
        <f>O1487*H1487</f>
        <v>0</v>
      </c>
      <c r="Q1487" s="142">
        <v>0</v>
      </c>
      <c r="R1487" s="142">
        <f>Q1487*H1487</f>
        <v>0</v>
      </c>
      <c r="S1487" s="142">
        <v>0</v>
      </c>
      <c r="T1487" s="143">
        <f>S1487*H1487</f>
        <v>0</v>
      </c>
      <c r="AR1487" s="144" t="s">
        <v>368</v>
      </c>
      <c r="AT1487" s="144" t="s">
        <v>308</v>
      </c>
      <c r="AU1487" s="144" t="s">
        <v>81</v>
      </c>
      <c r="AY1487" s="18" t="s">
        <v>306</v>
      </c>
      <c r="BE1487" s="145">
        <f>IF(N1487="základní",J1487,0)</f>
        <v>0</v>
      </c>
      <c r="BF1487" s="145">
        <f>IF(N1487="snížená",J1487,0)</f>
        <v>0</v>
      </c>
      <c r="BG1487" s="145">
        <f>IF(N1487="zákl. přenesená",J1487,0)</f>
        <v>0</v>
      </c>
      <c r="BH1487" s="145">
        <f>IF(N1487="sníž. přenesená",J1487,0)</f>
        <v>0</v>
      </c>
      <c r="BI1487" s="145">
        <f>IF(N1487="nulová",J1487,0)</f>
        <v>0</v>
      </c>
      <c r="BJ1487" s="18" t="s">
        <v>79</v>
      </c>
      <c r="BK1487" s="145">
        <f>ROUND(I1487*H1487,2)</f>
        <v>0</v>
      </c>
      <c r="BL1487" s="18" t="s">
        <v>368</v>
      </c>
      <c r="BM1487" s="144" t="s">
        <v>2108</v>
      </c>
    </row>
    <row r="1488" spans="2:65" s="1" customFormat="1" ht="204.75">
      <c r="B1488" s="33"/>
      <c r="D1488" s="147" t="s">
        <v>356</v>
      </c>
      <c r="F1488" s="178" t="s">
        <v>2109</v>
      </c>
      <c r="I1488" s="163"/>
      <c r="L1488" s="33"/>
      <c r="M1488" s="164"/>
      <c r="T1488" s="52"/>
      <c r="AT1488" s="18" t="s">
        <v>356</v>
      </c>
      <c r="AU1488" s="18" t="s">
        <v>81</v>
      </c>
    </row>
    <row r="1489" spans="2:65" s="1" customFormat="1" ht="16.5" customHeight="1">
      <c r="B1489" s="33"/>
      <c r="C1489" s="133" t="s">
        <v>2110</v>
      </c>
      <c r="D1489" s="133" t="s">
        <v>308</v>
      </c>
      <c r="E1489" s="134" t="s">
        <v>2111</v>
      </c>
      <c r="F1489" s="135" t="s">
        <v>2112</v>
      </c>
      <c r="G1489" s="136" t="s">
        <v>240</v>
      </c>
      <c r="H1489" s="137">
        <v>6.5</v>
      </c>
      <c r="I1489" s="138"/>
      <c r="J1489" s="139">
        <f>ROUND(I1489*H1489,2)</f>
        <v>0</v>
      </c>
      <c r="K1489" s="135" t="s">
        <v>311</v>
      </c>
      <c r="L1489" s="33"/>
      <c r="M1489" s="140" t="s">
        <v>21</v>
      </c>
      <c r="N1489" s="141" t="s">
        <v>43</v>
      </c>
      <c r="P1489" s="142">
        <f>O1489*H1489</f>
        <v>0</v>
      </c>
      <c r="Q1489" s="142">
        <v>0</v>
      </c>
      <c r="R1489" s="142">
        <f>Q1489*H1489</f>
        <v>0</v>
      </c>
      <c r="S1489" s="142">
        <v>0</v>
      </c>
      <c r="T1489" s="143">
        <f>S1489*H1489</f>
        <v>0</v>
      </c>
      <c r="AR1489" s="144" t="s">
        <v>368</v>
      </c>
      <c r="AT1489" s="144" t="s">
        <v>308</v>
      </c>
      <c r="AU1489" s="144" t="s">
        <v>81</v>
      </c>
      <c r="AY1489" s="18" t="s">
        <v>306</v>
      </c>
      <c r="BE1489" s="145">
        <f>IF(N1489="základní",J1489,0)</f>
        <v>0</v>
      </c>
      <c r="BF1489" s="145">
        <f>IF(N1489="snížená",J1489,0)</f>
        <v>0</v>
      </c>
      <c r="BG1489" s="145">
        <f>IF(N1489="zákl. přenesená",J1489,0)</f>
        <v>0</v>
      </c>
      <c r="BH1489" s="145">
        <f>IF(N1489="sníž. přenesená",J1489,0)</f>
        <v>0</v>
      </c>
      <c r="BI1489" s="145">
        <f>IF(N1489="nulová",J1489,0)</f>
        <v>0</v>
      </c>
      <c r="BJ1489" s="18" t="s">
        <v>79</v>
      </c>
      <c r="BK1489" s="145">
        <f>ROUND(I1489*H1489,2)</f>
        <v>0</v>
      </c>
      <c r="BL1489" s="18" t="s">
        <v>368</v>
      </c>
      <c r="BM1489" s="144" t="s">
        <v>2113</v>
      </c>
    </row>
    <row r="1490" spans="2:65" s="1" customFormat="1" ht="78">
      <c r="B1490" s="33"/>
      <c r="D1490" s="147" t="s">
        <v>356</v>
      </c>
      <c r="F1490" s="178" t="s">
        <v>2114</v>
      </c>
      <c r="I1490" s="163"/>
      <c r="L1490" s="33"/>
      <c r="M1490" s="164"/>
      <c r="T1490" s="52"/>
      <c r="AT1490" s="18" t="s">
        <v>356</v>
      </c>
      <c r="AU1490" s="18" t="s">
        <v>81</v>
      </c>
    </row>
    <row r="1491" spans="2:65" s="12" customFormat="1">
      <c r="B1491" s="146"/>
      <c r="D1491" s="147" t="s">
        <v>313</v>
      </c>
      <c r="E1491" s="148" t="s">
        <v>21</v>
      </c>
      <c r="F1491" s="149" t="s">
        <v>2115</v>
      </c>
      <c r="H1491" s="150">
        <v>6.5</v>
      </c>
      <c r="I1491" s="151"/>
      <c r="L1491" s="146"/>
      <c r="M1491" s="152"/>
      <c r="T1491" s="153"/>
      <c r="AT1491" s="148" t="s">
        <v>313</v>
      </c>
      <c r="AU1491" s="148" t="s">
        <v>81</v>
      </c>
      <c r="AV1491" s="12" t="s">
        <v>81</v>
      </c>
      <c r="AW1491" s="12" t="s">
        <v>34</v>
      </c>
      <c r="AX1491" s="12" t="s">
        <v>72</v>
      </c>
      <c r="AY1491" s="148" t="s">
        <v>306</v>
      </c>
    </row>
    <row r="1492" spans="2:65" s="13" customFormat="1">
      <c r="B1492" s="154"/>
      <c r="D1492" s="147" t="s">
        <v>313</v>
      </c>
      <c r="E1492" s="155" t="s">
        <v>21</v>
      </c>
      <c r="F1492" s="156" t="s">
        <v>315</v>
      </c>
      <c r="H1492" s="157">
        <v>6.5</v>
      </c>
      <c r="I1492" s="158"/>
      <c r="L1492" s="154"/>
      <c r="M1492" s="159"/>
      <c r="T1492" s="160"/>
      <c r="AT1492" s="155" t="s">
        <v>313</v>
      </c>
      <c r="AU1492" s="155" t="s">
        <v>81</v>
      </c>
      <c r="AV1492" s="13" t="s">
        <v>89</v>
      </c>
      <c r="AW1492" s="13" t="s">
        <v>34</v>
      </c>
      <c r="AX1492" s="13" t="s">
        <v>79</v>
      </c>
      <c r="AY1492" s="155" t="s">
        <v>306</v>
      </c>
    </row>
    <row r="1493" spans="2:65" s="1" customFormat="1" ht="24.2" customHeight="1">
      <c r="B1493" s="33"/>
      <c r="C1493" s="133" t="s">
        <v>2116</v>
      </c>
      <c r="D1493" s="133" t="s">
        <v>308</v>
      </c>
      <c r="E1493" s="134" t="s">
        <v>2117</v>
      </c>
      <c r="F1493" s="135" t="s">
        <v>2118</v>
      </c>
      <c r="G1493" s="136" t="s">
        <v>2087</v>
      </c>
      <c r="H1493" s="137">
        <v>1</v>
      </c>
      <c r="I1493" s="138"/>
      <c r="J1493" s="139">
        <f>ROUND(I1493*H1493,2)</f>
        <v>0</v>
      </c>
      <c r="K1493" s="135" t="s">
        <v>311</v>
      </c>
      <c r="L1493" s="33"/>
      <c r="M1493" s="140" t="s">
        <v>21</v>
      </c>
      <c r="N1493" s="141" t="s">
        <v>43</v>
      </c>
      <c r="P1493" s="142">
        <f>O1493*H1493</f>
        <v>0</v>
      </c>
      <c r="Q1493" s="142">
        <v>0</v>
      </c>
      <c r="R1493" s="142">
        <f>Q1493*H1493</f>
        <v>0</v>
      </c>
      <c r="S1493" s="142">
        <v>0</v>
      </c>
      <c r="T1493" s="143">
        <f>S1493*H1493</f>
        <v>0</v>
      </c>
      <c r="AR1493" s="144" t="s">
        <v>368</v>
      </c>
      <c r="AT1493" s="144" t="s">
        <v>308</v>
      </c>
      <c r="AU1493" s="144" t="s">
        <v>81</v>
      </c>
      <c r="AY1493" s="18" t="s">
        <v>306</v>
      </c>
      <c r="BE1493" s="145">
        <f>IF(N1493="základní",J1493,0)</f>
        <v>0</v>
      </c>
      <c r="BF1493" s="145">
        <f>IF(N1493="snížená",J1493,0)</f>
        <v>0</v>
      </c>
      <c r="BG1493" s="145">
        <f>IF(N1493="zákl. přenesená",J1493,0)</f>
        <v>0</v>
      </c>
      <c r="BH1493" s="145">
        <f>IF(N1493="sníž. přenesená",J1493,0)</f>
        <v>0</v>
      </c>
      <c r="BI1493" s="145">
        <f>IF(N1493="nulová",J1493,0)</f>
        <v>0</v>
      </c>
      <c r="BJ1493" s="18" t="s">
        <v>79</v>
      </c>
      <c r="BK1493" s="145">
        <f>ROUND(I1493*H1493,2)</f>
        <v>0</v>
      </c>
      <c r="BL1493" s="18" t="s">
        <v>368</v>
      </c>
      <c r="BM1493" s="144" t="s">
        <v>2119</v>
      </c>
    </row>
    <row r="1494" spans="2:65" s="1" customFormat="1" ht="58.5">
      <c r="B1494" s="33"/>
      <c r="D1494" s="147" t="s">
        <v>356</v>
      </c>
      <c r="F1494" s="178" t="s">
        <v>2120</v>
      </c>
      <c r="I1494" s="163"/>
      <c r="L1494" s="33"/>
      <c r="M1494" s="164"/>
      <c r="T1494" s="52"/>
      <c r="AT1494" s="18" t="s">
        <v>356</v>
      </c>
      <c r="AU1494" s="18" t="s">
        <v>81</v>
      </c>
    </row>
    <row r="1495" spans="2:65" s="1" customFormat="1" ht="24.2" customHeight="1">
      <c r="B1495" s="33"/>
      <c r="C1495" s="133" t="s">
        <v>2121</v>
      </c>
      <c r="D1495" s="133" t="s">
        <v>308</v>
      </c>
      <c r="E1495" s="134" t="s">
        <v>2122</v>
      </c>
      <c r="F1495" s="135" t="s">
        <v>2123</v>
      </c>
      <c r="G1495" s="136" t="s">
        <v>2087</v>
      </c>
      <c r="H1495" s="137">
        <v>1</v>
      </c>
      <c r="I1495" s="138"/>
      <c r="J1495" s="139">
        <f>ROUND(I1495*H1495,2)</f>
        <v>0</v>
      </c>
      <c r="K1495" s="135" t="s">
        <v>311</v>
      </c>
      <c r="L1495" s="33"/>
      <c r="M1495" s="140" t="s">
        <v>21</v>
      </c>
      <c r="N1495" s="141" t="s">
        <v>43</v>
      </c>
      <c r="P1495" s="142">
        <f>O1495*H1495</f>
        <v>0</v>
      </c>
      <c r="Q1495" s="142">
        <v>0</v>
      </c>
      <c r="R1495" s="142">
        <f>Q1495*H1495</f>
        <v>0</v>
      </c>
      <c r="S1495" s="142">
        <v>0</v>
      </c>
      <c r="T1495" s="143">
        <f>S1495*H1495</f>
        <v>0</v>
      </c>
      <c r="AR1495" s="144" t="s">
        <v>368</v>
      </c>
      <c r="AT1495" s="144" t="s">
        <v>308</v>
      </c>
      <c r="AU1495" s="144" t="s">
        <v>81</v>
      </c>
      <c r="AY1495" s="18" t="s">
        <v>306</v>
      </c>
      <c r="BE1495" s="145">
        <f>IF(N1495="základní",J1495,0)</f>
        <v>0</v>
      </c>
      <c r="BF1495" s="145">
        <f>IF(N1495="snížená",J1495,0)</f>
        <v>0</v>
      </c>
      <c r="BG1495" s="145">
        <f>IF(N1495="zákl. přenesená",J1495,0)</f>
        <v>0</v>
      </c>
      <c r="BH1495" s="145">
        <f>IF(N1495="sníž. přenesená",J1495,0)</f>
        <v>0</v>
      </c>
      <c r="BI1495" s="145">
        <f>IF(N1495="nulová",J1495,0)</f>
        <v>0</v>
      </c>
      <c r="BJ1495" s="18" t="s">
        <v>79</v>
      </c>
      <c r="BK1495" s="145">
        <f>ROUND(I1495*H1495,2)</f>
        <v>0</v>
      </c>
      <c r="BL1495" s="18" t="s">
        <v>368</v>
      </c>
      <c r="BM1495" s="144" t="s">
        <v>2124</v>
      </c>
    </row>
    <row r="1496" spans="2:65" s="1" customFormat="1" ht="39">
      <c r="B1496" s="33"/>
      <c r="D1496" s="147" t="s">
        <v>356</v>
      </c>
      <c r="F1496" s="178" t="s">
        <v>2125</v>
      </c>
      <c r="I1496" s="163"/>
      <c r="L1496" s="33"/>
      <c r="M1496" s="164"/>
      <c r="T1496" s="52"/>
      <c r="AT1496" s="18" t="s">
        <v>356</v>
      </c>
      <c r="AU1496" s="18" t="s">
        <v>81</v>
      </c>
    </row>
    <row r="1497" spans="2:65" s="1" customFormat="1" ht="24.2" customHeight="1">
      <c r="B1497" s="33"/>
      <c r="C1497" s="133" t="s">
        <v>2126</v>
      </c>
      <c r="D1497" s="133" t="s">
        <v>308</v>
      </c>
      <c r="E1497" s="134" t="s">
        <v>2127</v>
      </c>
      <c r="F1497" s="135" t="s">
        <v>2128</v>
      </c>
      <c r="G1497" s="136" t="s">
        <v>2087</v>
      </c>
      <c r="H1497" s="137">
        <v>1</v>
      </c>
      <c r="I1497" s="138"/>
      <c r="J1497" s="139">
        <f>ROUND(I1497*H1497,2)</f>
        <v>0</v>
      </c>
      <c r="K1497" s="135" t="s">
        <v>311</v>
      </c>
      <c r="L1497" s="33"/>
      <c r="M1497" s="140" t="s">
        <v>21</v>
      </c>
      <c r="N1497" s="141" t="s">
        <v>43</v>
      </c>
      <c r="P1497" s="142">
        <f>O1497*H1497</f>
        <v>0</v>
      </c>
      <c r="Q1497" s="142">
        <v>0</v>
      </c>
      <c r="R1497" s="142">
        <f>Q1497*H1497</f>
        <v>0</v>
      </c>
      <c r="S1497" s="142">
        <v>0</v>
      </c>
      <c r="T1497" s="143">
        <f>S1497*H1497</f>
        <v>0</v>
      </c>
      <c r="AR1497" s="144" t="s">
        <v>368</v>
      </c>
      <c r="AT1497" s="144" t="s">
        <v>308</v>
      </c>
      <c r="AU1497" s="144" t="s">
        <v>81</v>
      </c>
      <c r="AY1497" s="18" t="s">
        <v>306</v>
      </c>
      <c r="BE1497" s="145">
        <f>IF(N1497="základní",J1497,0)</f>
        <v>0</v>
      </c>
      <c r="BF1497" s="145">
        <f>IF(N1497="snížená",J1497,0)</f>
        <v>0</v>
      </c>
      <c r="BG1497" s="145">
        <f>IF(N1497="zákl. přenesená",J1497,0)</f>
        <v>0</v>
      </c>
      <c r="BH1497" s="145">
        <f>IF(N1497="sníž. přenesená",J1497,0)</f>
        <v>0</v>
      </c>
      <c r="BI1497" s="145">
        <f>IF(N1497="nulová",J1497,0)</f>
        <v>0</v>
      </c>
      <c r="BJ1497" s="18" t="s">
        <v>79</v>
      </c>
      <c r="BK1497" s="145">
        <f>ROUND(I1497*H1497,2)</f>
        <v>0</v>
      </c>
      <c r="BL1497" s="18" t="s">
        <v>368</v>
      </c>
      <c r="BM1497" s="144" t="s">
        <v>2129</v>
      </c>
    </row>
    <row r="1498" spans="2:65" s="1" customFormat="1" ht="409.5">
      <c r="B1498" s="33"/>
      <c r="D1498" s="147" t="s">
        <v>356</v>
      </c>
      <c r="F1498" s="178" t="s">
        <v>2130</v>
      </c>
      <c r="I1498" s="163"/>
      <c r="L1498" s="33"/>
      <c r="M1498" s="164"/>
      <c r="T1498" s="52"/>
      <c r="AT1498" s="18" t="s">
        <v>356</v>
      </c>
      <c r="AU1498" s="18" t="s">
        <v>81</v>
      </c>
    </row>
    <row r="1499" spans="2:65" s="1" customFormat="1" ht="16.5" customHeight="1">
      <c r="B1499" s="33"/>
      <c r="C1499" s="133" t="s">
        <v>2131</v>
      </c>
      <c r="D1499" s="133" t="s">
        <v>308</v>
      </c>
      <c r="E1499" s="134" t="s">
        <v>2132</v>
      </c>
      <c r="F1499" s="135" t="s">
        <v>2133</v>
      </c>
      <c r="G1499" s="136" t="s">
        <v>2087</v>
      </c>
      <c r="H1499" s="137">
        <v>1</v>
      </c>
      <c r="I1499" s="138"/>
      <c r="J1499" s="139">
        <f>ROUND(I1499*H1499,2)</f>
        <v>0</v>
      </c>
      <c r="K1499" s="135" t="s">
        <v>311</v>
      </c>
      <c r="L1499" s="33"/>
      <c r="M1499" s="140" t="s">
        <v>21</v>
      </c>
      <c r="N1499" s="141" t="s">
        <v>43</v>
      </c>
      <c r="P1499" s="142">
        <f>O1499*H1499</f>
        <v>0</v>
      </c>
      <c r="Q1499" s="142">
        <v>0</v>
      </c>
      <c r="R1499" s="142">
        <f>Q1499*H1499</f>
        <v>0</v>
      </c>
      <c r="S1499" s="142">
        <v>0</v>
      </c>
      <c r="T1499" s="143">
        <f>S1499*H1499</f>
        <v>0</v>
      </c>
      <c r="AR1499" s="144" t="s">
        <v>368</v>
      </c>
      <c r="AT1499" s="144" t="s">
        <v>308</v>
      </c>
      <c r="AU1499" s="144" t="s">
        <v>81</v>
      </c>
      <c r="AY1499" s="18" t="s">
        <v>306</v>
      </c>
      <c r="BE1499" s="145">
        <f>IF(N1499="základní",J1499,0)</f>
        <v>0</v>
      </c>
      <c r="BF1499" s="145">
        <f>IF(N1499="snížená",J1499,0)</f>
        <v>0</v>
      </c>
      <c r="BG1499" s="145">
        <f>IF(N1499="zákl. přenesená",J1499,0)</f>
        <v>0</v>
      </c>
      <c r="BH1499" s="145">
        <f>IF(N1499="sníž. přenesená",J1499,0)</f>
        <v>0</v>
      </c>
      <c r="BI1499" s="145">
        <f>IF(N1499="nulová",J1499,0)</f>
        <v>0</v>
      </c>
      <c r="BJ1499" s="18" t="s">
        <v>79</v>
      </c>
      <c r="BK1499" s="145">
        <f>ROUND(I1499*H1499,2)</f>
        <v>0</v>
      </c>
      <c r="BL1499" s="18" t="s">
        <v>368</v>
      </c>
      <c r="BM1499" s="144" t="s">
        <v>2134</v>
      </c>
    </row>
    <row r="1500" spans="2:65" s="1" customFormat="1" ht="58.5">
      <c r="B1500" s="33"/>
      <c r="D1500" s="147" t="s">
        <v>356</v>
      </c>
      <c r="F1500" s="178" t="s">
        <v>2135</v>
      </c>
      <c r="I1500" s="163"/>
      <c r="L1500" s="33"/>
      <c r="M1500" s="164"/>
      <c r="T1500" s="52"/>
      <c r="AT1500" s="18" t="s">
        <v>356</v>
      </c>
      <c r="AU1500" s="18" t="s">
        <v>81</v>
      </c>
    </row>
    <row r="1501" spans="2:65" s="1" customFormat="1" ht="16.5" customHeight="1">
      <c r="B1501" s="33"/>
      <c r="C1501" s="133" t="s">
        <v>2136</v>
      </c>
      <c r="D1501" s="133" t="s">
        <v>308</v>
      </c>
      <c r="E1501" s="134" t="s">
        <v>2137</v>
      </c>
      <c r="F1501" s="135" t="s">
        <v>2138</v>
      </c>
      <c r="G1501" s="136" t="s">
        <v>2087</v>
      </c>
      <c r="H1501" s="137">
        <v>1</v>
      </c>
      <c r="I1501" s="138"/>
      <c r="J1501" s="139">
        <f>ROUND(I1501*H1501,2)</f>
        <v>0</v>
      </c>
      <c r="K1501" s="135" t="s">
        <v>311</v>
      </c>
      <c r="L1501" s="33"/>
      <c r="M1501" s="140" t="s">
        <v>21</v>
      </c>
      <c r="N1501" s="141" t="s">
        <v>43</v>
      </c>
      <c r="P1501" s="142">
        <f>O1501*H1501</f>
        <v>0</v>
      </c>
      <c r="Q1501" s="142">
        <v>0</v>
      </c>
      <c r="R1501" s="142">
        <f>Q1501*H1501</f>
        <v>0</v>
      </c>
      <c r="S1501" s="142">
        <v>0</v>
      </c>
      <c r="T1501" s="143">
        <f>S1501*H1501</f>
        <v>0</v>
      </c>
      <c r="AR1501" s="144" t="s">
        <v>368</v>
      </c>
      <c r="AT1501" s="144" t="s">
        <v>308</v>
      </c>
      <c r="AU1501" s="144" t="s">
        <v>81</v>
      </c>
      <c r="AY1501" s="18" t="s">
        <v>306</v>
      </c>
      <c r="BE1501" s="145">
        <f>IF(N1501="základní",J1501,0)</f>
        <v>0</v>
      </c>
      <c r="BF1501" s="145">
        <f>IF(N1501="snížená",J1501,0)</f>
        <v>0</v>
      </c>
      <c r="BG1501" s="145">
        <f>IF(N1501="zákl. přenesená",J1501,0)</f>
        <v>0</v>
      </c>
      <c r="BH1501" s="145">
        <f>IF(N1501="sníž. přenesená",J1501,0)</f>
        <v>0</v>
      </c>
      <c r="BI1501" s="145">
        <f>IF(N1501="nulová",J1501,0)</f>
        <v>0</v>
      </c>
      <c r="BJ1501" s="18" t="s">
        <v>79</v>
      </c>
      <c r="BK1501" s="145">
        <f>ROUND(I1501*H1501,2)</f>
        <v>0</v>
      </c>
      <c r="BL1501" s="18" t="s">
        <v>368</v>
      </c>
      <c r="BM1501" s="144" t="s">
        <v>2139</v>
      </c>
    </row>
    <row r="1502" spans="2:65" s="1" customFormat="1" ht="107.25">
      <c r="B1502" s="33"/>
      <c r="D1502" s="147" t="s">
        <v>356</v>
      </c>
      <c r="F1502" s="178" t="s">
        <v>2140</v>
      </c>
      <c r="I1502" s="163"/>
      <c r="L1502" s="33"/>
      <c r="M1502" s="164"/>
      <c r="T1502" s="52"/>
      <c r="AT1502" s="18" t="s">
        <v>356</v>
      </c>
      <c r="AU1502" s="18" t="s">
        <v>81</v>
      </c>
    </row>
    <row r="1503" spans="2:65" s="1" customFormat="1" ht="24.2" customHeight="1">
      <c r="B1503" s="33"/>
      <c r="C1503" s="133" t="s">
        <v>2141</v>
      </c>
      <c r="D1503" s="133" t="s">
        <v>308</v>
      </c>
      <c r="E1503" s="134" t="s">
        <v>2142</v>
      </c>
      <c r="F1503" s="135" t="s">
        <v>2143</v>
      </c>
      <c r="G1503" s="136" t="s">
        <v>2087</v>
      </c>
      <c r="H1503" s="137">
        <v>1</v>
      </c>
      <c r="I1503" s="138"/>
      <c r="J1503" s="139">
        <f>ROUND(I1503*H1503,2)</f>
        <v>0</v>
      </c>
      <c r="K1503" s="135" t="s">
        <v>311</v>
      </c>
      <c r="L1503" s="33"/>
      <c r="M1503" s="140" t="s">
        <v>21</v>
      </c>
      <c r="N1503" s="141" t="s">
        <v>43</v>
      </c>
      <c r="P1503" s="142">
        <f>O1503*H1503</f>
        <v>0</v>
      </c>
      <c r="Q1503" s="142">
        <v>0</v>
      </c>
      <c r="R1503" s="142">
        <f>Q1503*H1503</f>
        <v>0</v>
      </c>
      <c r="S1503" s="142">
        <v>0</v>
      </c>
      <c r="T1503" s="143">
        <f>S1503*H1503</f>
        <v>0</v>
      </c>
      <c r="AR1503" s="144" t="s">
        <v>368</v>
      </c>
      <c r="AT1503" s="144" t="s">
        <v>308</v>
      </c>
      <c r="AU1503" s="144" t="s">
        <v>81</v>
      </c>
      <c r="AY1503" s="18" t="s">
        <v>306</v>
      </c>
      <c r="BE1503" s="145">
        <f>IF(N1503="základní",J1503,0)</f>
        <v>0</v>
      </c>
      <c r="BF1503" s="145">
        <f>IF(N1503="snížená",J1503,0)</f>
        <v>0</v>
      </c>
      <c r="BG1503" s="145">
        <f>IF(N1503="zákl. přenesená",J1503,0)</f>
        <v>0</v>
      </c>
      <c r="BH1503" s="145">
        <f>IF(N1503="sníž. přenesená",J1503,0)</f>
        <v>0</v>
      </c>
      <c r="BI1503" s="145">
        <f>IF(N1503="nulová",J1503,0)</f>
        <v>0</v>
      </c>
      <c r="BJ1503" s="18" t="s">
        <v>79</v>
      </c>
      <c r="BK1503" s="145">
        <f>ROUND(I1503*H1503,2)</f>
        <v>0</v>
      </c>
      <c r="BL1503" s="18" t="s">
        <v>368</v>
      </c>
      <c r="BM1503" s="144" t="s">
        <v>2144</v>
      </c>
    </row>
    <row r="1504" spans="2:65" s="1" customFormat="1" ht="107.25">
      <c r="B1504" s="33"/>
      <c r="D1504" s="147" t="s">
        <v>356</v>
      </c>
      <c r="F1504" s="178" t="s">
        <v>2145</v>
      </c>
      <c r="I1504" s="163"/>
      <c r="L1504" s="33"/>
      <c r="M1504" s="164"/>
      <c r="T1504" s="52"/>
      <c r="AT1504" s="18" t="s">
        <v>356</v>
      </c>
      <c r="AU1504" s="18" t="s">
        <v>81</v>
      </c>
    </row>
    <row r="1505" spans="2:65" s="1" customFormat="1" ht="24.2" customHeight="1">
      <c r="B1505" s="33"/>
      <c r="C1505" s="133" t="s">
        <v>2146</v>
      </c>
      <c r="D1505" s="133" t="s">
        <v>308</v>
      </c>
      <c r="E1505" s="134" t="s">
        <v>2147</v>
      </c>
      <c r="F1505" s="135" t="s">
        <v>2148</v>
      </c>
      <c r="G1505" s="136" t="s">
        <v>2087</v>
      </c>
      <c r="H1505" s="137">
        <v>1</v>
      </c>
      <c r="I1505" s="138"/>
      <c r="J1505" s="139">
        <f>ROUND(I1505*H1505,2)</f>
        <v>0</v>
      </c>
      <c r="K1505" s="135" t="s">
        <v>311</v>
      </c>
      <c r="L1505" s="33"/>
      <c r="M1505" s="140" t="s">
        <v>21</v>
      </c>
      <c r="N1505" s="141" t="s">
        <v>43</v>
      </c>
      <c r="P1505" s="142">
        <f>O1505*H1505</f>
        <v>0</v>
      </c>
      <c r="Q1505" s="142">
        <v>0</v>
      </c>
      <c r="R1505" s="142">
        <f>Q1505*H1505</f>
        <v>0</v>
      </c>
      <c r="S1505" s="142">
        <v>0</v>
      </c>
      <c r="T1505" s="143">
        <f>S1505*H1505</f>
        <v>0</v>
      </c>
      <c r="AR1505" s="144" t="s">
        <v>368</v>
      </c>
      <c r="AT1505" s="144" t="s">
        <v>308</v>
      </c>
      <c r="AU1505" s="144" t="s">
        <v>81</v>
      </c>
      <c r="AY1505" s="18" t="s">
        <v>306</v>
      </c>
      <c r="BE1505" s="145">
        <f>IF(N1505="základní",J1505,0)</f>
        <v>0</v>
      </c>
      <c r="BF1505" s="145">
        <f>IF(N1505="snížená",J1505,0)</f>
        <v>0</v>
      </c>
      <c r="BG1505" s="145">
        <f>IF(N1505="zákl. přenesená",J1505,0)</f>
        <v>0</v>
      </c>
      <c r="BH1505" s="145">
        <f>IF(N1505="sníž. přenesená",J1505,0)</f>
        <v>0</v>
      </c>
      <c r="BI1505" s="145">
        <f>IF(N1505="nulová",J1505,0)</f>
        <v>0</v>
      </c>
      <c r="BJ1505" s="18" t="s">
        <v>79</v>
      </c>
      <c r="BK1505" s="145">
        <f>ROUND(I1505*H1505,2)</f>
        <v>0</v>
      </c>
      <c r="BL1505" s="18" t="s">
        <v>368</v>
      </c>
      <c r="BM1505" s="144" t="s">
        <v>2149</v>
      </c>
    </row>
    <row r="1506" spans="2:65" s="1" customFormat="1" ht="117">
      <c r="B1506" s="33"/>
      <c r="D1506" s="147" t="s">
        <v>356</v>
      </c>
      <c r="F1506" s="178" t="s">
        <v>2150</v>
      </c>
      <c r="I1506" s="163"/>
      <c r="L1506" s="33"/>
      <c r="M1506" s="164"/>
      <c r="T1506" s="52"/>
      <c r="AT1506" s="18" t="s">
        <v>356</v>
      </c>
      <c r="AU1506" s="18" t="s">
        <v>81</v>
      </c>
    </row>
    <row r="1507" spans="2:65" s="1" customFormat="1" ht="16.5" customHeight="1">
      <c r="B1507" s="33"/>
      <c r="C1507" s="133" t="s">
        <v>2151</v>
      </c>
      <c r="D1507" s="133" t="s">
        <v>308</v>
      </c>
      <c r="E1507" s="134" t="s">
        <v>2152</v>
      </c>
      <c r="F1507" s="135" t="s">
        <v>2153</v>
      </c>
      <c r="G1507" s="136" t="s">
        <v>2061</v>
      </c>
      <c r="H1507" s="137">
        <v>1000</v>
      </c>
      <c r="I1507" s="138"/>
      <c r="J1507" s="139">
        <f>ROUND(I1507*H1507,2)</f>
        <v>0</v>
      </c>
      <c r="K1507" s="135" t="s">
        <v>311</v>
      </c>
      <c r="L1507" s="33"/>
      <c r="M1507" s="140" t="s">
        <v>21</v>
      </c>
      <c r="N1507" s="141" t="s">
        <v>43</v>
      </c>
      <c r="P1507" s="142">
        <f>O1507*H1507</f>
        <v>0</v>
      </c>
      <c r="Q1507" s="142">
        <v>0</v>
      </c>
      <c r="R1507" s="142">
        <f>Q1507*H1507</f>
        <v>0</v>
      </c>
      <c r="S1507" s="142">
        <v>0</v>
      </c>
      <c r="T1507" s="143">
        <f>S1507*H1507</f>
        <v>0</v>
      </c>
      <c r="AR1507" s="144" t="s">
        <v>368</v>
      </c>
      <c r="AT1507" s="144" t="s">
        <v>308</v>
      </c>
      <c r="AU1507" s="144" t="s">
        <v>81</v>
      </c>
      <c r="AY1507" s="18" t="s">
        <v>306</v>
      </c>
      <c r="BE1507" s="145">
        <f>IF(N1507="základní",J1507,0)</f>
        <v>0</v>
      </c>
      <c r="BF1507" s="145">
        <f>IF(N1507="snížená",J1507,0)</f>
        <v>0</v>
      </c>
      <c r="BG1507" s="145">
        <f>IF(N1507="zákl. přenesená",J1507,0)</f>
        <v>0</v>
      </c>
      <c r="BH1507" s="145">
        <f>IF(N1507="sníž. přenesená",J1507,0)</f>
        <v>0</v>
      </c>
      <c r="BI1507" s="145">
        <f>IF(N1507="nulová",J1507,0)</f>
        <v>0</v>
      </c>
      <c r="BJ1507" s="18" t="s">
        <v>79</v>
      </c>
      <c r="BK1507" s="145">
        <f>ROUND(I1507*H1507,2)</f>
        <v>0</v>
      </c>
      <c r="BL1507" s="18" t="s">
        <v>368</v>
      </c>
      <c r="BM1507" s="144" t="s">
        <v>2154</v>
      </c>
    </row>
    <row r="1508" spans="2:65" s="1" customFormat="1" ht="78">
      <c r="B1508" s="33"/>
      <c r="D1508" s="147" t="s">
        <v>356</v>
      </c>
      <c r="F1508" s="178" t="s">
        <v>2155</v>
      </c>
      <c r="I1508" s="163"/>
      <c r="L1508" s="33"/>
      <c r="M1508" s="164"/>
      <c r="T1508" s="52"/>
      <c r="AT1508" s="18" t="s">
        <v>356</v>
      </c>
      <c r="AU1508" s="18" t="s">
        <v>81</v>
      </c>
    </row>
    <row r="1509" spans="2:65" s="1" customFormat="1" ht="16.5" customHeight="1">
      <c r="B1509" s="33"/>
      <c r="C1509" s="133" t="s">
        <v>2156</v>
      </c>
      <c r="D1509" s="133" t="s">
        <v>308</v>
      </c>
      <c r="E1509" s="134" t="s">
        <v>2157</v>
      </c>
      <c r="F1509" s="135" t="s">
        <v>2158</v>
      </c>
      <c r="G1509" s="136" t="s">
        <v>2061</v>
      </c>
      <c r="H1509" s="137">
        <v>2000</v>
      </c>
      <c r="I1509" s="138"/>
      <c r="J1509" s="139">
        <f>ROUND(I1509*H1509,2)</f>
        <v>0</v>
      </c>
      <c r="K1509" s="135" t="s">
        <v>311</v>
      </c>
      <c r="L1509" s="33"/>
      <c r="M1509" s="140" t="s">
        <v>21</v>
      </c>
      <c r="N1509" s="141" t="s">
        <v>43</v>
      </c>
      <c r="P1509" s="142">
        <f>O1509*H1509</f>
        <v>0</v>
      </c>
      <c r="Q1509" s="142">
        <v>0</v>
      </c>
      <c r="R1509" s="142">
        <f>Q1509*H1509</f>
        <v>0</v>
      </c>
      <c r="S1509" s="142">
        <v>0</v>
      </c>
      <c r="T1509" s="143">
        <f>S1509*H1509</f>
        <v>0</v>
      </c>
      <c r="AR1509" s="144" t="s">
        <v>368</v>
      </c>
      <c r="AT1509" s="144" t="s">
        <v>308</v>
      </c>
      <c r="AU1509" s="144" t="s">
        <v>81</v>
      </c>
      <c r="AY1509" s="18" t="s">
        <v>306</v>
      </c>
      <c r="BE1509" s="145">
        <f>IF(N1509="základní",J1509,0)</f>
        <v>0</v>
      </c>
      <c r="BF1509" s="145">
        <f>IF(N1509="snížená",J1509,0)</f>
        <v>0</v>
      </c>
      <c r="BG1509" s="145">
        <f>IF(N1509="zákl. přenesená",J1509,0)</f>
        <v>0</v>
      </c>
      <c r="BH1509" s="145">
        <f>IF(N1509="sníž. přenesená",J1509,0)</f>
        <v>0</v>
      </c>
      <c r="BI1509" s="145">
        <f>IF(N1509="nulová",J1509,0)</f>
        <v>0</v>
      </c>
      <c r="BJ1509" s="18" t="s">
        <v>79</v>
      </c>
      <c r="BK1509" s="145">
        <f>ROUND(I1509*H1509,2)</f>
        <v>0</v>
      </c>
      <c r="BL1509" s="18" t="s">
        <v>368</v>
      </c>
      <c r="BM1509" s="144" t="s">
        <v>2159</v>
      </c>
    </row>
    <row r="1510" spans="2:65" s="1" customFormat="1" ht="78">
      <c r="B1510" s="33"/>
      <c r="D1510" s="147" t="s">
        <v>356</v>
      </c>
      <c r="F1510" s="178" t="s">
        <v>2160</v>
      </c>
      <c r="I1510" s="163"/>
      <c r="L1510" s="33"/>
      <c r="M1510" s="164"/>
      <c r="T1510" s="52"/>
      <c r="AT1510" s="18" t="s">
        <v>356</v>
      </c>
      <c r="AU1510" s="18" t="s">
        <v>81</v>
      </c>
    </row>
    <row r="1511" spans="2:65" s="1" customFormat="1" ht="24.2" customHeight="1">
      <c r="B1511" s="33"/>
      <c r="C1511" s="133" t="s">
        <v>2161</v>
      </c>
      <c r="D1511" s="133" t="s">
        <v>308</v>
      </c>
      <c r="E1511" s="134" t="s">
        <v>2162</v>
      </c>
      <c r="F1511" s="135" t="s">
        <v>2163</v>
      </c>
      <c r="G1511" s="136" t="s">
        <v>1992</v>
      </c>
      <c r="H1511" s="189"/>
      <c r="I1511" s="138"/>
      <c r="J1511" s="139">
        <f>ROUND(I1511*H1511,2)</f>
        <v>0</v>
      </c>
      <c r="K1511" s="135" t="s">
        <v>319</v>
      </c>
      <c r="L1511" s="33"/>
      <c r="M1511" s="140" t="s">
        <v>21</v>
      </c>
      <c r="N1511" s="141" t="s">
        <v>43</v>
      </c>
      <c r="P1511" s="142">
        <f>O1511*H1511</f>
        <v>0</v>
      </c>
      <c r="Q1511" s="142">
        <v>0</v>
      </c>
      <c r="R1511" s="142">
        <f>Q1511*H1511</f>
        <v>0</v>
      </c>
      <c r="S1511" s="142">
        <v>0</v>
      </c>
      <c r="T1511" s="143">
        <f>S1511*H1511</f>
        <v>0</v>
      </c>
      <c r="AR1511" s="144" t="s">
        <v>368</v>
      </c>
      <c r="AT1511" s="144" t="s">
        <v>308</v>
      </c>
      <c r="AU1511" s="144" t="s">
        <v>81</v>
      </c>
      <c r="AY1511" s="18" t="s">
        <v>306</v>
      </c>
      <c r="BE1511" s="145">
        <f>IF(N1511="základní",J1511,0)</f>
        <v>0</v>
      </c>
      <c r="BF1511" s="145">
        <f>IF(N1511="snížená",J1511,0)</f>
        <v>0</v>
      </c>
      <c r="BG1511" s="145">
        <f>IF(N1511="zákl. přenesená",J1511,0)</f>
        <v>0</v>
      </c>
      <c r="BH1511" s="145">
        <f>IF(N1511="sníž. přenesená",J1511,0)</f>
        <v>0</v>
      </c>
      <c r="BI1511" s="145">
        <f>IF(N1511="nulová",J1511,0)</f>
        <v>0</v>
      </c>
      <c r="BJ1511" s="18" t="s">
        <v>79</v>
      </c>
      <c r="BK1511" s="145">
        <f>ROUND(I1511*H1511,2)</f>
        <v>0</v>
      </c>
      <c r="BL1511" s="18" t="s">
        <v>368</v>
      </c>
      <c r="BM1511" s="144" t="s">
        <v>2164</v>
      </c>
    </row>
    <row r="1512" spans="2:65" s="1" customFormat="1">
      <c r="B1512" s="33"/>
      <c r="D1512" s="161" t="s">
        <v>321</v>
      </c>
      <c r="F1512" s="162" t="s">
        <v>2165</v>
      </c>
      <c r="I1512" s="163"/>
      <c r="L1512" s="33"/>
      <c r="M1512" s="164"/>
      <c r="T1512" s="52"/>
      <c r="AT1512" s="18" t="s">
        <v>321</v>
      </c>
      <c r="AU1512" s="18" t="s">
        <v>81</v>
      </c>
    </row>
    <row r="1513" spans="2:65" s="11" customFormat="1" ht="22.9" customHeight="1">
      <c r="B1513" s="121"/>
      <c r="D1513" s="122" t="s">
        <v>71</v>
      </c>
      <c r="E1513" s="131" t="s">
        <v>2166</v>
      </c>
      <c r="F1513" s="131" t="s">
        <v>2167</v>
      </c>
      <c r="I1513" s="124"/>
      <c r="J1513" s="132">
        <f>BK1513</f>
        <v>0</v>
      </c>
      <c r="L1513" s="121"/>
      <c r="M1513" s="126"/>
      <c r="P1513" s="127">
        <f>SUM(P1514:P1665)</f>
        <v>0</v>
      </c>
      <c r="R1513" s="127">
        <f>SUM(R1514:R1665)</f>
        <v>5.6256313599999999</v>
      </c>
      <c r="T1513" s="128">
        <f>SUM(T1514:T1665)</f>
        <v>0</v>
      </c>
      <c r="AR1513" s="122" t="s">
        <v>81</v>
      </c>
      <c r="AT1513" s="129" t="s">
        <v>71</v>
      </c>
      <c r="AU1513" s="129" t="s">
        <v>79</v>
      </c>
      <c r="AY1513" s="122" t="s">
        <v>306</v>
      </c>
      <c r="BK1513" s="130">
        <f>SUM(BK1514:BK1665)</f>
        <v>0</v>
      </c>
    </row>
    <row r="1514" spans="2:65" s="1" customFormat="1" ht="16.5" customHeight="1">
      <c r="B1514" s="33"/>
      <c r="C1514" s="133" t="s">
        <v>2168</v>
      </c>
      <c r="D1514" s="133" t="s">
        <v>308</v>
      </c>
      <c r="E1514" s="134" t="s">
        <v>2169</v>
      </c>
      <c r="F1514" s="135" t="s">
        <v>2170</v>
      </c>
      <c r="G1514" s="136" t="s">
        <v>236</v>
      </c>
      <c r="H1514" s="137">
        <v>147.57400000000001</v>
      </c>
      <c r="I1514" s="138"/>
      <c r="J1514" s="139">
        <f>ROUND(I1514*H1514,2)</f>
        <v>0</v>
      </c>
      <c r="K1514" s="135" t="s">
        <v>319</v>
      </c>
      <c r="L1514" s="33"/>
      <c r="M1514" s="140" t="s">
        <v>21</v>
      </c>
      <c r="N1514" s="141" t="s">
        <v>43</v>
      </c>
      <c r="P1514" s="142">
        <f>O1514*H1514</f>
        <v>0</v>
      </c>
      <c r="Q1514" s="142">
        <v>0</v>
      </c>
      <c r="R1514" s="142">
        <f>Q1514*H1514</f>
        <v>0</v>
      </c>
      <c r="S1514" s="142">
        <v>0</v>
      </c>
      <c r="T1514" s="143">
        <f>S1514*H1514</f>
        <v>0</v>
      </c>
      <c r="AR1514" s="144" t="s">
        <v>368</v>
      </c>
      <c r="AT1514" s="144" t="s">
        <v>308</v>
      </c>
      <c r="AU1514" s="144" t="s">
        <v>81</v>
      </c>
      <c r="AY1514" s="18" t="s">
        <v>306</v>
      </c>
      <c r="BE1514" s="145">
        <f>IF(N1514="základní",J1514,0)</f>
        <v>0</v>
      </c>
      <c r="BF1514" s="145">
        <f>IF(N1514="snížená",J1514,0)</f>
        <v>0</v>
      </c>
      <c r="BG1514" s="145">
        <f>IF(N1514="zákl. přenesená",J1514,0)</f>
        <v>0</v>
      </c>
      <c r="BH1514" s="145">
        <f>IF(N1514="sníž. přenesená",J1514,0)</f>
        <v>0</v>
      </c>
      <c r="BI1514" s="145">
        <f>IF(N1514="nulová",J1514,0)</f>
        <v>0</v>
      </c>
      <c r="BJ1514" s="18" t="s">
        <v>79</v>
      </c>
      <c r="BK1514" s="145">
        <f>ROUND(I1514*H1514,2)</f>
        <v>0</v>
      </c>
      <c r="BL1514" s="18" t="s">
        <v>368</v>
      </c>
      <c r="BM1514" s="144" t="s">
        <v>2171</v>
      </c>
    </row>
    <row r="1515" spans="2:65" s="1" customFormat="1">
      <c r="B1515" s="33"/>
      <c r="D1515" s="161" t="s">
        <v>321</v>
      </c>
      <c r="F1515" s="162" t="s">
        <v>2172</v>
      </c>
      <c r="I1515" s="163"/>
      <c r="L1515" s="33"/>
      <c r="M1515" s="164"/>
      <c r="T1515" s="52"/>
      <c r="AT1515" s="18" t="s">
        <v>321</v>
      </c>
      <c r="AU1515" s="18" t="s">
        <v>81</v>
      </c>
    </row>
    <row r="1516" spans="2:65" s="12" customFormat="1">
      <c r="B1516" s="146"/>
      <c r="D1516" s="147" t="s">
        <v>313</v>
      </c>
      <c r="E1516" s="148" t="s">
        <v>21</v>
      </c>
      <c r="F1516" s="149" t="s">
        <v>2173</v>
      </c>
      <c r="H1516" s="150">
        <v>143.916</v>
      </c>
      <c r="I1516" s="151"/>
      <c r="L1516" s="146"/>
      <c r="M1516" s="152"/>
      <c r="T1516" s="153"/>
      <c r="AT1516" s="148" t="s">
        <v>313</v>
      </c>
      <c r="AU1516" s="148" t="s">
        <v>81</v>
      </c>
      <c r="AV1516" s="12" t="s">
        <v>81</v>
      </c>
      <c r="AW1516" s="12" t="s">
        <v>34</v>
      </c>
      <c r="AX1516" s="12" t="s">
        <v>72</v>
      </c>
      <c r="AY1516" s="148" t="s">
        <v>306</v>
      </c>
    </row>
    <row r="1517" spans="2:65" s="12" customFormat="1">
      <c r="B1517" s="146"/>
      <c r="D1517" s="147" t="s">
        <v>313</v>
      </c>
      <c r="E1517" s="148" t="s">
        <v>21</v>
      </c>
      <c r="F1517" s="149" t="s">
        <v>2174</v>
      </c>
      <c r="H1517" s="150">
        <v>2.17</v>
      </c>
      <c r="I1517" s="151"/>
      <c r="L1517" s="146"/>
      <c r="M1517" s="152"/>
      <c r="T1517" s="153"/>
      <c r="AT1517" s="148" t="s">
        <v>313</v>
      </c>
      <c r="AU1517" s="148" t="s">
        <v>81</v>
      </c>
      <c r="AV1517" s="12" t="s">
        <v>81</v>
      </c>
      <c r="AW1517" s="12" t="s">
        <v>34</v>
      </c>
      <c r="AX1517" s="12" t="s">
        <v>72</v>
      </c>
      <c r="AY1517" s="148" t="s">
        <v>306</v>
      </c>
    </row>
    <row r="1518" spans="2:65" s="12" customFormat="1">
      <c r="B1518" s="146"/>
      <c r="D1518" s="147" t="s">
        <v>313</v>
      </c>
      <c r="E1518" s="148" t="s">
        <v>21</v>
      </c>
      <c r="F1518" s="149" t="s">
        <v>2175</v>
      </c>
      <c r="H1518" s="150">
        <v>1.488</v>
      </c>
      <c r="I1518" s="151"/>
      <c r="L1518" s="146"/>
      <c r="M1518" s="152"/>
      <c r="T1518" s="153"/>
      <c r="AT1518" s="148" t="s">
        <v>313</v>
      </c>
      <c r="AU1518" s="148" t="s">
        <v>81</v>
      </c>
      <c r="AV1518" s="12" t="s">
        <v>81</v>
      </c>
      <c r="AW1518" s="12" t="s">
        <v>34</v>
      </c>
      <c r="AX1518" s="12" t="s">
        <v>72</v>
      </c>
      <c r="AY1518" s="148" t="s">
        <v>306</v>
      </c>
    </row>
    <row r="1519" spans="2:65" s="13" customFormat="1">
      <c r="B1519" s="154"/>
      <c r="D1519" s="147" t="s">
        <v>313</v>
      </c>
      <c r="E1519" s="155" t="s">
        <v>21</v>
      </c>
      <c r="F1519" s="156" t="s">
        <v>315</v>
      </c>
      <c r="H1519" s="157">
        <v>147.57400000000001</v>
      </c>
      <c r="I1519" s="158"/>
      <c r="L1519" s="154"/>
      <c r="M1519" s="159"/>
      <c r="T1519" s="160"/>
      <c r="AT1519" s="155" t="s">
        <v>313</v>
      </c>
      <c r="AU1519" s="155" t="s">
        <v>81</v>
      </c>
      <c r="AV1519" s="13" t="s">
        <v>89</v>
      </c>
      <c r="AW1519" s="13" t="s">
        <v>34</v>
      </c>
      <c r="AX1519" s="13" t="s">
        <v>79</v>
      </c>
      <c r="AY1519" s="155" t="s">
        <v>306</v>
      </c>
    </row>
    <row r="1520" spans="2:65" s="1" customFormat="1" ht="16.5" customHeight="1">
      <c r="B1520" s="33"/>
      <c r="C1520" s="133" t="s">
        <v>2176</v>
      </c>
      <c r="D1520" s="133" t="s">
        <v>308</v>
      </c>
      <c r="E1520" s="134" t="s">
        <v>2177</v>
      </c>
      <c r="F1520" s="135" t="s">
        <v>2178</v>
      </c>
      <c r="G1520" s="136" t="s">
        <v>236</v>
      </c>
      <c r="H1520" s="137">
        <v>153.43899999999999</v>
      </c>
      <c r="I1520" s="138"/>
      <c r="J1520" s="139">
        <f>ROUND(I1520*H1520,2)</f>
        <v>0</v>
      </c>
      <c r="K1520" s="135" t="s">
        <v>319</v>
      </c>
      <c r="L1520" s="33"/>
      <c r="M1520" s="140" t="s">
        <v>21</v>
      </c>
      <c r="N1520" s="141" t="s">
        <v>43</v>
      </c>
      <c r="P1520" s="142">
        <f>O1520*H1520</f>
        <v>0</v>
      </c>
      <c r="Q1520" s="142">
        <v>2.9999999999999997E-4</v>
      </c>
      <c r="R1520" s="142">
        <f>Q1520*H1520</f>
        <v>4.6031699999999995E-2</v>
      </c>
      <c r="S1520" s="142">
        <v>0</v>
      </c>
      <c r="T1520" s="143">
        <f>S1520*H1520</f>
        <v>0</v>
      </c>
      <c r="AR1520" s="144" t="s">
        <v>368</v>
      </c>
      <c r="AT1520" s="144" t="s">
        <v>308</v>
      </c>
      <c r="AU1520" s="144" t="s">
        <v>81</v>
      </c>
      <c r="AY1520" s="18" t="s">
        <v>306</v>
      </c>
      <c r="BE1520" s="145">
        <f>IF(N1520="základní",J1520,0)</f>
        <v>0</v>
      </c>
      <c r="BF1520" s="145">
        <f>IF(N1520="snížená",J1520,0)</f>
        <v>0</v>
      </c>
      <c r="BG1520" s="145">
        <f>IF(N1520="zákl. přenesená",J1520,0)</f>
        <v>0</v>
      </c>
      <c r="BH1520" s="145">
        <f>IF(N1520="sníž. přenesená",J1520,0)</f>
        <v>0</v>
      </c>
      <c r="BI1520" s="145">
        <f>IF(N1520="nulová",J1520,0)</f>
        <v>0</v>
      </c>
      <c r="BJ1520" s="18" t="s">
        <v>79</v>
      </c>
      <c r="BK1520" s="145">
        <f>ROUND(I1520*H1520,2)</f>
        <v>0</v>
      </c>
      <c r="BL1520" s="18" t="s">
        <v>368</v>
      </c>
      <c r="BM1520" s="144" t="s">
        <v>2179</v>
      </c>
    </row>
    <row r="1521" spans="2:65" s="1" customFormat="1">
      <c r="B1521" s="33"/>
      <c r="D1521" s="161" t="s">
        <v>321</v>
      </c>
      <c r="F1521" s="162" t="s">
        <v>2180</v>
      </c>
      <c r="I1521" s="163"/>
      <c r="L1521" s="33"/>
      <c r="M1521" s="164"/>
      <c r="T1521" s="52"/>
      <c r="AT1521" s="18" t="s">
        <v>321</v>
      </c>
      <c r="AU1521" s="18" t="s">
        <v>81</v>
      </c>
    </row>
    <row r="1522" spans="2:65" s="12" customFormat="1">
      <c r="B1522" s="146"/>
      <c r="D1522" s="147" t="s">
        <v>313</v>
      </c>
      <c r="E1522" s="148" t="s">
        <v>21</v>
      </c>
      <c r="F1522" s="149" t="s">
        <v>2173</v>
      </c>
      <c r="H1522" s="150">
        <v>143.916</v>
      </c>
      <c r="I1522" s="151"/>
      <c r="L1522" s="146"/>
      <c r="M1522" s="152"/>
      <c r="T1522" s="153"/>
      <c r="AT1522" s="148" t="s">
        <v>313</v>
      </c>
      <c r="AU1522" s="148" t="s">
        <v>81</v>
      </c>
      <c r="AV1522" s="12" t="s">
        <v>81</v>
      </c>
      <c r="AW1522" s="12" t="s">
        <v>34</v>
      </c>
      <c r="AX1522" s="12" t="s">
        <v>72</v>
      </c>
      <c r="AY1522" s="148" t="s">
        <v>306</v>
      </c>
    </row>
    <row r="1523" spans="2:65" s="12" customFormat="1">
      <c r="B1523" s="146"/>
      <c r="D1523" s="147" t="s">
        <v>313</v>
      </c>
      <c r="E1523" s="148" t="s">
        <v>21</v>
      </c>
      <c r="F1523" s="149" t="s">
        <v>2174</v>
      </c>
      <c r="H1523" s="150">
        <v>2.17</v>
      </c>
      <c r="I1523" s="151"/>
      <c r="L1523" s="146"/>
      <c r="M1523" s="152"/>
      <c r="T1523" s="153"/>
      <c r="AT1523" s="148" t="s">
        <v>313</v>
      </c>
      <c r="AU1523" s="148" t="s">
        <v>81</v>
      </c>
      <c r="AV1523" s="12" t="s">
        <v>81</v>
      </c>
      <c r="AW1523" s="12" t="s">
        <v>34</v>
      </c>
      <c r="AX1523" s="12" t="s">
        <v>72</v>
      </c>
      <c r="AY1523" s="148" t="s">
        <v>306</v>
      </c>
    </row>
    <row r="1524" spans="2:65" s="12" customFormat="1">
      <c r="B1524" s="146"/>
      <c r="D1524" s="147" t="s">
        <v>313</v>
      </c>
      <c r="E1524" s="148" t="s">
        <v>21</v>
      </c>
      <c r="F1524" s="149" t="s">
        <v>2175</v>
      </c>
      <c r="H1524" s="150">
        <v>1.488</v>
      </c>
      <c r="I1524" s="151"/>
      <c r="L1524" s="146"/>
      <c r="M1524" s="152"/>
      <c r="T1524" s="153"/>
      <c r="AT1524" s="148" t="s">
        <v>313</v>
      </c>
      <c r="AU1524" s="148" t="s">
        <v>81</v>
      </c>
      <c r="AV1524" s="12" t="s">
        <v>81</v>
      </c>
      <c r="AW1524" s="12" t="s">
        <v>34</v>
      </c>
      <c r="AX1524" s="12" t="s">
        <v>72</v>
      </c>
      <c r="AY1524" s="148" t="s">
        <v>306</v>
      </c>
    </row>
    <row r="1525" spans="2:65" s="13" customFormat="1">
      <c r="B1525" s="154"/>
      <c r="D1525" s="147" t="s">
        <v>313</v>
      </c>
      <c r="E1525" s="155" t="s">
        <v>21</v>
      </c>
      <c r="F1525" s="156" t="s">
        <v>315</v>
      </c>
      <c r="H1525" s="157">
        <v>147.57400000000001</v>
      </c>
      <c r="I1525" s="158"/>
      <c r="L1525" s="154"/>
      <c r="M1525" s="159"/>
      <c r="T1525" s="160"/>
      <c r="AT1525" s="155" t="s">
        <v>313</v>
      </c>
      <c r="AU1525" s="155" t="s">
        <v>81</v>
      </c>
      <c r="AV1525" s="13" t="s">
        <v>89</v>
      </c>
      <c r="AW1525" s="13" t="s">
        <v>34</v>
      </c>
      <c r="AX1525" s="13" t="s">
        <v>72</v>
      </c>
      <c r="AY1525" s="155" t="s">
        <v>306</v>
      </c>
    </row>
    <row r="1526" spans="2:65" s="12" customFormat="1">
      <c r="B1526" s="146"/>
      <c r="D1526" s="147" t="s">
        <v>313</v>
      </c>
      <c r="E1526" s="148" t="s">
        <v>21</v>
      </c>
      <c r="F1526" s="149" t="s">
        <v>2181</v>
      </c>
      <c r="H1526" s="150">
        <v>5.8650000000000002</v>
      </c>
      <c r="I1526" s="151"/>
      <c r="L1526" s="146"/>
      <c r="M1526" s="152"/>
      <c r="T1526" s="153"/>
      <c r="AT1526" s="148" t="s">
        <v>313</v>
      </c>
      <c r="AU1526" s="148" t="s">
        <v>81</v>
      </c>
      <c r="AV1526" s="12" t="s">
        <v>81</v>
      </c>
      <c r="AW1526" s="12" t="s">
        <v>34</v>
      </c>
      <c r="AX1526" s="12" t="s">
        <v>72</v>
      </c>
      <c r="AY1526" s="148" t="s">
        <v>306</v>
      </c>
    </row>
    <row r="1527" spans="2:65" s="13" customFormat="1">
      <c r="B1527" s="154"/>
      <c r="D1527" s="147" t="s">
        <v>313</v>
      </c>
      <c r="E1527" s="155" t="s">
        <v>21</v>
      </c>
      <c r="F1527" s="156" t="s">
        <v>315</v>
      </c>
      <c r="H1527" s="157">
        <v>5.8650000000000002</v>
      </c>
      <c r="I1527" s="158"/>
      <c r="L1527" s="154"/>
      <c r="M1527" s="159"/>
      <c r="T1527" s="160"/>
      <c r="AT1527" s="155" t="s">
        <v>313</v>
      </c>
      <c r="AU1527" s="155" t="s">
        <v>81</v>
      </c>
      <c r="AV1527" s="13" t="s">
        <v>89</v>
      </c>
      <c r="AW1527" s="13" t="s">
        <v>34</v>
      </c>
      <c r="AX1527" s="13" t="s">
        <v>72</v>
      </c>
      <c r="AY1527" s="155" t="s">
        <v>306</v>
      </c>
    </row>
    <row r="1528" spans="2:65" s="15" customFormat="1">
      <c r="B1528" s="171"/>
      <c r="D1528" s="147" t="s">
        <v>313</v>
      </c>
      <c r="E1528" s="172" t="s">
        <v>21</v>
      </c>
      <c r="F1528" s="173" t="s">
        <v>331</v>
      </c>
      <c r="H1528" s="174">
        <v>153.43899999999999</v>
      </c>
      <c r="I1528" s="175"/>
      <c r="L1528" s="171"/>
      <c r="M1528" s="176"/>
      <c r="T1528" s="177"/>
      <c r="AT1528" s="172" t="s">
        <v>313</v>
      </c>
      <c r="AU1528" s="172" t="s">
        <v>81</v>
      </c>
      <c r="AV1528" s="15" t="s">
        <v>108</v>
      </c>
      <c r="AW1528" s="15" t="s">
        <v>34</v>
      </c>
      <c r="AX1528" s="15" t="s">
        <v>79</v>
      </c>
      <c r="AY1528" s="172" t="s">
        <v>306</v>
      </c>
    </row>
    <row r="1529" spans="2:65" s="1" customFormat="1" ht="21.75" customHeight="1">
      <c r="B1529" s="33"/>
      <c r="C1529" s="133" t="s">
        <v>2182</v>
      </c>
      <c r="D1529" s="133" t="s">
        <v>308</v>
      </c>
      <c r="E1529" s="134" t="s">
        <v>2183</v>
      </c>
      <c r="F1529" s="135" t="s">
        <v>2184</v>
      </c>
      <c r="G1529" s="136" t="s">
        <v>236</v>
      </c>
      <c r="H1529" s="137">
        <v>26.916</v>
      </c>
      <c r="I1529" s="138"/>
      <c r="J1529" s="139">
        <f>ROUND(I1529*H1529,2)</f>
        <v>0</v>
      </c>
      <c r="K1529" s="135" t="s">
        <v>319</v>
      </c>
      <c r="L1529" s="33"/>
      <c r="M1529" s="140" t="s">
        <v>21</v>
      </c>
      <c r="N1529" s="141" t="s">
        <v>43</v>
      </c>
      <c r="P1529" s="142">
        <f>O1529*H1529</f>
        <v>0</v>
      </c>
      <c r="Q1529" s="142">
        <v>4.4999999999999997E-3</v>
      </c>
      <c r="R1529" s="142">
        <f>Q1529*H1529</f>
        <v>0.12112199999999999</v>
      </c>
      <c r="S1529" s="142">
        <v>0</v>
      </c>
      <c r="T1529" s="143">
        <f>S1529*H1529</f>
        <v>0</v>
      </c>
      <c r="AR1529" s="144" t="s">
        <v>368</v>
      </c>
      <c r="AT1529" s="144" t="s">
        <v>308</v>
      </c>
      <c r="AU1529" s="144" t="s">
        <v>81</v>
      </c>
      <c r="AY1529" s="18" t="s">
        <v>306</v>
      </c>
      <c r="BE1529" s="145">
        <f>IF(N1529="základní",J1529,0)</f>
        <v>0</v>
      </c>
      <c r="BF1529" s="145">
        <f>IF(N1529="snížená",J1529,0)</f>
        <v>0</v>
      </c>
      <c r="BG1529" s="145">
        <f>IF(N1529="zákl. přenesená",J1529,0)</f>
        <v>0</v>
      </c>
      <c r="BH1529" s="145">
        <f>IF(N1529="sníž. přenesená",J1529,0)</f>
        <v>0</v>
      </c>
      <c r="BI1529" s="145">
        <f>IF(N1529="nulová",J1529,0)</f>
        <v>0</v>
      </c>
      <c r="BJ1529" s="18" t="s">
        <v>79</v>
      </c>
      <c r="BK1529" s="145">
        <f>ROUND(I1529*H1529,2)</f>
        <v>0</v>
      </c>
      <c r="BL1529" s="18" t="s">
        <v>368</v>
      </c>
      <c r="BM1529" s="144" t="s">
        <v>2185</v>
      </c>
    </row>
    <row r="1530" spans="2:65" s="1" customFormat="1">
      <c r="B1530" s="33"/>
      <c r="D1530" s="161" t="s">
        <v>321</v>
      </c>
      <c r="F1530" s="162" t="s">
        <v>2186</v>
      </c>
      <c r="I1530" s="163"/>
      <c r="L1530" s="33"/>
      <c r="M1530" s="164"/>
      <c r="T1530" s="52"/>
      <c r="AT1530" s="18" t="s">
        <v>321</v>
      </c>
      <c r="AU1530" s="18" t="s">
        <v>81</v>
      </c>
    </row>
    <row r="1531" spans="2:65" s="14" customFormat="1">
      <c r="B1531" s="165"/>
      <c r="D1531" s="147" t="s">
        <v>313</v>
      </c>
      <c r="E1531" s="166" t="s">
        <v>21</v>
      </c>
      <c r="F1531" s="167" t="s">
        <v>2187</v>
      </c>
      <c r="H1531" s="166" t="s">
        <v>21</v>
      </c>
      <c r="I1531" s="168"/>
      <c r="L1531" s="165"/>
      <c r="M1531" s="169"/>
      <c r="T1531" s="170"/>
      <c r="AT1531" s="166" t="s">
        <v>313</v>
      </c>
      <c r="AU1531" s="166" t="s">
        <v>81</v>
      </c>
      <c r="AV1531" s="14" t="s">
        <v>79</v>
      </c>
      <c r="AW1531" s="14" t="s">
        <v>34</v>
      </c>
      <c r="AX1531" s="14" t="s">
        <v>72</v>
      </c>
      <c r="AY1531" s="166" t="s">
        <v>306</v>
      </c>
    </row>
    <row r="1532" spans="2:65" s="12" customFormat="1">
      <c r="B1532" s="146"/>
      <c r="D1532" s="147" t="s">
        <v>313</v>
      </c>
      <c r="E1532" s="148" t="s">
        <v>21</v>
      </c>
      <c r="F1532" s="149" t="s">
        <v>2188</v>
      </c>
      <c r="H1532" s="150">
        <v>14.045999999999999</v>
      </c>
      <c r="I1532" s="151"/>
      <c r="L1532" s="146"/>
      <c r="M1532" s="152"/>
      <c r="T1532" s="153"/>
      <c r="AT1532" s="148" t="s">
        <v>313</v>
      </c>
      <c r="AU1532" s="148" t="s">
        <v>81</v>
      </c>
      <c r="AV1532" s="12" t="s">
        <v>81</v>
      </c>
      <c r="AW1532" s="12" t="s">
        <v>34</v>
      </c>
      <c r="AX1532" s="12" t="s">
        <v>72</v>
      </c>
      <c r="AY1532" s="148" t="s">
        <v>306</v>
      </c>
    </row>
    <row r="1533" spans="2:65" s="12" customFormat="1">
      <c r="B1533" s="146"/>
      <c r="D1533" s="147" t="s">
        <v>313</v>
      </c>
      <c r="E1533" s="148" t="s">
        <v>21</v>
      </c>
      <c r="F1533" s="149" t="s">
        <v>2189</v>
      </c>
      <c r="H1533" s="150">
        <v>12.87</v>
      </c>
      <c r="I1533" s="151"/>
      <c r="L1533" s="146"/>
      <c r="M1533" s="152"/>
      <c r="T1533" s="153"/>
      <c r="AT1533" s="148" t="s">
        <v>313</v>
      </c>
      <c r="AU1533" s="148" t="s">
        <v>81</v>
      </c>
      <c r="AV1533" s="12" t="s">
        <v>81</v>
      </c>
      <c r="AW1533" s="12" t="s">
        <v>34</v>
      </c>
      <c r="AX1533" s="12" t="s">
        <v>72</v>
      </c>
      <c r="AY1533" s="148" t="s">
        <v>306</v>
      </c>
    </row>
    <row r="1534" spans="2:65" s="13" customFormat="1">
      <c r="B1534" s="154"/>
      <c r="D1534" s="147" t="s">
        <v>313</v>
      </c>
      <c r="E1534" s="155" t="s">
        <v>21</v>
      </c>
      <c r="F1534" s="156" t="s">
        <v>315</v>
      </c>
      <c r="H1534" s="157">
        <v>26.916</v>
      </c>
      <c r="I1534" s="158"/>
      <c r="L1534" s="154"/>
      <c r="M1534" s="159"/>
      <c r="T1534" s="160"/>
      <c r="AT1534" s="155" t="s">
        <v>313</v>
      </c>
      <c r="AU1534" s="155" t="s">
        <v>81</v>
      </c>
      <c r="AV1534" s="13" t="s">
        <v>89</v>
      </c>
      <c r="AW1534" s="13" t="s">
        <v>34</v>
      </c>
      <c r="AX1534" s="13" t="s">
        <v>79</v>
      </c>
      <c r="AY1534" s="155" t="s">
        <v>306</v>
      </c>
    </row>
    <row r="1535" spans="2:65" s="1" customFormat="1" ht="24.2" customHeight="1">
      <c r="B1535" s="33"/>
      <c r="C1535" s="133" t="s">
        <v>2190</v>
      </c>
      <c r="D1535" s="133" t="s">
        <v>308</v>
      </c>
      <c r="E1535" s="134" t="s">
        <v>2191</v>
      </c>
      <c r="F1535" s="135" t="s">
        <v>2192</v>
      </c>
      <c r="G1535" s="136" t="s">
        <v>236</v>
      </c>
      <c r="H1535" s="137">
        <v>16.28</v>
      </c>
      <c r="I1535" s="138"/>
      <c r="J1535" s="139">
        <f>ROUND(I1535*H1535,2)</f>
        <v>0</v>
      </c>
      <c r="K1535" s="135" t="s">
        <v>319</v>
      </c>
      <c r="L1535" s="33"/>
      <c r="M1535" s="140" t="s">
        <v>21</v>
      </c>
      <c r="N1535" s="141" t="s">
        <v>43</v>
      </c>
      <c r="P1535" s="142">
        <f>O1535*H1535</f>
        <v>0</v>
      </c>
      <c r="Q1535" s="142">
        <v>1.2E-2</v>
      </c>
      <c r="R1535" s="142">
        <f>Q1535*H1535</f>
        <v>0.19536000000000001</v>
      </c>
      <c r="S1535" s="142">
        <v>0</v>
      </c>
      <c r="T1535" s="143">
        <f>S1535*H1535</f>
        <v>0</v>
      </c>
      <c r="AR1535" s="144" t="s">
        <v>368</v>
      </c>
      <c r="AT1535" s="144" t="s">
        <v>308</v>
      </c>
      <c r="AU1535" s="144" t="s">
        <v>81</v>
      </c>
      <c r="AY1535" s="18" t="s">
        <v>306</v>
      </c>
      <c r="BE1535" s="145">
        <f>IF(N1535="základní",J1535,0)</f>
        <v>0</v>
      </c>
      <c r="BF1535" s="145">
        <f>IF(N1535="snížená",J1535,0)</f>
        <v>0</v>
      </c>
      <c r="BG1535" s="145">
        <f>IF(N1535="zákl. přenesená",J1535,0)</f>
        <v>0</v>
      </c>
      <c r="BH1535" s="145">
        <f>IF(N1535="sníž. přenesená",J1535,0)</f>
        <v>0</v>
      </c>
      <c r="BI1535" s="145">
        <f>IF(N1535="nulová",J1535,0)</f>
        <v>0</v>
      </c>
      <c r="BJ1535" s="18" t="s">
        <v>79</v>
      </c>
      <c r="BK1535" s="145">
        <f>ROUND(I1535*H1535,2)</f>
        <v>0</v>
      </c>
      <c r="BL1535" s="18" t="s">
        <v>368</v>
      </c>
      <c r="BM1535" s="144" t="s">
        <v>2193</v>
      </c>
    </row>
    <row r="1536" spans="2:65" s="1" customFormat="1">
      <c r="B1536" s="33"/>
      <c r="D1536" s="161" t="s">
        <v>321</v>
      </c>
      <c r="F1536" s="162" t="s">
        <v>2194</v>
      </c>
      <c r="I1536" s="163"/>
      <c r="L1536" s="33"/>
      <c r="M1536" s="164"/>
      <c r="T1536" s="52"/>
      <c r="AT1536" s="18" t="s">
        <v>321</v>
      </c>
      <c r="AU1536" s="18" t="s">
        <v>81</v>
      </c>
    </row>
    <row r="1537" spans="2:65" s="12" customFormat="1">
      <c r="B1537" s="146"/>
      <c r="D1537" s="147" t="s">
        <v>313</v>
      </c>
      <c r="E1537" s="148" t="s">
        <v>21</v>
      </c>
      <c r="F1537" s="149" t="s">
        <v>2195</v>
      </c>
      <c r="H1537" s="150">
        <v>16.28</v>
      </c>
      <c r="I1537" s="151"/>
      <c r="L1537" s="146"/>
      <c r="M1537" s="152"/>
      <c r="T1537" s="153"/>
      <c r="AT1537" s="148" t="s">
        <v>313</v>
      </c>
      <c r="AU1537" s="148" t="s">
        <v>81</v>
      </c>
      <c r="AV1537" s="12" t="s">
        <v>81</v>
      </c>
      <c r="AW1537" s="12" t="s">
        <v>34</v>
      </c>
      <c r="AX1537" s="12" t="s">
        <v>72</v>
      </c>
      <c r="AY1537" s="148" t="s">
        <v>306</v>
      </c>
    </row>
    <row r="1538" spans="2:65" s="13" customFormat="1">
      <c r="B1538" s="154"/>
      <c r="D1538" s="147" t="s">
        <v>313</v>
      </c>
      <c r="E1538" s="155" t="s">
        <v>21</v>
      </c>
      <c r="F1538" s="156" t="s">
        <v>315</v>
      </c>
      <c r="H1538" s="157">
        <v>16.28</v>
      </c>
      <c r="I1538" s="158"/>
      <c r="L1538" s="154"/>
      <c r="M1538" s="159"/>
      <c r="T1538" s="160"/>
      <c r="AT1538" s="155" t="s">
        <v>313</v>
      </c>
      <c r="AU1538" s="155" t="s">
        <v>81</v>
      </c>
      <c r="AV1538" s="13" t="s">
        <v>89</v>
      </c>
      <c r="AW1538" s="13" t="s">
        <v>34</v>
      </c>
      <c r="AX1538" s="13" t="s">
        <v>79</v>
      </c>
      <c r="AY1538" s="155" t="s">
        <v>306</v>
      </c>
    </row>
    <row r="1539" spans="2:65" s="1" customFormat="1" ht="16.5" customHeight="1">
      <c r="B1539" s="33"/>
      <c r="C1539" s="133" t="s">
        <v>2196</v>
      </c>
      <c r="D1539" s="133" t="s">
        <v>308</v>
      </c>
      <c r="E1539" s="134" t="s">
        <v>2197</v>
      </c>
      <c r="F1539" s="135" t="s">
        <v>2198</v>
      </c>
      <c r="G1539" s="136" t="s">
        <v>240</v>
      </c>
      <c r="H1539" s="137">
        <v>30.37</v>
      </c>
      <c r="I1539" s="138"/>
      <c r="J1539" s="139">
        <f>ROUND(I1539*H1539,2)</f>
        <v>0</v>
      </c>
      <c r="K1539" s="135" t="s">
        <v>319</v>
      </c>
      <c r="L1539" s="33"/>
      <c r="M1539" s="140" t="s">
        <v>21</v>
      </c>
      <c r="N1539" s="141" t="s">
        <v>43</v>
      </c>
      <c r="P1539" s="142">
        <f>O1539*H1539</f>
        <v>0</v>
      </c>
      <c r="Q1539" s="142">
        <v>0</v>
      </c>
      <c r="R1539" s="142">
        <f>Q1539*H1539</f>
        <v>0</v>
      </c>
      <c r="S1539" s="142">
        <v>0</v>
      </c>
      <c r="T1539" s="143">
        <f>S1539*H1539</f>
        <v>0</v>
      </c>
      <c r="AR1539" s="144" t="s">
        <v>368</v>
      </c>
      <c r="AT1539" s="144" t="s">
        <v>308</v>
      </c>
      <c r="AU1539" s="144" t="s">
        <v>81</v>
      </c>
      <c r="AY1539" s="18" t="s">
        <v>306</v>
      </c>
      <c r="BE1539" s="145">
        <f>IF(N1539="základní",J1539,0)</f>
        <v>0</v>
      </c>
      <c r="BF1539" s="145">
        <f>IF(N1539="snížená",J1539,0)</f>
        <v>0</v>
      </c>
      <c r="BG1539" s="145">
        <f>IF(N1539="zákl. přenesená",J1539,0)</f>
        <v>0</v>
      </c>
      <c r="BH1539" s="145">
        <f>IF(N1539="sníž. přenesená",J1539,0)</f>
        <v>0</v>
      </c>
      <c r="BI1539" s="145">
        <f>IF(N1539="nulová",J1539,0)</f>
        <v>0</v>
      </c>
      <c r="BJ1539" s="18" t="s">
        <v>79</v>
      </c>
      <c r="BK1539" s="145">
        <f>ROUND(I1539*H1539,2)</f>
        <v>0</v>
      </c>
      <c r="BL1539" s="18" t="s">
        <v>368</v>
      </c>
      <c r="BM1539" s="144" t="s">
        <v>2199</v>
      </c>
    </row>
    <row r="1540" spans="2:65" s="1" customFormat="1">
      <c r="B1540" s="33"/>
      <c r="D1540" s="161" t="s">
        <v>321</v>
      </c>
      <c r="F1540" s="162" t="s">
        <v>2200</v>
      </c>
      <c r="I1540" s="163"/>
      <c r="L1540" s="33"/>
      <c r="M1540" s="164"/>
      <c r="T1540" s="52"/>
      <c r="AT1540" s="18" t="s">
        <v>321</v>
      </c>
      <c r="AU1540" s="18" t="s">
        <v>81</v>
      </c>
    </row>
    <row r="1541" spans="2:65" s="12" customFormat="1">
      <c r="B1541" s="146"/>
      <c r="D1541" s="147" t="s">
        <v>313</v>
      </c>
      <c r="E1541" s="148" t="s">
        <v>21</v>
      </c>
      <c r="F1541" s="149" t="s">
        <v>2201</v>
      </c>
      <c r="H1541" s="150">
        <v>30.37</v>
      </c>
      <c r="I1541" s="151"/>
      <c r="L1541" s="146"/>
      <c r="M1541" s="152"/>
      <c r="T1541" s="153"/>
      <c r="AT1541" s="148" t="s">
        <v>313</v>
      </c>
      <c r="AU1541" s="148" t="s">
        <v>81</v>
      </c>
      <c r="AV1541" s="12" t="s">
        <v>81</v>
      </c>
      <c r="AW1541" s="12" t="s">
        <v>34</v>
      </c>
      <c r="AX1541" s="12" t="s">
        <v>72</v>
      </c>
      <c r="AY1541" s="148" t="s">
        <v>306</v>
      </c>
    </row>
    <row r="1542" spans="2:65" s="13" customFormat="1">
      <c r="B1542" s="154"/>
      <c r="D1542" s="147" t="s">
        <v>313</v>
      </c>
      <c r="E1542" s="155" t="s">
        <v>21</v>
      </c>
      <c r="F1542" s="156" t="s">
        <v>315</v>
      </c>
      <c r="H1542" s="157">
        <v>30.37</v>
      </c>
      <c r="I1542" s="158"/>
      <c r="L1542" s="154"/>
      <c r="M1542" s="159"/>
      <c r="T1542" s="160"/>
      <c r="AT1542" s="155" t="s">
        <v>313</v>
      </c>
      <c r="AU1542" s="155" t="s">
        <v>81</v>
      </c>
      <c r="AV1542" s="13" t="s">
        <v>89</v>
      </c>
      <c r="AW1542" s="13" t="s">
        <v>34</v>
      </c>
      <c r="AX1542" s="13" t="s">
        <v>79</v>
      </c>
      <c r="AY1542" s="155" t="s">
        <v>306</v>
      </c>
    </row>
    <row r="1543" spans="2:65" s="1" customFormat="1" ht="16.5" customHeight="1">
      <c r="B1543" s="33"/>
      <c r="C1543" s="179" t="s">
        <v>2202</v>
      </c>
      <c r="D1543" s="179" t="s">
        <v>447</v>
      </c>
      <c r="E1543" s="180" t="s">
        <v>2203</v>
      </c>
      <c r="F1543" s="181" t="s">
        <v>2204</v>
      </c>
      <c r="G1543" s="182" t="s">
        <v>240</v>
      </c>
      <c r="H1543" s="183">
        <v>33.406999999999996</v>
      </c>
      <c r="I1543" s="184"/>
      <c r="J1543" s="185">
        <f>ROUND(I1543*H1543,2)</f>
        <v>0</v>
      </c>
      <c r="K1543" s="181" t="s">
        <v>319</v>
      </c>
      <c r="L1543" s="186"/>
      <c r="M1543" s="187" t="s">
        <v>21</v>
      </c>
      <c r="N1543" s="188" t="s">
        <v>43</v>
      </c>
      <c r="P1543" s="142">
        <f>O1543*H1543</f>
        <v>0</v>
      </c>
      <c r="Q1543" s="142">
        <v>1.2999999999999999E-4</v>
      </c>
      <c r="R1543" s="142">
        <f>Q1543*H1543</f>
        <v>4.3429099999999993E-3</v>
      </c>
      <c r="S1543" s="142">
        <v>0</v>
      </c>
      <c r="T1543" s="143">
        <f>S1543*H1543</f>
        <v>0</v>
      </c>
      <c r="AR1543" s="144" t="s">
        <v>530</v>
      </c>
      <c r="AT1543" s="144" t="s">
        <v>447</v>
      </c>
      <c r="AU1543" s="144" t="s">
        <v>81</v>
      </c>
      <c r="AY1543" s="18" t="s">
        <v>306</v>
      </c>
      <c r="BE1543" s="145">
        <f>IF(N1543="základní",J1543,0)</f>
        <v>0</v>
      </c>
      <c r="BF1543" s="145">
        <f>IF(N1543="snížená",J1543,0)</f>
        <v>0</v>
      </c>
      <c r="BG1543" s="145">
        <f>IF(N1543="zákl. přenesená",J1543,0)</f>
        <v>0</v>
      </c>
      <c r="BH1543" s="145">
        <f>IF(N1543="sníž. přenesená",J1543,0)</f>
        <v>0</v>
      </c>
      <c r="BI1543" s="145">
        <f>IF(N1543="nulová",J1543,0)</f>
        <v>0</v>
      </c>
      <c r="BJ1543" s="18" t="s">
        <v>79</v>
      </c>
      <c r="BK1543" s="145">
        <f>ROUND(I1543*H1543,2)</f>
        <v>0</v>
      </c>
      <c r="BL1543" s="18" t="s">
        <v>368</v>
      </c>
      <c r="BM1543" s="144" t="s">
        <v>2205</v>
      </c>
    </row>
    <row r="1544" spans="2:65" s="12" customFormat="1">
      <c r="B1544" s="146"/>
      <c r="D1544" s="147" t="s">
        <v>313</v>
      </c>
      <c r="F1544" s="149" t="s">
        <v>2206</v>
      </c>
      <c r="H1544" s="150">
        <v>33.406999999999996</v>
      </c>
      <c r="I1544" s="151"/>
      <c r="L1544" s="146"/>
      <c r="M1544" s="152"/>
      <c r="T1544" s="153"/>
      <c r="AT1544" s="148" t="s">
        <v>313</v>
      </c>
      <c r="AU1544" s="148" t="s">
        <v>81</v>
      </c>
      <c r="AV1544" s="12" t="s">
        <v>81</v>
      </c>
      <c r="AW1544" s="12" t="s">
        <v>4</v>
      </c>
      <c r="AX1544" s="12" t="s">
        <v>79</v>
      </c>
      <c r="AY1544" s="148" t="s">
        <v>306</v>
      </c>
    </row>
    <row r="1545" spans="2:65" s="1" customFormat="1" ht="24.2" customHeight="1">
      <c r="B1545" s="33"/>
      <c r="C1545" s="133" t="s">
        <v>2207</v>
      </c>
      <c r="D1545" s="133" t="s">
        <v>308</v>
      </c>
      <c r="E1545" s="134" t="s">
        <v>2208</v>
      </c>
      <c r="F1545" s="135" t="s">
        <v>2209</v>
      </c>
      <c r="G1545" s="136" t="s">
        <v>240</v>
      </c>
      <c r="H1545" s="137">
        <v>34.049999999999997</v>
      </c>
      <c r="I1545" s="138"/>
      <c r="J1545" s="139">
        <f>ROUND(I1545*H1545,2)</f>
        <v>0</v>
      </c>
      <c r="K1545" s="135" t="s">
        <v>319</v>
      </c>
      <c r="L1545" s="33"/>
      <c r="M1545" s="140" t="s">
        <v>21</v>
      </c>
      <c r="N1545" s="141" t="s">
        <v>43</v>
      </c>
      <c r="P1545" s="142">
        <f>O1545*H1545</f>
        <v>0</v>
      </c>
      <c r="Q1545" s="142">
        <v>3.4000000000000002E-4</v>
      </c>
      <c r="R1545" s="142">
        <f>Q1545*H1545</f>
        <v>1.1577E-2</v>
      </c>
      <c r="S1545" s="142">
        <v>0</v>
      </c>
      <c r="T1545" s="143">
        <f>S1545*H1545</f>
        <v>0</v>
      </c>
      <c r="AR1545" s="144" t="s">
        <v>368</v>
      </c>
      <c r="AT1545" s="144" t="s">
        <v>308</v>
      </c>
      <c r="AU1545" s="144" t="s">
        <v>81</v>
      </c>
      <c r="AY1545" s="18" t="s">
        <v>306</v>
      </c>
      <c r="BE1545" s="145">
        <f>IF(N1545="základní",J1545,0)</f>
        <v>0</v>
      </c>
      <c r="BF1545" s="145">
        <f>IF(N1545="snížená",J1545,0)</f>
        <v>0</v>
      </c>
      <c r="BG1545" s="145">
        <f>IF(N1545="zákl. přenesená",J1545,0)</f>
        <v>0</v>
      </c>
      <c r="BH1545" s="145">
        <f>IF(N1545="sníž. přenesená",J1545,0)</f>
        <v>0</v>
      </c>
      <c r="BI1545" s="145">
        <f>IF(N1545="nulová",J1545,0)</f>
        <v>0</v>
      </c>
      <c r="BJ1545" s="18" t="s">
        <v>79</v>
      </c>
      <c r="BK1545" s="145">
        <f>ROUND(I1545*H1545,2)</f>
        <v>0</v>
      </c>
      <c r="BL1545" s="18" t="s">
        <v>368</v>
      </c>
      <c r="BM1545" s="144" t="s">
        <v>2210</v>
      </c>
    </row>
    <row r="1546" spans="2:65" s="1" customFormat="1">
      <c r="B1546" s="33"/>
      <c r="D1546" s="161" t="s">
        <v>321</v>
      </c>
      <c r="F1546" s="162" t="s">
        <v>2211</v>
      </c>
      <c r="I1546" s="163"/>
      <c r="L1546" s="33"/>
      <c r="M1546" s="164"/>
      <c r="T1546" s="52"/>
      <c r="AT1546" s="18" t="s">
        <v>321</v>
      </c>
      <c r="AU1546" s="18" t="s">
        <v>81</v>
      </c>
    </row>
    <row r="1547" spans="2:65" s="12" customFormat="1">
      <c r="B1547" s="146"/>
      <c r="D1547" s="147" t="s">
        <v>313</v>
      </c>
      <c r="E1547" s="148" t="s">
        <v>21</v>
      </c>
      <c r="F1547" s="149" t="s">
        <v>2212</v>
      </c>
      <c r="H1547" s="150">
        <v>9.3000000000000007</v>
      </c>
      <c r="I1547" s="151"/>
      <c r="L1547" s="146"/>
      <c r="M1547" s="152"/>
      <c r="T1547" s="153"/>
      <c r="AT1547" s="148" t="s">
        <v>313</v>
      </c>
      <c r="AU1547" s="148" t="s">
        <v>81</v>
      </c>
      <c r="AV1547" s="12" t="s">
        <v>81</v>
      </c>
      <c r="AW1547" s="12" t="s">
        <v>34</v>
      </c>
      <c r="AX1547" s="12" t="s">
        <v>72</v>
      </c>
      <c r="AY1547" s="148" t="s">
        <v>306</v>
      </c>
    </row>
    <row r="1548" spans="2:65" s="12" customFormat="1">
      <c r="B1548" s="146"/>
      <c r="D1548" s="147" t="s">
        <v>313</v>
      </c>
      <c r="E1548" s="148" t="s">
        <v>21</v>
      </c>
      <c r="F1548" s="149" t="s">
        <v>2213</v>
      </c>
      <c r="H1548" s="150">
        <v>24.75</v>
      </c>
      <c r="I1548" s="151"/>
      <c r="L1548" s="146"/>
      <c r="M1548" s="152"/>
      <c r="T1548" s="153"/>
      <c r="AT1548" s="148" t="s">
        <v>313</v>
      </c>
      <c r="AU1548" s="148" t="s">
        <v>81</v>
      </c>
      <c r="AV1548" s="12" t="s">
        <v>81</v>
      </c>
      <c r="AW1548" s="12" t="s">
        <v>34</v>
      </c>
      <c r="AX1548" s="12" t="s">
        <v>72</v>
      </c>
      <c r="AY1548" s="148" t="s">
        <v>306</v>
      </c>
    </row>
    <row r="1549" spans="2:65" s="13" customFormat="1">
      <c r="B1549" s="154"/>
      <c r="D1549" s="147" t="s">
        <v>313</v>
      </c>
      <c r="E1549" s="155" t="s">
        <v>21</v>
      </c>
      <c r="F1549" s="156" t="s">
        <v>315</v>
      </c>
      <c r="H1549" s="157">
        <v>34.049999999999997</v>
      </c>
      <c r="I1549" s="158"/>
      <c r="L1549" s="154"/>
      <c r="M1549" s="159"/>
      <c r="T1549" s="160"/>
      <c r="AT1549" s="155" t="s">
        <v>313</v>
      </c>
      <c r="AU1549" s="155" t="s">
        <v>81</v>
      </c>
      <c r="AV1549" s="13" t="s">
        <v>89</v>
      </c>
      <c r="AW1549" s="13" t="s">
        <v>34</v>
      </c>
      <c r="AX1549" s="13" t="s">
        <v>79</v>
      </c>
      <c r="AY1549" s="155" t="s">
        <v>306</v>
      </c>
    </row>
    <row r="1550" spans="2:65" s="1" customFormat="1" ht="16.5" customHeight="1">
      <c r="B1550" s="33"/>
      <c r="C1550" s="179" t="s">
        <v>2214</v>
      </c>
      <c r="D1550" s="179" t="s">
        <v>447</v>
      </c>
      <c r="E1550" s="180" t="s">
        <v>2215</v>
      </c>
      <c r="F1550" s="181" t="s">
        <v>2216</v>
      </c>
      <c r="G1550" s="182" t="s">
        <v>240</v>
      </c>
      <c r="H1550" s="183">
        <v>37.454999999999998</v>
      </c>
      <c r="I1550" s="184"/>
      <c r="J1550" s="185">
        <f>ROUND(I1550*H1550,2)</f>
        <v>0</v>
      </c>
      <c r="K1550" s="181" t="s">
        <v>319</v>
      </c>
      <c r="L1550" s="186"/>
      <c r="M1550" s="187" t="s">
        <v>21</v>
      </c>
      <c r="N1550" s="188" t="s">
        <v>43</v>
      </c>
      <c r="P1550" s="142">
        <f>O1550*H1550</f>
        <v>0</v>
      </c>
      <c r="Q1550" s="142">
        <v>4.0000000000000002E-4</v>
      </c>
      <c r="R1550" s="142">
        <f>Q1550*H1550</f>
        <v>1.4982000000000001E-2</v>
      </c>
      <c r="S1550" s="142">
        <v>0</v>
      </c>
      <c r="T1550" s="143">
        <f>S1550*H1550</f>
        <v>0</v>
      </c>
      <c r="AR1550" s="144" t="s">
        <v>530</v>
      </c>
      <c r="AT1550" s="144" t="s">
        <v>447</v>
      </c>
      <c r="AU1550" s="144" t="s">
        <v>81</v>
      </c>
      <c r="AY1550" s="18" t="s">
        <v>306</v>
      </c>
      <c r="BE1550" s="145">
        <f>IF(N1550="základní",J1550,0)</f>
        <v>0</v>
      </c>
      <c r="BF1550" s="145">
        <f>IF(N1550="snížená",J1550,0)</f>
        <v>0</v>
      </c>
      <c r="BG1550" s="145">
        <f>IF(N1550="zákl. přenesená",J1550,0)</f>
        <v>0</v>
      </c>
      <c r="BH1550" s="145">
        <f>IF(N1550="sníž. přenesená",J1550,0)</f>
        <v>0</v>
      </c>
      <c r="BI1550" s="145">
        <f>IF(N1550="nulová",J1550,0)</f>
        <v>0</v>
      </c>
      <c r="BJ1550" s="18" t="s">
        <v>79</v>
      </c>
      <c r="BK1550" s="145">
        <f>ROUND(I1550*H1550,2)</f>
        <v>0</v>
      </c>
      <c r="BL1550" s="18" t="s">
        <v>368</v>
      </c>
      <c r="BM1550" s="144" t="s">
        <v>2217</v>
      </c>
    </row>
    <row r="1551" spans="2:65" s="12" customFormat="1">
      <c r="B1551" s="146"/>
      <c r="D1551" s="147" t="s">
        <v>313</v>
      </c>
      <c r="F1551" s="149" t="s">
        <v>2218</v>
      </c>
      <c r="H1551" s="150">
        <v>37.454999999999998</v>
      </c>
      <c r="I1551" s="151"/>
      <c r="L1551" s="146"/>
      <c r="M1551" s="152"/>
      <c r="T1551" s="153"/>
      <c r="AT1551" s="148" t="s">
        <v>313</v>
      </c>
      <c r="AU1551" s="148" t="s">
        <v>81</v>
      </c>
      <c r="AV1551" s="12" t="s">
        <v>81</v>
      </c>
      <c r="AW1551" s="12" t="s">
        <v>4</v>
      </c>
      <c r="AX1551" s="12" t="s">
        <v>79</v>
      </c>
      <c r="AY1551" s="148" t="s">
        <v>306</v>
      </c>
    </row>
    <row r="1552" spans="2:65" s="1" customFormat="1" ht="24.2" customHeight="1">
      <c r="B1552" s="33"/>
      <c r="C1552" s="133" t="s">
        <v>2219</v>
      </c>
      <c r="D1552" s="133" t="s">
        <v>308</v>
      </c>
      <c r="E1552" s="134" t="s">
        <v>2220</v>
      </c>
      <c r="F1552" s="135" t="s">
        <v>2221</v>
      </c>
      <c r="G1552" s="136" t="s">
        <v>240</v>
      </c>
      <c r="H1552" s="137">
        <v>6.2</v>
      </c>
      <c r="I1552" s="138"/>
      <c r="J1552" s="139">
        <f>ROUND(I1552*H1552,2)</f>
        <v>0</v>
      </c>
      <c r="K1552" s="135" t="s">
        <v>319</v>
      </c>
      <c r="L1552" s="33"/>
      <c r="M1552" s="140" t="s">
        <v>21</v>
      </c>
      <c r="N1552" s="141" t="s">
        <v>43</v>
      </c>
      <c r="P1552" s="142">
        <f>O1552*H1552</f>
        <v>0</v>
      </c>
      <c r="Q1552" s="142">
        <v>1.7700000000000001E-3</v>
      </c>
      <c r="R1552" s="142">
        <f>Q1552*H1552</f>
        <v>1.0974000000000001E-2</v>
      </c>
      <c r="S1552" s="142">
        <v>0</v>
      </c>
      <c r="T1552" s="143">
        <f>S1552*H1552</f>
        <v>0</v>
      </c>
      <c r="AR1552" s="144" t="s">
        <v>368</v>
      </c>
      <c r="AT1552" s="144" t="s">
        <v>308</v>
      </c>
      <c r="AU1552" s="144" t="s">
        <v>81</v>
      </c>
      <c r="AY1552" s="18" t="s">
        <v>306</v>
      </c>
      <c r="BE1552" s="145">
        <f>IF(N1552="základní",J1552,0)</f>
        <v>0</v>
      </c>
      <c r="BF1552" s="145">
        <f>IF(N1552="snížená",J1552,0)</f>
        <v>0</v>
      </c>
      <c r="BG1552" s="145">
        <f>IF(N1552="zákl. přenesená",J1552,0)</f>
        <v>0</v>
      </c>
      <c r="BH1552" s="145">
        <f>IF(N1552="sníž. přenesená",J1552,0)</f>
        <v>0</v>
      </c>
      <c r="BI1552" s="145">
        <f>IF(N1552="nulová",J1552,0)</f>
        <v>0</v>
      </c>
      <c r="BJ1552" s="18" t="s">
        <v>79</v>
      </c>
      <c r="BK1552" s="145">
        <f>ROUND(I1552*H1552,2)</f>
        <v>0</v>
      </c>
      <c r="BL1552" s="18" t="s">
        <v>368</v>
      </c>
      <c r="BM1552" s="144" t="s">
        <v>2222</v>
      </c>
    </row>
    <row r="1553" spans="2:65" s="1" customFormat="1">
      <c r="B1553" s="33"/>
      <c r="D1553" s="161" t="s">
        <v>321</v>
      </c>
      <c r="F1553" s="162" t="s">
        <v>2223</v>
      </c>
      <c r="I1553" s="163"/>
      <c r="L1553" s="33"/>
      <c r="M1553" s="164"/>
      <c r="T1553" s="52"/>
      <c r="AT1553" s="18" t="s">
        <v>321</v>
      </c>
      <c r="AU1553" s="18" t="s">
        <v>81</v>
      </c>
    </row>
    <row r="1554" spans="2:65" s="12" customFormat="1">
      <c r="B1554" s="146"/>
      <c r="D1554" s="147" t="s">
        <v>313</v>
      </c>
      <c r="E1554" s="148" t="s">
        <v>21</v>
      </c>
      <c r="F1554" s="149" t="s">
        <v>2224</v>
      </c>
      <c r="H1554" s="150">
        <v>6.2</v>
      </c>
      <c r="I1554" s="151"/>
      <c r="L1554" s="146"/>
      <c r="M1554" s="152"/>
      <c r="T1554" s="153"/>
      <c r="AT1554" s="148" t="s">
        <v>313</v>
      </c>
      <c r="AU1554" s="148" t="s">
        <v>81</v>
      </c>
      <c r="AV1554" s="12" t="s">
        <v>81</v>
      </c>
      <c r="AW1554" s="12" t="s">
        <v>34</v>
      </c>
      <c r="AX1554" s="12" t="s">
        <v>72</v>
      </c>
      <c r="AY1554" s="148" t="s">
        <v>306</v>
      </c>
    </row>
    <row r="1555" spans="2:65" s="13" customFormat="1">
      <c r="B1555" s="154"/>
      <c r="D1555" s="147" t="s">
        <v>313</v>
      </c>
      <c r="E1555" s="155" t="s">
        <v>21</v>
      </c>
      <c r="F1555" s="156" t="s">
        <v>315</v>
      </c>
      <c r="H1555" s="157">
        <v>6.2</v>
      </c>
      <c r="I1555" s="158"/>
      <c r="L1555" s="154"/>
      <c r="M1555" s="159"/>
      <c r="T1555" s="160"/>
      <c r="AT1555" s="155" t="s">
        <v>313</v>
      </c>
      <c r="AU1555" s="155" t="s">
        <v>81</v>
      </c>
      <c r="AV1555" s="13" t="s">
        <v>89</v>
      </c>
      <c r="AW1555" s="13" t="s">
        <v>34</v>
      </c>
      <c r="AX1555" s="13" t="s">
        <v>79</v>
      </c>
      <c r="AY1555" s="155" t="s">
        <v>306</v>
      </c>
    </row>
    <row r="1556" spans="2:65" s="1" customFormat="1" ht="16.5" customHeight="1">
      <c r="B1556" s="33"/>
      <c r="C1556" s="179" t="s">
        <v>2225</v>
      </c>
      <c r="D1556" s="179" t="s">
        <v>447</v>
      </c>
      <c r="E1556" s="180" t="s">
        <v>2226</v>
      </c>
      <c r="F1556" s="181" t="s">
        <v>2227</v>
      </c>
      <c r="G1556" s="182" t="s">
        <v>236</v>
      </c>
      <c r="H1556" s="183">
        <v>2.6040000000000001</v>
      </c>
      <c r="I1556" s="184"/>
      <c r="J1556" s="185">
        <f>ROUND(I1556*H1556,2)</f>
        <v>0</v>
      </c>
      <c r="K1556" s="181" t="s">
        <v>319</v>
      </c>
      <c r="L1556" s="186"/>
      <c r="M1556" s="187" t="s">
        <v>21</v>
      </c>
      <c r="N1556" s="188" t="s">
        <v>43</v>
      </c>
      <c r="P1556" s="142">
        <f>O1556*H1556</f>
        <v>0</v>
      </c>
      <c r="Q1556" s="142">
        <v>2.1000000000000001E-2</v>
      </c>
      <c r="R1556" s="142">
        <f>Q1556*H1556</f>
        <v>5.4684000000000003E-2</v>
      </c>
      <c r="S1556" s="142">
        <v>0</v>
      </c>
      <c r="T1556" s="143">
        <f>S1556*H1556</f>
        <v>0</v>
      </c>
      <c r="AR1556" s="144" t="s">
        <v>530</v>
      </c>
      <c r="AT1556" s="144" t="s">
        <v>447</v>
      </c>
      <c r="AU1556" s="144" t="s">
        <v>81</v>
      </c>
      <c r="AY1556" s="18" t="s">
        <v>306</v>
      </c>
      <c r="BE1556" s="145">
        <f>IF(N1556="základní",J1556,0)</f>
        <v>0</v>
      </c>
      <c r="BF1556" s="145">
        <f>IF(N1556="snížená",J1556,0)</f>
        <v>0</v>
      </c>
      <c r="BG1556" s="145">
        <f>IF(N1556="zákl. přenesená",J1556,0)</f>
        <v>0</v>
      </c>
      <c r="BH1556" s="145">
        <f>IF(N1556="sníž. přenesená",J1556,0)</f>
        <v>0</v>
      </c>
      <c r="BI1556" s="145">
        <f>IF(N1556="nulová",J1556,0)</f>
        <v>0</v>
      </c>
      <c r="BJ1556" s="18" t="s">
        <v>79</v>
      </c>
      <c r="BK1556" s="145">
        <f>ROUND(I1556*H1556,2)</f>
        <v>0</v>
      </c>
      <c r="BL1556" s="18" t="s">
        <v>368</v>
      </c>
      <c r="BM1556" s="144" t="s">
        <v>2228</v>
      </c>
    </row>
    <row r="1557" spans="2:65" s="1" customFormat="1" ht="117">
      <c r="B1557" s="33"/>
      <c r="D1557" s="147" t="s">
        <v>356</v>
      </c>
      <c r="F1557" s="178" t="s">
        <v>2229</v>
      </c>
      <c r="I1557" s="163"/>
      <c r="L1557" s="33"/>
      <c r="M1557" s="164"/>
      <c r="T1557" s="52"/>
      <c r="AT1557" s="18" t="s">
        <v>356</v>
      </c>
      <c r="AU1557" s="18" t="s">
        <v>81</v>
      </c>
    </row>
    <row r="1558" spans="2:65" s="12" customFormat="1">
      <c r="B1558" s="146"/>
      <c r="D1558" s="147" t="s">
        <v>313</v>
      </c>
      <c r="E1558" s="148" t="s">
        <v>21</v>
      </c>
      <c r="F1558" s="149" t="s">
        <v>2174</v>
      </c>
      <c r="H1558" s="150">
        <v>2.17</v>
      </c>
      <c r="I1558" s="151"/>
      <c r="L1558" s="146"/>
      <c r="M1558" s="152"/>
      <c r="T1558" s="153"/>
      <c r="AT1558" s="148" t="s">
        <v>313</v>
      </c>
      <c r="AU1558" s="148" t="s">
        <v>81</v>
      </c>
      <c r="AV1558" s="12" t="s">
        <v>81</v>
      </c>
      <c r="AW1558" s="12" t="s">
        <v>34</v>
      </c>
      <c r="AX1558" s="12" t="s">
        <v>72</v>
      </c>
      <c r="AY1558" s="148" t="s">
        <v>306</v>
      </c>
    </row>
    <row r="1559" spans="2:65" s="13" customFormat="1">
      <c r="B1559" s="154"/>
      <c r="D1559" s="147" t="s">
        <v>313</v>
      </c>
      <c r="E1559" s="155" t="s">
        <v>21</v>
      </c>
      <c r="F1559" s="156" t="s">
        <v>315</v>
      </c>
      <c r="H1559" s="157">
        <v>2.17</v>
      </c>
      <c r="I1559" s="158"/>
      <c r="L1559" s="154"/>
      <c r="M1559" s="159"/>
      <c r="T1559" s="160"/>
      <c r="AT1559" s="155" t="s">
        <v>313</v>
      </c>
      <c r="AU1559" s="155" t="s">
        <v>81</v>
      </c>
      <c r="AV1559" s="13" t="s">
        <v>89</v>
      </c>
      <c r="AW1559" s="13" t="s">
        <v>34</v>
      </c>
      <c r="AX1559" s="13" t="s">
        <v>79</v>
      </c>
      <c r="AY1559" s="155" t="s">
        <v>306</v>
      </c>
    </row>
    <row r="1560" spans="2:65" s="12" customFormat="1">
      <c r="B1560" s="146"/>
      <c r="D1560" s="147" t="s">
        <v>313</v>
      </c>
      <c r="F1560" s="149" t="s">
        <v>2230</v>
      </c>
      <c r="H1560" s="150">
        <v>2.6040000000000001</v>
      </c>
      <c r="I1560" s="151"/>
      <c r="L1560" s="146"/>
      <c r="M1560" s="152"/>
      <c r="T1560" s="153"/>
      <c r="AT1560" s="148" t="s">
        <v>313</v>
      </c>
      <c r="AU1560" s="148" t="s">
        <v>81</v>
      </c>
      <c r="AV1560" s="12" t="s">
        <v>81</v>
      </c>
      <c r="AW1560" s="12" t="s">
        <v>4</v>
      </c>
      <c r="AX1560" s="12" t="s">
        <v>79</v>
      </c>
      <c r="AY1560" s="148" t="s">
        <v>306</v>
      </c>
    </row>
    <row r="1561" spans="2:65" s="1" customFormat="1" ht="24.2" customHeight="1">
      <c r="B1561" s="33"/>
      <c r="C1561" s="133" t="s">
        <v>2231</v>
      </c>
      <c r="D1561" s="133" t="s">
        <v>308</v>
      </c>
      <c r="E1561" s="134" t="s">
        <v>2232</v>
      </c>
      <c r="F1561" s="135" t="s">
        <v>2233</v>
      </c>
      <c r="G1561" s="136" t="s">
        <v>240</v>
      </c>
      <c r="H1561" s="137">
        <v>9.3000000000000007</v>
      </c>
      <c r="I1561" s="138"/>
      <c r="J1561" s="139">
        <f>ROUND(I1561*H1561,2)</f>
        <v>0</v>
      </c>
      <c r="K1561" s="135" t="s">
        <v>319</v>
      </c>
      <c r="L1561" s="33"/>
      <c r="M1561" s="140" t="s">
        <v>21</v>
      </c>
      <c r="N1561" s="141" t="s">
        <v>43</v>
      </c>
      <c r="P1561" s="142">
        <f>O1561*H1561</f>
        <v>0</v>
      </c>
      <c r="Q1561" s="142">
        <v>1.0200000000000001E-3</v>
      </c>
      <c r="R1561" s="142">
        <f>Q1561*H1561</f>
        <v>9.4860000000000014E-3</v>
      </c>
      <c r="S1561" s="142">
        <v>0</v>
      </c>
      <c r="T1561" s="143">
        <f>S1561*H1561</f>
        <v>0</v>
      </c>
      <c r="AR1561" s="144" t="s">
        <v>368</v>
      </c>
      <c r="AT1561" s="144" t="s">
        <v>308</v>
      </c>
      <c r="AU1561" s="144" t="s">
        <v>81</v>
      </c>
      <c r="AY1561" s="18" t="s">
        <v>306</v>
      </c>
      <c r="BE1561" s="145">
        <f>IF(N1561="základní",J1561,0)</f>
        <v>0</v>
      </c>
      <c r="BF1561" s="145">
        <f>IF(N1561="snížená",J1561,0)</f>
        <v>0</v>
      </c>
      <c r="BG1561" s="145">
        <f>IF(N1561="zákl. přenesená",J1561,0)</f>
        <v>0</v>
      </c>
      <c r="BH1561" s="145">
        <f>IF(N1561="sníž. přenesená",J1561,0)</f>
        <v>0</v>
      </c>
      <c r="BI1561" s="145">
        <f>IF(N1561="nulová",J1561,0)</f>
        <v>0</v>
      </c>
      <c r="BJ1561" s="18" t="s">
        <v>79</v>
      </c>
      <c r="BK1561" s="145">
        <f>ROUND(I1561*H1561,2)</f>
        <v>0</v>
      </c>
      <c r="BL1561" s="18" t="s">
        <v>368</v>
      </c>
      <c r="BM1561" s="144" t="s">
        <v>2234</v>
      </c>
    </row>
    <row r="1562" spans="2:65" s="1" customFormat="1">
      <c r="B1562" s="33"/>
      <c r="D1562" s="161" t="s">
        <v>321</v>
      </c>
      <c r="F1562" s="162" t="s">
        <v>2235</v>
      </c>
      <c r="I1562" s="163"/>
      <c r="L1562" s="33"/>
      <c r="M1562" s="164"/>
      <c r="T1562" s="52"/>
      <c r="AT1562" s="18" t="s">
        <v>321</v>
      </c>
      <c r="AU1562" s="18" t="s">
        <v>81</v>
      </c>
    </row>
    <row r="1563" spans="2:65" s="12" customFormat="1">
      <c r="B1563" s="146"/>
      <c r="D1563" s="147" t="s">
        <v>313</v>
      </c>
      <c r="E1563" s="148" t="s">
        <v>21</v>
      </c>
      <c r="F1563" s="149" t="s">
        <v>2236</v>
      </c>
      <c r="H1563" s="150">
        <v>9.3000000000000007</v>
      </c>
      <c r="I1563" s="151"/>
      <c r="L1563" s="146"/>
      <c r="M1563" s="152"/>
      <c r="T1563" s="153"/>
      <c r="AT1563" s="148" t="s">
        <v>313</v>
      </c>
      <c r="AU1563" s="148" t="s">
        <v>81</v>
      </c>
      <c r="AV1563" s="12" t="s">
        <v>81</v>
      </c>
      <c r="AW1563" s="12" t="s">
        <v>34</v>
      </c>
      <c r="AX1563" s="12" t="s">
        <v>72</v>
      </c>
      <c r="AY1563" s="148" t="s">
        <v>306</v>
      </c>
    </row>
    <row r="1564" spans="2:65" s="13" customFormat="1">
      <c r="B1564" s="154"/>
      <c r="D1564" s="147" t="s">
        <v>313</v>
      </c>
      <c r="E1564" s="155" t="s">
        <v>21</v>
      </c>
      <c r="F1564" s="156" t="s">
        <v>315</v>
      </c>
      <c r="H1564" s="157">
        <v>9.3000000000000007</v>
      </c>
      <c r="I1564" s="158"/>
      <c r="L1564" s="154"/>
      <c r="M1564" s="159"/>
      <c r="T1564" s="160"/>
      <c r="AT1564" s="155" t="s">
        <v>313</v>
      </c>
      <c r="AU1564" s="155" t="s">
        <v>81</v>
      </c>
      <c r="AV1564" s="13" t="s">
        <v>89</v>
      </c>
      <c r="AW1564" s="13" t="s">
        <v>34</v>
      </c>
      <c r="AX1564" s="13" t="s">
        <v>79</v>
      </c>
      <c r="AY1564" s="155" t="s">
        <v>306</v>
      </c>
    </row>
    <row r="1565" spans="2:65" s="1" customFormat="1" ht="16.5" customHeight="1">
      <c r="B1565" s="33"/>
      <c r="C1565" s="179" t="s">
        <v>2237</v>
      </c>
      <c r="D1565" s="179" t="s">
        <v>447</v>
      </c>
      <c r="E1565" s="180" t="s">
        <v>2226</v>
      </c>
      <c r="F1565" s="181" t="s">
        <v>2227</v>
      </c>
      <c r="G1565" s="182" t="s">
        <v>236</v>
      </c>
      <c r="H1565" s="183">
        <v>1.786</v>
      </c>
      <c r="I1565" s="184"/>
      <c r="J1565" s="185">
        <f>ROUND(I1565*H1565,2)</f>
        <v>0</v>
      </c>
      <c r="K1565" s="181" t="s">
        <v>319</v>
      </c>
      <c r="L1565" s="186"/>
      <c r="M1565" s="187" t="s">
        <v>21</v>
      </c>
      <c r="N1565" s="188" t="s">
        <v>43</v>
      </c>
      <c r="P1565" s="142">
        <f>O1565*H1565</f>
        <v>0</v>
      </c>
      <c r="Q1565" s="142">
        <v>2.1000000000000001E-2</v>
      </c>
      <c r="R1565" s="142">
        <f>Q1565*H1565</f>
        <v>3.7506000000000005E-2</v>
      </c>
      <c r="S1565" s="142">
        <v>0</v>
      </c>
      <c r="T1565" s="143">
        <f>S1565*H1565</f>
        <v>0</v>
      </c>
      <c r="AR1565" s="144" t="s">
        <v>530</v>
      </c>
      <c r="AT1565" s="144" t="s">
        <v>447</v>
      </c>
      <c r="AU1565" s="144" t="s">
        <v>81</v>
      </c>
      <c r="AY1565" s="18" t="s">
        <v>306</v>
      </c>
      <c r="BE1565" s="145">
        <f>IF(N1565="základní",J1565,0)</f>
        <v>0</v>
      </c>
      <c r="BF1565" s="145">
        <f>IF(N1565="snížená",J1565,0)</f>
        <v>0</v>
      </c>
      <c r="BG1565" s="145">
        <f>IF(N1565="zákl. přenesená",J1565,0)</f>
        <v>0</v>
      </c>
      <c r="BH1565" s="145">
        <f>IF(N1565="sníž. přenesená",J1565,0)</f>
        <v>0</v>
      </c>
      <c r="BI1565" s="145">
        <f>IF(N1565="nulová",J1565,0)</f>
        <v>0</v>
      </c>
      <c r="BJ1565" s="18" t="s">
        <v>79</v>
      </c>
      <c r="BK1565" s="145">
        <f>ROUND(I1565*H1565,2)</f>
        <v>0</v>
      </c>
      <c r="BL1565" s="18" t="s">
        <v>368</v>
      </c>
      <c r="BM1565" s="144" t="s">
        <v>2238</v>
      </c>
    </row>
    <row r="1566" spans="2:65" s="1" customFormat="1" ht="117">
      <c r="B1566" s="33"/>
      <c r="D1566" s="147" t="s">
        <v>356</v>
      </c>
      <c r="F1566" s="178" t="s">
        <v>2229</v>
      </c>
      <c r="I1566" s="163"/>
      <c r="L1566" s="33"/>
      <c r="M1566" s="164"/>
      <c r="T1566" s="52"/>
      <c r="AT1566" s="18" t="s">
        <v>356</v>
      </c>
      <c r="AU1566" s="18" t="s">
        <v>81</v>
      </c>
    </row>
    <row r="1567" spans="2:65" s="12" customFormat="1">
      <c r="B1567" s="146"/>
      <c r="D1567" s="147" t="s">
        <v>313</v>
      </c>
      <c r="E1567" s="148" t="s">
        <v>21</v>
      </c>
      <c r="F1567" s="149" t="s">
        <v>2175</v>
      </c>
      <c r="H1567" s="150">
        <v>1.488</v>
      </c>
      <c r="I1567" s="151"/>
      <c r="L1567" s="146"/>
      <c r="M1567" s="152"/>
      <c r="T1567" s="153"/>
      <c r="AT1567" s="148" t="s">
        <v>313</v>
      </c>
      <c r="AU1567" s="148" t="s">
        <v>81</v>
      </c>
      <c r="AV1567" s="12" t="s">
        <v>81</v>
      </c>
      <c r="AW1567" s="12" t="s">
        <v>34</v>
      </c>
      <c r="AX1567" s="12" t="s">
        <v>72</v>
      </c>
      <c r="AY1567" s="148" t="s">
        <v>306</v>
      </c>
    </row>
    <row r="1568" spans="2:65" s="13" customFormat="1">
      <c r="B1568" s="154"/>
      <c r="D1568" s="147" t="s">
        <v>313</v>
      </c>
      <c r="E1568" s="155" t="s">
        <v>21</v>
      </c>
      <c r="F1568" s="156" t="s">
        <v>315</v>
      </c>
      <c r="H1568" s="157">
        <v>1.488</v>
      </c>
      <c r="I1568" s="158"/>
      <c r="L1568" s="154"/>
      <c r="M1568" s="159"/>
      <c r="T1568" s="160"/>
      <c r="AT1568" s="155" t="s">
        <v>313</v>
      </c>
      <c r="AU1568" s="155" t="s">
        <v>81</v>
      </c>
      <c r="AV1568" s="13" t="s">
        <v>89</v>
      </c>
      <c r="AW1568" s="13" t="s">
        <v>34</v>
      </c>
      <c r="AX1568" s="13" t="s">
        <v>79</v>
      </c>
      <c r="AY1568" s="155" t="s">
        <v>306</v>
      </c>
    </row>
    <row r="1569" spans="2:65" s="12" customFormat="1">
      <c r="B1569" s="146"/>
      <c r="D1569" s="147" t="s">
        <v>313</v>
      </c>
      <c r="F1569" s="149" t="s">
        <v>2239</v>
      </c>
      <c r="H1569" s="150">
        <v>1.786</v>
      </c>
      <c r="I1569" s="151"/>
      <c r="L1569" s="146"/>
      <c r="M1569" s="152"/>
      <c r="T1569" s="153"/>
      <c r="AT1569" s="148" t="s">
        <v>313</v>
      </c>
      <c r="AU1569" s="148" t="s">
        <v>81</v>
      </c>
      <c r="AV1569" s="12" t="s">
        <v>81</v>
      </c>
      <c r="AW1569" s="12" t="s">
        <v>4</v>
      </c>
      <c r="AX1569" s="12" t="s">
        <v>79</v>
      </c>
      <c r="AY1569" s="148" t="s">
        <v>306</v>
      </c>
    </row>
    <row r="1570" spans="2:65" s="1" customFormat="1" ht="21.75" customHeight="1">
      <c r="B1570" s="33"/>
      <c r="C1570" s="133" t="s">
        <v>2240</v>
      </c>
      <c r="D1570" s="133" t="s">
        <v>308</v>
      </c>
      <c r="E1570" s="134" t="s">
        <v>2241</v>
      </c>
      <c r="F1570" s="135" t="s">
        <v>2242</v>
      </c>
      <c r="G1570" s="136" t="s">
        <v>240</v>
      </c>
      <c r="H1570" s="137">
        <v>74.900000000000006</v>
      </c>
      <c r="I1570" s="138"/>
      <c r="J1570" s="139">
        <f>ROUND(I1570*H1570,2)</f>
        <v>0</v>
      </c>
      <c r="K1570" s="135" t="s">
        <v>319</v>
      </c>
      <c r="L1570" s="33"/>
      <c r="M1570" s="140" t="s">
        <v>21</v>
      </c>
      <c r="N1570" s="141" t="s">
        <v>43</v>
      </c>
      <c r="P1570" s="142">
        <f>O1570*H1570</f>
        <v>0</v>
      </c>
      <c r="Q1570" s="142">
        <v>4.2999999999999999E-4</v>
      </c>
      <c r="R1570" s="142">
        <f>Q1570*H1570</f>
        <v>3.2207E-2</v>
      </c>
      <c r="S1570" s="142">
        <v>0</v>
      </c>
      <c r="T1570" s="143">
        <f>S1570*H1570</f>
        <v>0</v>
      </c>
      <c r="AR1570" s="144" t="s">
        <v>368</v>
      </c>
      <c r="AT1570" s="144" t="s">
        <v>308</v>
      </c>
      <c r="AU1570" s="144" t="s">
        <v>81</v>
      </c>
      <c r="AY1570" s="18" t="s">
        <v>306</v>
      </c>
      <c r="BE1570" s="145">
        <f>IF(N1570="základní",J1570,0)</f>
        <v>0</v>
      </c>
      <c r="BF1570" s="145">
        <f>IF(N1570="snížená",J1570,0)</f>
        <v>0</v>
      </c>
      <c r="BG1570" s="145">
        <f>IF(N1570="zákl. přenesená",J1570,0)</f>
        <v>0</v>
      </c>
      <c r="BH1570" s="145">
        <f>IF(N1570="sníž. přenesená",J1570,0)</f>
        <v>0</v>
      </c>
      <c r="BI1570" s="145">
        <f>IF(N1570="nulová",J1570,0)</f>
        <v>0</v>
      </c>
      <c r="BJ1570" s="18" t="s">
        <v>79</v>
      </c>
      <c r="BK1570" s="145">
        <f>ROUND(I1570*H1570,2)</f>
        <v>0</v>
      </c>
      <c r="BL1570" s="18" t="s">
        <v>368</v>
      </c>
      <c r="BM1570" s="144" t="s">
        <v>2243</v>
      </c>
    </row>
    <row r="1571" spans="2:65" s="1" customFormat="1">
      <c r="B1571" s="33"/>
      <c r="D1571" s="161" t="s">
        <v>321</v>
      </c>
      <c r="F1571" s="162" t="s">
        <v>2244</v>
      </c>
      <c r="I1571" s="163"/>
      <c r="L1571" s="33"/>
      <c r="M1571" s="164"/>
      <c r="T1571" s="52"/>
      <c r="AT1571" s="18" t="s">
        <v>321</v>
      </c>
      <c r="AU1571" s="18" t="s">
        <v>81</v>
      </c>
    </row>
    <row r="1572" spans="2:65" s="14" customFormat="1">
      <c r="B1572" s="165"/>
      <c r="D1572" s="147" t="s">
        <v>313</v>
      </c>
      <c r="E1572" s="166" t="s">
        <v>21</v>
      </c>
      <c r="F1572" s="167" t="s">
        <v>2245</v>
      </c>
      <c r="H1572" s="166" t="s">
        <v>21</v>
      </c>
      <c r="I1572" s="168"/>
      <c r="L1572" s="165"/>
      <c r="M1572" s="169"/>
      <c r="T1572" s="170"/>
      <c r="AT1572" s="166" t="s">
        <v>313</v>
      </c>
      <c r="AU1572" s="166" t="s">
        <v>81</v>
      </c>
      <c r="AV1572" s="14" t="s">
        <v>79</v>
      </c>
      <c r="AW1572" s="14" t="s">
        <v>34</v>
      </c>
      <c r="AX1572" s="14" t="s">
        <v>72</v>
      </c>
      <c r="AY1572" s="166" t="s">
        <v>306</v>
      </c>
    </row>
    <row r="1573" spans="2:65" s="12" customFormat="1">
      <c r="B1573" s="146"/>
      <c r="D1573" s="147" t="s">
        <v>313</v>
      </c>
      <c r="E1573" s="148" t="s">
        <v>21</v>
      </c>
      <c r="F1573" s="149" t="s">
        <v>2246</v>
      </c>
      <c r="H1573" s="150">
        <v>32.729999999999997</v>
      </c>
      <c r="I1573" s="151"/>
      <c r="L1573" s="146"/>
      <c r="M1573" s="152"/>
      <c r="T1573" s="153"/>
      <c r="AT1573" s="148" t="s">
        <v>313</v>
      </c>
      <c r="AU1573" s="148" t="s">
        <v>81</v>
      </c>
      <c r="AV1573" s="12" t="s">
        <v>81</v>
      </c>
      <c r="AW1573" s="12" t="s">
        <v>34</v>
      </c>
      <c r="AX1573" s="12" t="s">
        <v>72</v>
      </c>
      <c r="AY1573" s="148" t="s">
        <v>306</v>
      </c>
    </row>
    <row r="1574" spans="2:65" s="12" customFormat="1">
      <c r="B1574" s="146"/>
      <c r="D1574" s="147" t="s">
        <v>313</v>
      </c>
      <c r="E1574" s="148" t="s">
        <v>21</v>
      </c>
      <c r="F1574" s="149" t="s">
        <v>2247</v>
      </c>
      <c r="H1574" s="150">
        <v>7.24</v>
      </c>
      <c r="I1574" s="151"/>
      <c r="L1574" s="146"/>
      <c r="M1574" s="152"/>
      <c r="T1574" s="153"/>
      <c r="AT1574" s="148" t="s">
        <v>313</v>
      </c>
      <c r="AU1574" s="148" t="s">
        <v>81</v>
      </c>
      <c r="AV1574" s="12" t="s">
        <v>81</v>
      </c>
      <c r="AW1574" s="12" t="s">
        <v>34</v>
      </c>
      <c r="AX1574" s="12" t="s">
        <v>72</v>
      </c>
      <c r="AY1574" s="148" t="s">
        <v>306</v>
      </c>
    </row>
    <row r="1575" spans="2:65" s="12" customFormat="1">
      <c r="B1575" s="146"/>
      <c r="D1575" s="147" t="s">
        <v>313</v>
      </c>
      <c r="E1575" s="148" t="s">
        <v>21</v>
      </c>
      <c r="F1575" s="149" t="s">
        <v>2248</v>
      </c>
      <c r="H1575" s="150">
        <v>13.2</v>
      </c>
      <c r="I1575" s="151"/>
      <c r="L1575" s="146"/>
      <c r="M1575" s="152"/>
      <c r="T1575" s="153"/>
      <c r="AT1575" s="148" t="s">
        <v>313</v>
      </c>
      <c r="AU1575" s="148" t="s">
        <v>81</v>
      </c>
      <c r="AV1575" s="12" t="s">
        <v>81</v>
      </c>
      <c r="AW1575" s="12" t="s">
        <v>34</v>
      </c>
      <c r="AX1575" s="12" t="s">
        <v>72</v>
      </c>
      <c r="AY1575" s="148" t="s">
        <v>306</v>
      </c>
    </row>
    <row r="1576" spans="2:65" s="12" customFormat="1">
      <c r="B1576" s="146"/>
      <c r="D1576" s="147" t="s">
        <v>313</v>
      </c>
      <c r="E1576" s="148" t="s">
        <v>21</v>
      </c>
      <c r="F1576" s="149" t="s">
        <v>2249</v>
      </c>
      <c r="H1576" s="150">
        <v>15.45</v>
      </c>
      <c r="I1576" s="151"/>
      <c r="L1576" s="146"/>
      <c r="M1576" s="152"/>
      <c r="T1576" s="153"/>
      <c r="AT1576" s="148" t="s">
        <v>313</v>
      </c>
      <c r="AU1576" s="148" t="s">
        <v>81</v>
      </c>
      <c r="AV1576" s="12" t="s">
        <v>81</v>
      </c>
      <c r="AW1576" s="12" t="s">
        <v>34</v>
      </c>
      <c r="AX1576" s="12" t="s">
        <v>72</v>
      </c>
      <c r="AY1576" s="148" t="s">
        <v>306</v>
      </c>
    </row>
    <row r="1577" spans="2:65" s="12" customFormat="1">
      <c r="B1577" s="146"/>
      <c r="D1577" s="147" t="s">
        <v>313</v>
      </c>
      <c r="E1577" s="148" t="s">
        <v>21</v>
      </c>
      <c r="F1577" s="149" t="s">
        <v>2250</v>
      </c>
      <c r="H1577" s="150">
        <v>6.28</v>
      </c>
      <c r="I1577" s="151"/>
      <c r="L1577" s="146"/>
      <c r="M1577" s="152"/>
      <c r="T1577" s="153"/>
      <c r="AT1577" s="148" t="s">
        <v>313</v>
      </c>
      <c r="AU1577" s="148" t="s">
        <v>81</v>
      </c>
      <c r="AV1577" s="12" t="s">
        <v>81</v>
      </c>
      <c r="AW1577" s="12" t="s">
        <v>34</v>
      </c>
      <c r="AX1577" s="12" t="s">
        <v>72</v>
      </c>
      <c r="AY1577" s="148" t="s">
        <v>306</v>
      </c>
    </row>
    <row r="1578" spans="2:65" s="13" customFormat="1">
      <c r="B1578" s="154"/>
      <c r="D1578" s="147" t="s">
        <v>313</v>
      </c>
      <c r="E1578" s="155" t="s">
        <v>238</v>
      </c>
      <c r="F1578" s="156" t="s">
        <v>315</v>
      </c>
      <c r="H1578" s="157">
        <v>74.900000000000006</v>
      </c>
      <c r="I1578" s="158"/>
      <c r="L1578" s="154"/>
      <c r="M1578" s="159"/>
      <c r="T1578" s="160"/>
      <c r="AT1578" s="155" t="s">
        <v>313</v>
      </c>
      <c r="AU1578" s="155" t="s">
        <v>81</v>
      </c>
      <c r="AV1578" s="13" t="s">
        <v>89</v>
      </c>
      <c r="AW1578" s="13" t="s">
        <v>34</v>
      </c>
      <c r="AX1578" s="13" t="s">
        <v>79</v>
      </c>
      <c r="AY1578" s="155" t="s">
        <v>306</v>
      </c>
    </row>
    <row r="1579" spans="2:65" s="1" customFormat="1" ht="16.5" customHeight="1">
      <c r="B1579" s="33"/>
      <c r="C1579" s="179" t="s">
        <v>2251</v>
      </c>
      <c r="D1579" s="179" t="s">
        <v>447</v>
      </c>
      <c r="E1579" s="180" t="s">
        <v>2226</v>
      </c>
      <c r="F1579" s="181" t="s">
        <v>2227</v>
      </c>
      <c r="G1579" s="182" t="s">
        <v>236</v>
      </c>
      <c r="H1579" s="183">
        <v>6.742</v>
      </c>
      <c r="I1579" s="184"/>
      <c r="J1579" s="185">
        <f>ROUND(I1579*H1579,2)</f>
        <v>0</v>
      </c>
      <c r="K1579" s="181" t="s">
        <v>319</v>
      </c>
      <c r="L1579" s="186"/>
      <c r="M1579" s="187" t="s">
        <v>21</v>
      </c>
      <c r="N1579" s="188" t="s">
        <v>43</v>
      </c>
      <c r="P1579" s="142">
        <f>O1579*H1579</f>
        <v>0</v>
      </c>
      <c r="Q1579" s="142">
        <v>2.1000000000000001E-2</v>
      </c>
      <c r="R1579" s="142">
        <f>Q1579*H1579</f>
        <v>0.14158200000000001</v>
      </c>
      <c r="S1579" s="142">
        <v>0</v>
      </c>
      <c r="T1579" s="143">
        <f>S1579*H1579</f>
        <v>0</v>
      </c>
      <c r="AR1579" s="144" t="s">
        <v>530</v>
      </c>
      <c r="AT1579" s="144" t="s">
        <v>447</v>
      </c>
      <c r="AU1579" s="144" t="s">
        <v>81</v>
      </c>
      <c r="AY1579" s="18" t="s">
        <v>306</v>
      </c>
      <c r="BE1579" s="145">
        <f>IF(N1579="základní",J1579,0)</f>
        <v>0</v>
      </c>
      <c r="BF1579" s="145">
        <f>IF(N1579="snížená",J1579,0)</f>
        <v>0</v>
      </c>
      <c r="BG1579" s="145">
        <f>IF(N1579="zákl. přenesená",J1579,0)</f>
        <v>0</v>
      </c>
      <c r="BH1579" s="145">
        <f>IF(N1579="sníž. přenesená",J1579,0)</f>
        <v>0</v>
      </c>
      <c r="BI1579" s="145">
        <f>IF(N1579="nulová",J1579,0)</f>
        <v>0</v>
      </c>
      <c r="BJ1579" s="18" t="s">
        <v>79</v>
      </c>
      <c r="BK1579" s="145">
        <f>ROUND(I1579*H1579,2)</f>
        <v>0</v>
      </c>
      <c r="BL1579" s="18" t="s">
        <v>368</v>
      </c>
      <c r="BM1579" s="144" t="s">
        <v>2252</v>
      </c>
    </row>
    <row r="1580" spans="2:65" s="1" customFormat="1" ht="126.75">
      <c r="B1580" s="33"/>
      <c r="D1580" s="147" t="s">
        <v>356</v>
      </c>
      <c r="F1580" s="178" t="s">
        <v>2253</v>
      </c>
      <c r="I1580" s="163"/>
      <c r="L1580" s="33"/>
      <c r="M1580" s="164"/>
      <c r="T1580" s="52"/>
      <c r="AT1580" s="18" t="s">
        <v>356</v>
      </c>
      <c r="AU1580" s="18" t="s">
        <v>81</v>
      </c>
    </row>
    <row r="1581" spans="2:65" s="12" customFormat="1">
      <c r="B1581" s="146"/>
      <c r="D1581" s="147" t="s">
        <v>313</v>
      </c>
      <c r="E1581" s="148" t="s">
        <v>21</v>
      </c>
      <c r="F1581" s="149" t="s">
        <v>2254</v>
      </c>
      <c r="H1581" s="150">
        <v>5.6180000000000003</v>
      </c>
      <c r="I1581" s="151"/>
      <c r="L1581" s="146"/>
      <c r="M1581" s="152"/>
      <c r="T1581" s="153"/>
      <c r="AT1581" s="148" t="s">
        <v>313</v>
      </c>
      <c r="AU1581" s="148" t="s">
        <v>81</v>
      </c>
      <c r="AV1581" s="12" t="s">
        <v>81</v>
      </c>
      <c r="AW1581" s="12" t="s">
        <v>34</v>
      </c>
      <c r="AX1581" s="12" t="s">
        <v>72</v>
      </c>
      <c r="AY1581" s="148" t="s">
        <v>306</v>
      </c>
    </row>
    <row r="1582" spans="2:65" s="13" customFormat="1">
      <c r="B1582" s="154"/>
      <c r="D1582" s="147" t="s">
        <v>313</v>
      </c>
      <c r="E1582" s="155" t="s">
        <v>21</v>
      </c>
      <c r="F1582" s="156" t="s">
        <v>315</v>
      </c>
      <c r="H1582" s="157">
        <v>5.6180000000000003</v>
      </c>
      <c r="I1582" s="158"/>
      <c r="L1582" s="154"/>
      <c r="M1582" s="159"/>
      <c r="T1582" s="160"/>
      <c r="AT1582" s="155" t="s">
        <v>313</v>
      </c>
      <c r="AU1582" s="155" t="s">
        <v>81</v>
      </c>
      <c r="AV1582" s="13" t="s">
        <v>89</v>
      </c>
      <c r="AW1582" s="13" t="s">
        <v>34</v>
      </c>
      <c r="AX1582" s="13" t="s">
        <v>79</v>
      </c>
      <c r="AY1582" s="155" t="s">
        <v>306</v>
      </c>
    </row>
    <row r="1583" spans="2:65" s="12" customFormat="1">
      <c r="B1583" s="146"/>
      <c r="D1583" s="147" t="s">
        <v>313</v>
      </c>
      <c r="F1583" s="149" t="s">
        <v>2255</v>
      </c>
      <c r="H1583" s="150">
        <v>6.742</v>
      </c>
      <c r="I1583" s="151"/>
      <c r="L1583" s="146"/>
      <c r="M1583" s="152"/>
      <c r="T1583" s="153"/>
      <c r="AT1583" s="148" t="s">
        <v>313</v>
      </c>
      <c r="AU1583" s="148" t="s">
        <v>81</v>
      </c>
      <c r="AV1583" s="12" t="s">
        <v>81</v>
      </c>
      <c r="AW1583" s="12" t="s">
        <v>4</v>
      </c>
      <c r="AX1583" s="12" t="s">
        <v>79</v>
      </c>
      <c r="AY1583" s="148" t="s">
        <v>306</v>
      </c>
    </row>
    <row r="1584" spans="2:65" s="1" customFormat="1" ht="24.2" customHeight="1">
      <c r="B1584" s="33"/>
      <c r="C1584" s="133" t="s">
        <v>2256</v>
      </c>
      <c r="D1584" s="133" t="s">
        <v>308</v>
      </c>
      <c r="E1584" s="134" t="s">
        <v>2257</v>
      </c>
      <c r="F1584" s="135" t="s">
        <v>2258</v>
      </c>
      <c r="G1584" s="136" t="s">
        <v>240</v>
      </c>
      <c r="H1584" s="137">
        <v>3.3</v>
      </c>
      <c r="I1584" s="138"/>
      <c r="J1584" s="139">
        <f>ROUND(I1584*H1584,2)</f>
        <v>0</v>
      </c>
      <c r="K1584" s="135" t="s">
        <v>319</v>
      </c>
      <c r="L1584" s="33"/>
      <c r="M1584" s="140" t="s">
        <v>21</v>
      </c>
      <c r="N1584" s="141" t="s">
        <v>43</v>
      </c>
      <c r="P1584" s="142">
        <f>O1584*H1584</f>
        <v>0</v>
      </c>
      <c r="Q1584" s="142">
        <v>4.2999999999999999E-4</v>
      </c>
      <c r="R1584" s="142">
        <f>Q1584*H1584</f>
        <v>1.4189999999999999E-3</v>
      </c>
      <c r="S1584" s="142">
        <v>0</v>
      </c>
      <c r="T1584" s="143">
        <f>S1584*H1584</f>
        <v>0</v>
      </c>
      <c r="AR1584" s="144" t="s">
        <v>368</v>
      </c>
      <c r="AT1584" s="144" t="s">
        <v>308</v>
      </c>
      <c r="AU1584" s="144" t="s">
        <v>81</v>
      </c>
      <c r="AY1584" s="18" t="s">
        <v>306</v>
      </c>
      <c r="BE1584" s="145">
        <f>IF(N1584="základní",J1584,0)</f>
        <v>0</v>
      </c>
      <c r="BF1584" s="145">
        <f>IF(N1584="snížená",J1584,0)</f>
        <v>0</v>
      </c>
      <c r="BG1584" s="145">
        <f>IF(N1584="zákl. přenesená",J1584,0)</f>
        <v>0</v>
      </c>
      <c r="BH1584" s="145">
        <f>IF(N1584="sníž. přenesená",J1584,0)</f>
        <v>0</v>
      </c>
      <c r="BI1584" s="145">
        <f>IF(N1584="nulová",J1584,0)</f>
        <v>0</v>
      </c>
      <c r="BJ1584" s="18" t="s">
        <v>79</v>
      </c>
      <c r="BK1584" s="145">
        <f>ROUND(I1584*H1584,2)</f>
        <v>0</v>
      </c>
      <c r="BL1584" s="18" t="s">
        <v>368</v>
      </c>
      <c r="BM1584" s="144" t="s">
        <v>2259</v>
      </c>
    </row>
    <row r="1585" spans="2:65" s="1" customFormat="1">
      <c r="B1585" s="33"/>
      <c r="D1585" s="161" t="s">
        <v>321</v>
      </c>
      <c r="F1585" s="162" t="s">
        <v>2260</v>
      </c>
      <c r="I1585" s="163"/>
      <c r="L1585" s="33"/>
      <c r="M1585" s="164"/>
      <c r="T1585" s="52"/>
      <c r="AT1585" s="18" t="s">
        <v>321</v>
      </c>
      <c r="AU1585" s="18" t="s">
        <v>81</v>
      </c>
    </row>
    <row r="1586" spans="2:65" s="12" customFormat="1">
      <c r="B1586" s="146"/>
      <c r="D1586" s="147" t="s">
        <v>313</v>
      </c>
      <c r="E1586" s="148" t="s">
        <v>21</v>
      </c>
      <c r="F1586" s="149" t="s">
        <v>2261</v>
      </c>
      <c r="H1586" s="150">
        <v>3.3</v>
      </c>
      <c r="I1586" s="151"/>
      <c r="L1586" s="146"/>
      <c r="M1586" s="152"/>
      <c r="T1586" s="153"/>
      <c r="AT1586" s="148" t="s">
        <v>313</v>
      </c>
      <c r="AU1586" s="148" t="s">
        <v>81</v>
      </c>
      <c r="AV1586" s="12" t="s">
        <v>81</v>
      </c>
      <c r="AW1586" s="12" t="s">
        <v>34</v>
      </c>
      <c r="AX1586" s="12" t="s">
        <v>72</v>
      </c>
      <c r="AY1586" s="148" t="s">
        <v>306</v>
      </c>
    </row>
    <row r="1587" spans="2:65" s="13" customFormat="1">
      <c r="B1587" s="154"/>
      <c r="D1587" s="147" t="s">
        <v>313</v>
      </c>
      <c r="E1587" s="155" t="s">
        <v>243</v>
      </c>
      <c r="F1587" s="156" t="s">
        <v>315</v>
      </c>
      <c r="H1587" s="157">
        <v>3.3</v>
      </c>
      <c r="I1587" s="158"/>
      <c r="L1587" s="154"/>
      <c r="M1587" s="159"/>
      <c r="T1587" s="160"/>
      <c r="AT1587" s="155" t="s">
        <v>313</v>
      </c>
      <c r="AU1587" s="155" t="s">
        <v>81</v>
      </c>
      <c r="AV1587" s="13" t="s">
        <v>89</v>
      </c>
      <c r="AW1587" s="13" t="s">
        <v>34</v>
      </c>
      <c r="AX1587" s="13" t="s">
        <v>79</v>
      </c>
      <c r="AY1587" s="155" t="s">
        <v>306</v>
      </c>
    </row>
    <row r="1588" spans="2:65" s="1" customFormat="1" ht="16.5" customHeight="1">
      <c r="B1588" s="33"/>
      <c r="C1588" s="179" t="s">
        <v>2262</v>
      </c>
      <c r="D1588" s="179" t="s">
        <v>447</v>
      </c>
      <c r="E1588" s="180" t="s">
        <v>2226</v>
      </c>
      <c r="F1588" s="181" t="s">
        <v>2227</v>
      </c>
      <c r="G1588" s="182" t="s">
        <v>236</v>
      </c>
      <c r="H1588" s="183">
        <v>0.29799999999999999</v>
      </c>
      <c r="I1588" s="184"/>
      <c r="J1588" s="185">
        <f>ROUND(I1588*H1588,2)</f>
        <v>0</v>
      </c>
      <c r="K1588" s="181" t="s">
        <v>319</v>
      </c>
      <c r="L1588" s="186"/>
      <c r="M1588" s="187" t="s">
        <v>21</v>
      </c>
      <c r="N1588" s="188" t="s">
        <v>43</v>
      </c>
      <c r="P1588" s="142">
        <f>O1588*H1588</f>
        <v>0</v>
      </c>
      <c r="Q1588" s="142">
        <v>2.1000000000000001E-2</v>
      </c>
      <c r="R1588" s="142">
        <f>Q1588*H1588</f>
        <v>6.2580000000000005E-3</v>
      </c>
      <c r="S1588" s="142">
        <v>0</v>
      </c>
      <c r="T1588" s="143">
        <f>S1588*H1588</f>
        <v>0</v>
      </c>
      <c r="AR1588" s="144" t="s">
        <v>530</v>
      </c>
      <c r="AT1588" s="144" t="s">
        <v>447</v>
      </c>
      <c r="AU1588" s="144" t="s">
        <v>81</v>
      </c>
      <c r="AY1588" s="18" t="s">
        <v>306</v>
      </c>
      <c r="BE1588" s="145">
        <f>IF(N1588="základní",J1588,0)</f>
        <v>0</v>
      </c>
      <c r="BF1588" s="145">
        <f>IF(N1588="snížená",J1588,0)</f>
        <v>0</v>
      </c>
      <c r="BG1588" s="145">
        <f>IF(N1588="zákl. přenesená",J1588,0)</f>
        <v>0</v>
      </c>
      <c r="BH1588" s="145">
        <f>IF(N1588="sníž. přenesená",J1588,0)</f>
        <v>0</v>
      </c>
      <c r="BI1588" s="145">
        <f>IF(N1588="nulová",J1588,0)</f>
        <v>0</v>
      </c>
      <c r="BJ1588" s="18" t="s">
        <v>79</v>
      </c>
      <c r="BK1588" s="145">
        <f>ROUND(I1588*H1588,2)</f>
        <v>0</v>
      </c>
      <c r="BL1588" s="18" t="s">
        <v>368</v>
      </c>
      <c r="BM1588" s="144" t="s">
        <v>2263</v>
      </c>
    </row>
    <row r="1589" spans="2:65" s="1" customFormat="1" ht="107.25">
      <c r="B1589" s="33"/>
      <c r="D1589" s="147" t="s">
        <v>356</v>
      </c>
      <c r="F1589" s="178" t="s">
        <v>2264</v>
      </c>
      <c r="I1589" s="163"/>
      <c r="L1589" s="33"/>
      <c r="M1589" s="164"/>
      <c r="T1589" s="52"/>
      <c r="AT1589" s="18" t="s">
        <v>356</v>
      </c>
      <c r="AU1589" s="18" t="s">
        <v>81</v>
      </c>
    </row>
    <row r="1590" spans="2:65" s="12" customFormat="1">
      <c r="B1590" s="146"/>
      <c r="D1590" s="147" t="s">
        <v>313</v>
      </c>
      <c r="E1590" s="148" t="s">
        <v>21</v>
      </c>
      <c r="F1590" s="149" t="s">
        <v>2265</v>
      </c>
      <c r="H1590" s="150">
        <v>0.248</v>
      </c>
      <c r="I1590" s="151"/>
      <c r="L1590" s="146"/>
      <c r="M1590" s="152"/>
      <c r="T1590" s="153"/>
      <c r="AT1590" s="148" t="s">
        <v>313</v>
      </c>
      <c r="AU1590" s="148" t="s">
        <v>81</v>
      </c>
      <c r="AV1590" s="12" t="s">
        <v>81</v>
      </c>
      <c r="AW1590" s="12" t="s">
        <v>34</v>
      </c>
      <c r="AX1590" s="12" t="s">
        <v>72</v>
      </c>
      <c r="AY1590" s="148" t="s">
        <v>306</v>
      </c>
    </row>
    <row r="1591" spans="2:65" s="13" customFormat="1">
      <c r="B1591" s="154"/>
      <c r="D1591" s="147" t="s">
        <v>313</v>
      </c>
      <c r="E1591" s="155" t="s">
        <v>21</v>
      </c>
      <c r="F1591" s="156" t="s">
        <v>315</v>
      </c>
      <c r="H1591" s="157">
        <v>0.248</v>
      </c>
      <c r="I1591" s="158"/>
      <c r="L1591" s="154"/>
      <c r="M1591" s="159"/>
      <c r="T1591" s="160"/>
      <c r="AT1591" s="155" t="s">
        <v>313</v>
      </c>
      <c r="AU1591" s="155" t="s">
        <v>81</v>
      </c>
      <c r="AV1591" s="13" t="s">
        <v>89</v>
      </c>
      <c r="AW1591" s="13" t="s">
        <v>34</v>
      </c>
      <c r="AX1591" s="13" t="s">
        <v>79</v>
      </c>
      <c r="AY1591" s="155" t="s">
        <v>306</v>
      </c>
    </row>
    <row r="1592" spans="2:65" s="12" customFormat="1">
      <c r="B1592" s="146"/>
      <c r="D1592" s="147" t="s">
        <v>313</v>
      </c>
      <c r="F1592" s="149" t="s">
        <v>2266</v>
      </c>
      <c r="H1592" s="150">
        <v>0.29799999999999999</v>
      </c>
      <c r="I1592" s="151"/>
      <c r="L1592" s="146"/>
      <c r="M1592" s="152"/>
      <c r="T1592" s="153"/>
      <c r="AT1592" s="148" t="s">
        <v>313</v>
      </c>
      <c r="AU1592" s="148" t="s">
        <v>81</v>
      </c>
      <c r="AV1592" s="12" t="s">
        <v>81</v>
      </c>
      <c r="AW1592" s="12" t="s">
        <v>4</v>
      </c>
      <c r="AX1592" s="12" t="s">
        <v>79</v>
      </c>
      <c r="AY1592" s="148" t="s">
        <v>306</v>
      </c>
    </row>
    <row r="1593" spans="2:65" s="1" customFormat="1" ht="24.2" customHeight="1">
      <c r="B1593" s="33"/>
      <c r="C1593" s="133" t="s">
        <v>2267</v>
      </c>
      <c r="D1593" s="133" t="s">
        <v>308</v>
      </c>
      <c r="E1593" s="134" t="s">
        <v>2268</v>
      </c>
      <c r="F1593" s="135" t="s">
        <v>2269</v>
      </c>
      <c r="G1593" s="136" t="s">
        <v>236</v>
      </c>
      <c r="H1593" s="137">
        <v>143.916</v>
      </c>
      <c r="I1593" s="138"/>
      <c r="J1593" s="139">
        <f>ROUND(I1593*H1593,2)</f>
        <v>0</v>
      </c>
      <c r="K1593" s="135" t="s">
        <v>319</v>
      </c>
      <c r="L1593" s="33"/>
      <c r="M1593" s="140" t="s">
        <v>21</v>
      </c>
      <c r="N1593" s="141" t="s">
        <v>43</v>
      </c>
      <c r="P1593" s="142">
        <f>O1593*H1593</f>
        <v>0</v>
      </c>
      <c r="Q1593" s="142">
        <v>8.9999999999999993E-3</v>
      </c>
      <c r="R1593" s="142">
        <f>Q1593*H1593</f>
        <v>1.2952439999999998</v>
      </c>
      <c r="S1593" s="142">
        <v>0</v>
      </c>
      <c r="T1593" s="143">
        <f>S1593*H1593</f>
        <v>0</v>
      </c>
      <c r="AR1593" s="144" t="s">
        <v>368</v>
      </c>
      <c r="AT1593" s="144" t="s">
        <v>308</v>
      </c>
      <c r="AU1593" s="144" t="s">
        <v>81</v>
      </c>
      <c r="AY1593" s="18" t="s">
        <v>306</v>
      </c>
      <c r="BE1593" s="145">
        <f>IF(N1593="základní",J1593,0)</f>
        <v>0</v>
      </c>
      <c r="BF1593" s="145">
        <f>IF(N1593="snížená",J1593,0)</f>
        <v>0</v>
      </c>
      <c r="BG1593" s="145">
        <f>IF(N1593="zákl. přenesená",J1593,0)</f>
        <v>0</v>
      </c>
      <c r="BH1593" s="145">
        <f>IF(N1593="sníž. přenesená",J1593,0)</f>
        <v>0</v>
      </c>
      <c r="BI1593" s="145">
        <f>IF(N1593="nulová",J1593,0)</f>
        <v>0</v>
      </c>
      <c r="BJ1593" s="18" t="s">
        <v>79</v>
      </c>
      <c r="BK1593" s="145">
        <f>ROUND(I1593*H1593,2)</f>
        <v>0</v>
      </c>
      <c r="BL1593" s="18" t="s">
        <v>368</v>
      </c>
      <c r="BM1593" s="144" t="s">
        <v>2270</v>
      </c>
    </row>
    <row r="1594" spans="2:65" s="1" customFormat="1">
      <c r="B1594" s="33"/>
      <c r="D1594" s="161" t="s">
        <v>321</v>
      </c>
      <c r="F1594" s="162" t="s">
        <v>2271</v>
      </c>
      <c r="I1594" s="163"/>
      <c r="L1594" s="33"/>
      <c r="M1594" s="164"/>
      <c r="T1594" s="52"/>
      <c r="AT1594" s="18" t="s">
        <v>321</v>
      </c>
      <c r="AU1594" s="18" t="s">
        <v>81</v>
      </c>
    </row>
    <row r="1595" spans="2:65" s="14" customFormat="1">
      <c r="B1595" s="165"/>
      <c r="D1595" s="147" t="s">
        <v>313</v>
      </c>
      <c r="E1595" s="166" t="s">
        <v>21</v>
      </c>
      <c r="F1595" s="167" t="s">
        <v>1777</v>
      </c>
      <c r="H1595" s="166" t="s">
        <v>21</v>
      </c>
      <c r="I1595" s="168"/>
      <c r="L1595" s="165"/>
      <c r="M1595" s="169"/>
      <c r="T1595" s="170"/>
      <c r="AT1595" s="166" t="s">
        <v>313</v>
      </c>
      <c r="AU1595" s="166" t="s">
        <v>81</v>
      </c>
      <c r="AV1595" s="14" t="s">
        <v>79</v>
      </c>
      <c r="AW1595" s="14" t="s">
        <v>34</v>
      </c>
      <c r="AX1595" s="14" t="s">
        <v>72</v>
      </c>
      <c r="AY1595" s="166" t="s">
        <v>306</v>
      </c>
    </row>
    <row r="1596" spans="2:65" s="14" customFormat="1">
      <c r="B1596" s="165"/>
      <c r="D1596" s="147" t="s">
        <v>313</v>
      </c>
      <c r="E1596" s="166" t="s">
        <v>21</v>
      </c>
      <c r="F1596" s="167" t="s">
        <v>2272</v>
      </c>
      <c r="H1596" s="166" t="s">
        <v>21</v>
      </c>
      <c r="I1596" s="168"/>
      <c r="L1596" s="165"/>
      <c r="M1596" s="169"/>
      <c r="T1596" s="170"/>
      <c r="AT1596" s="166" t="s">
        <v>313</v>
      </c>
      <c r="AU1596" s="166" t="s">
        <v>81</v>
      </c>
      <c r="AV1596" s="14" t="s">
        <v>79</v>
      </c>
      <c r="AW1596" s="14" t="s">
        <v>34</v>
      </c>
      <c r="AX1596" s="14" t="s">
        <v>72</v>
      </c>
      <c r="AY1596" s="166" t="s">
        <v>306</v>
      </c>
    </row>
    <row r="1597" spans="2:65" s="12" customFormat="1">
      <c r="B1597" s="146"/>
      <c r="D1597" s="147" t="s">
        <v>313</v>
      </c>
      <c r="E1597" s="148" t="s">
        <v>21</v>
      </c>
      <c r="F1597" s="149" t="s">
        <v>2273</v>
      </c>
      <c r="H1597" s="150">
        <v>62.19</v>
      </c>
      <c r="I1597" s="151"/>
      <c r="L1597" s="146"/>
      <c r="M1597" s="152"/>
      <c r="T1597" s="153"/>
      <c r="AT1597" s="148" t="s">
        <v>313</v>
      </c>
      <c r="AU1597" s="148" t="s">
        <v>81</v>
      </c>
      <c r="AV1597" s="12" t="s">
        <v>81</v>
      </c>
      <c r="AW1597" s="12" t="s">
        <v>34</v>
      </c>
      <c r="AX1597" s="12" t="s">
        <v>72</v>
      </c>
      <c r="AY1597" s="148" t="s">
        <v>306</v>
      </c>
    </row>
    <row r="1598" spans="2:65" s="13" customFormat="1">
      <c r="B1598" s="154"/>
      <c r="D1598" s="147" t="s">
        <v>313</v>
      </c>
      <c r="E1598" s="155" t="s">
        <v>2274</v>
      </c>
      <c r="F1598" s="156" t="s">
        <v>315</v>
      </c>
      <c r="H1598" s="157">
        <v>62.19</v>
      </c>
      <c r="I1598" s="158"/>
      <c r="L1598" s="154"/>
      <c r="M1598" s="159"/>
      <c r="T1598" s="160"/>
      <c r="AT1598" s="155" t="s">
        <v>313</v>
      </c>
      <c r="AU1598" s="155" t="s">
        <v>81</v>
      </c>
      <c r="AV1598" s="13" t="s">
        <v>89</v>
      </c>
      <c r="AW1598" s="13" t="s">
        <v>34</v>
      </c>
      <c r="AX1598" s="13" t="s">
        <v>72</v>
      </c>
      <c r="AY1598" s="155" t="s">
        <v>306</v>
      </c>
    </row>
    <row r="1599" spans="2:65" s="14" customFormat="1">
      <c r="B1599" s="165"/>
      <c r="D1599" s="147" t="s">
        <v>313</v>
      </c>
      <c r="E1599" s="166" t="s">
        <v>21</v>
      </c>
      <c r="F1599" s="167" t="s">
        <v>2275</v>
      </c>
      <c r="H1599" s="166" t="s">
        <v>21</v>
      </c>
      <c r="I1599" s="168"/>
      <c r="L1599" s="165"/>
      <c r="M1599" s="169"/>
      <c r="T1599" s="170"/>
      <c r="AT1599" s="166" t="s">
        <v>313</v>
      </c>
      <c r="AU1599" s="166" t="s">
        <v>81</v>
      </c>
      <c r="AV1599" s="14" t="s">
        <v>79</v>
      </c>
      <c r="AW1599" s="14" t="s">
        <v>34</v>
      </c>
      <c r="AX1599" s="14" t="s">
        <v>72</v>
      </c>
      <c r="AY1599" s="166" t="s">
        <v>306</v>
      </c>
    </row>
    <row r="1600" spans="2:65" s="12" customFormat="1">
      <c r="B1600" s="146"/>
      <c r="D1600" s="147" t="s">
        <v>313</v>
      </c>
      <c r="E1600" s="148" t="s">
        <v>21</v>
      </c>
      <c r="F1600" s="149" t="s">
        <v>2276</v>
      </c>
      <c r="H1600" s="150">
        <v>30.9</v>
      </c>
      <c r="I1600" s="151"/>
      <c r="L1600" s="146"/>
      <c r="M1600" s="152"/>
      <c r="T1600" s="153"/>
      <c r="AT1600" s="148" t="s">
        <v>313</v>
      </c>
      <c r="AU1600" s="148" t="s">
        <v>81</v>
      </c>
      <c r="AV1600" s="12" t="s">
        <v>81</v>
      </c>
      <c r="AW1600" s="12" t="s">
        <v>34</v>
      </c>
      <c r="AX1600" s="12" t="s">
        <v>72</v>
      </c>
      <c r="AY1600" s="148" t="s">
        <v>306</v>
      </c>
    </row>
    <row r="1601" spans="2:65" s="12" customFormat="1">
      <c r="B1601" s="146"/>
      <c r="D1601" s="147" t="s">
        <v>313</v>
      </c>
      <c r="E1601" s="148" t="s">
        <v>21</v>
      </c>
      <c r="F1601" s="149" t="s">
        <v>2277</v>
      </c>
      <c r="H1601" s="150">
        <v>20.5</v>
      </c>
      <c r="I1601" s="151"/>
      <c r="L1601" s="146"/>
      <c r="M1601" s="152"/>
      <c r="T1601" s="153"/>
      <c r="AT1601" s="148" t="s">
        <v>313</v>
      </c>
      <c r="AU1601" s="148" t="s">
        <v>81</v>
      </c>
      <c r="AV1601" s="12" t="s">
        <v>81</v>
      </c>
      <c r="AW1601" s="12" t="s">
        <v>34</v>
      </c>
      <c r="AX1601" s="12" t="s">
        <v>72</v>
      </c>
      <c r="AY1601" s="148" t="s">
        <v>306</v>
      </c>
    </row>
    <row r="1602" spans="2:65" s="13" customFormat="1">
      <c r="B1602" s="154"/>
      <c r="D1602" s="147" t="s">
        <v>313</v>
      </c>
      <c r="E1602" s="155" t="s">
        <v>252</v>
      </c>
      <c r="F1602" s="156" t="s">
        <v>315</v>
      </c>
      <c r="H1602" s="157">
        <v>51.4</v>
      </c>
      <c r="I1602" s="158"/>
      <c r="L1602" s="154"/>
      <c r="M1602" s="159"/>
      <c r="T1602" s="160"/>
      <c r="AT1602" s="155" t="s">
        <v>313</v>
      </c>
      <c r="AU1602" s="155" t="s">
        <v>81</v>
      </c>
      <c r="AV1602" s="13" t="s">
        <v>89</v>
      </c>
      <c r="AW1602" s="13" t="s">
        <v>34</v>
      </c>
      <c r="AX1602" s="13" t="s">
        <v>72</v>
      </c>
      <c r="AY1602" s="155" t="s">
        <v>306</v>
      </c>
    </row>
    <row r="1603" spans="2:65" s="14" customFormat="1">
      <c r="B1603" s="165"/>
      <c r="D1603" s="147" t="s">
        <v>313</v>
      </c>
      <c r="E1603" s="166" t="s">
        <v>21</v>
      </c>
      <c r="F1603" s="167" t="s">
        <v>2278</v>
      </c>
      <c r="H1603" s="166" t="s">
        <v>21</v>
      </c>
      <c r="I1603" s="168"/>
      <c r="L1603" s="165"/>
      <c r="M1603" s="169"/>
      <c r="T1603" s="170"/>
      <c r="AT1603" s="166" t="s">
        <v>313</v>
      </c>
      <c r="AU1603" s="166" t="s">
        <v>81</v>
      </c>
      <c r="AV1603" s="14" t="s">
        <v>79</v>
      </c>
      <c r="AW1603" s="14" t="s">
        <v>34</v>
      </c>
      <c r="AX1603" s="14" t="s">
        <v>72</v>
      </c>
      <c r="AY1603" s="166" t="s">
        <v>306</v>
      </c>
    </row>
    <row r="1604" spans="2:65" s="12" customFormat="1">
      <c r="B1604" s="146"/>
      <c r="D1604" s="147" t="s">
        <v>313</v>
      </c>
      <c r="E1604" s="148" t="s">
        <v>21</v>
      </c>
      <c r="F1604" s="149" t="s">
        <v>2279</v>
      </c>
      <c r="H1604" s="150">
        <v>16.28</v>
      </c>
      <c r="I1604" s="151"/>
      <c r="L1604" s="146"/>
      <c r="M1604" s="152"/>
      <c r="T1604" s="153"/>
      <c r="AT1604" s="148" t="s">
        <v>313</v>
      </c>
      <c r="AU1604" s="148" t="s">
        <v>81</v>
      </c>
      <c r="AV1604" s="12" t="s">
        <v>81</v>
      </c>
      <c r="AW1604" s="12" t="s">
        <v>34</v>
      </c>
      <c r="AX1604" s="12" t="s">
        <v>72</v>
      </c>
      <c r="AY1604" s="148" t="s">
        <v>306</v>
      </c>
    </row>
    <row r="1605" spans="2:65" s="13" customFormat="1">
      <c r="B1605" s="154"/>
      <c r="D1605" s="147" t="s">
        <v>313</v>
      </c>
      <c r="E1605" s="155" t="s">
        <v>249</v>
      </c>
      <c r="F1605" s="156" t="s">
        <v>315</v>
      </c>
      <c r="H1605" s="157">
        <v>16.28</v>
      </c>
      <c r="I1605" s="158"/>
      <c r="L1605" s="154"/>
      <c r="M1605" s="159"/>
      <c r="T1605" s="160"/>
      <c r="AT1605" s="155" t="s">
        <v>313</v>
      </c>
      <c r="AU1605" s="155" t="s">
        <v>81</v>
      </c>
      <c r="AV1605" s="13" t="s">
        <v>89</v>
      </c>
      <c r="AW1605" s="13" t="s">
        <v>34</v>
      </c>
      <c r="AX1605" s="13" t="s">
        <v>72</v>
      </c>
      <c r="AY1605" s="155" t="s">
        <v>306</v>
      </c>
    </row>
    <row r="1606" spans="2:65" s="14" customFormat="1">
      <c r="B1606" s="165"/>
      <c r="D1606" s="147" t="s">
        <v>313</v>
      </c>
      <c r="E1606" s="166" t="s">
        <v>21</v>
      </c>
      <c r="F1606" s="167" t="s">
        <v>2280</v>
      </c>
      <c r="H1606" s="166" t="s">
        <v>21</v>
      </c>
      <c r="I1606" s="168"/>
      <c r="L1606" s="165"/>
      <c r="M1606" s="169"/>
      <c r="T1606" s="170"/>
      <c r="AT1606" s="166" t="s">
        <v>313</v>
      </c>
      <c r="AU1606" s="166" t="s">
        <v>81</v>
      </c>
      <c r="AV1606" s="14" t="s">
        <v>79</v>
      </c>
      <c r="AW1606" s="14" t="s">
        <v>34</v>
      </c>
      <c r="AX1606" s="14" t="s">
        <v>72</v>
      </c>
      <c r="AY1606" s="166" t="s">
        <v>306</v>
      </c>
    </row>
    <row r="1607" spans="2:65" s="12" customFormat="1">
      <c r="B1607" s="146"/>
      <c r="D1607" s="147" t="s">
        <v>313</v>
      </c>
      <c r="E1607" s="148" t="s">
        <v>21</v>
      </c>
      <c r="F1607" s="149" t="s">
        <v>2281</v>
      </c>
      <c r="H1607" s="150">
        <v>14.045999999999999</v>
      </c>
      <c r="I1607" s="151"/>
      <c r="L1607" s="146"/>
      <c r="M1607" s="152"/>
      <c r="T1607" s="153"/>
      <c r="AT1607" s="148" t="s">
        <v>313</v>
      </c>
      <c r="AU1607" s="148" t="s">
        <v>81</v>
      </c>
      <c r="AV1607" s="12" t="s">
        <v>81</v>
      </c>
      <c r="AW1607" s="12" t="s">
        <v>34</v>
      </c>
      <c r="AX1607" s="12" t="s">
        <v>72</v>
      </c>
      <c r="AY1607" s="148" t="s">
        <v>306</v>
      </c>
    </row>
    <row r="1608" spans="2:65" s="13" customFormat="1">
      <c r="B1608" s="154"/>
      <c r="D1608" s="147" t="s">
        <v>313</v>
      </c>
      <c r="E1608" s="155" t="s">
        <v>246</v>
      </c>
      <c r="F1608" s="156" t="s">
        <v>315</v>
      </c>
      <c r="H1608" s="157">
        <v>14.045999999999999</v>
      </c>
      <c r="I1608" s="158"/>
      <c r="L1608" s="154"/>
      <c r="M1608" s="159"/>
      <c r="T1608" s="160"/>
      <c r="AT1608" s="155" t="s">
        <v>313</v>
      </c>
      <c r="AU1608" s="155" t="s">
        <v>81</v>
      </c>
      <c r="AV1608" s="13" t="s">
        <v>89</v>
      </c>
      <c r="AW1608" s="13" t="s">
        <v>34</v>
      </c>
      <c r="AX1608" s="13" t="s">
        <v>72</v>
      </c>
      <c r="AY1608" s="155" t="s">
        <v>306</v>
      </c>
    </row>
    <row r="1609" spans="2:65" s="15" customFormat="1">
      <c r="B1609" s="171"/>
      <c r="D1609" s="147" t="s">
        <v>313</v>
      </c>
      <c r="E1609" s="172" t="s">
        <v>21</v>
      </c>
      <c r="F1609" s="173" t="s">
        <v>331</v>
      </c>
      <c r="H1609" s="174">
        <v>143.916</v>
      </c>
      <c r="I1609" s="175"/>
      <c r="L1609" s="171"/>
      <c r="M1609" s="176"/>
      <c r="T1609" s="177"/>
      <c r="AT1609" s="172" t="s">
        <v>313</v>
      </c>
      <c r="AU1609" s="172" t="s">
        <v>81</v>
      </c>
      <c r="AV1609" s="15" t="s">
        <v>108</v>
      </c>
      <c r="AW1609" s="15" t="s">
        <v>34</v>
      </c>
      <c r="AX1609" s="15" t="s">
        <v>79</v>
      </c>
      <c r="AY1609" s="172" t="s">
        <v>306</v>
      </c>
    </row>
    <row r="1610" spans="2:65" s="1" customFormat="1" ht="16.5" customHeight="1">
      <c r="B1610" s="33"/>
      <c r="C1610" s="179" t="s">
        <v>2282</v>
      </c>
      <c r="D1610" s="179" t="s">
        <v>447</v>
      </c>
      <c r="E1610" s="180" t="s">
        <v>2226</v>
      </c>
      <c r="F1610" s="181" t="s">
        <v>2227</v>
      </c>
      <c r="G1610" s="182" t="s">
        <v>236</v>
      </c>
      <c r="H1610" s="183">
        <v>172.69900000000001</v>
      </c>
      <c r="I1610" s="184"/>
      <c r="J1610" s="185">
        <f>ROUND(I1610*H1610,2)</f>
        <v>0</v>
      </c>
      <c r="K1610" s="181" t="s">
        <v>319</v>
      </c>
      <c r="L1610" s="186"/>
      <c r="M1610" s="187" t="s">
        <v>21</v>
      </c>
      <c r="N1610" s="188" t="s">
        <v>43</v>
      </c>
      <c r="P1610" s="142">
        <f>O1610*H1610</f>
        <v>0</v>
      </c>
      <c r="Q1610" s="142">
        <v>2.1000000000000001E-2</v>
      </c>
      <c r="R1610" s="142">
        <f>Q1610*H1610</f>
        <v>3.6266790000000007</v>
      </c>
      <c r="S1610" s="142">
        <v>0</v>
      </c>
      <c r="T1610" s="143">
        <f>S1610*H1610</f>
        <v>0</v>
      </c>
      <c r="AR1610" s="144" t="s">
        <v>530</v>
      </c>
      <c r="AT1610" s="144" t="s">
        <v>447</v>
      </c>
      <c r="AU1610" s="144" t="s">
        <v>81</v>
      </c>
      <c r="AY1610" s="18" t="s">
        <v>306</v>
      </c>
      <c r="BE1610" s="145">
        <f>IF(N1610="základní",J1610,0)</f>
        <v>0</v>
      </c>
      <c r="BF1610" s="145">
        <f>IF(N1610="snížená",J1610,0)</f>
        <v>0</v>
      </c>
      <c r="BG1610" s="145">
        <f>IF(N1610="zákl. přenesená",J1610,0)</f>
        <v>0</v>
      </c>
      <c r="BH1610" s="145">
        <f>IF(N1610="sníž. přenesená",J1610,0)</f>
        <v>0</v>
      </c>
      <c r="BI1610" s="145">
        <f>IF(N1610="nulová",J1610,0)</f>
        <v>0</v>
      </c>
      <c r="BJ1610" s="18" t="s">
        <v>79</v>
      </c>
      <c r="BK1610" s="145">
        <f>ROUND(I1610*H1610,2)</f>
        <v>0</v>
      </c>
      <c r="BL1610" s="18" t="s">
        <v>368</v>
      </c>
      <c r="BM1610" s="144" t="s">
        <v>2283</v>
      </c>
    </row>
    <row r="1611" spans="2:65" s="1" customFormat="1" ht="126.75">
      <c r="B1611" s="33"/>
      <c r="D1611" s="147" t="s">
        <v>356</v>
      </c>
      <c r="F1611" s="178" t="s">
        <v>2253</v>
      </c>
      <c r="I1611" s="163"/>
      <c r="L1611" s="33"/>
      <c r="M1611" s="164"/>
      <c r="T1611" s="52"/>
      <c r="AT1611" s="18" t="s">
        <v>356</v>
      </c>
      <c r="AU1611" s="18" t="s">
        <v>81</v>
      </c>
    </row>
    <row r="1612" spans="2:65" s="12" customFormat="1">
      <c r="B1612" s="146"/>
      <c r="D1612" s="147" t="s">
        <v>313</v>
      </c>
      <c r="F1612" s="149" t="s">
        <v>2284</v>
      </c>
      <c r="H1612" s="150">
        <v>172.69900000000001</v>
      </c>
      <c r="I1612" s="151"/>
      <c r="L1612" s="146"/>
      <c r="M1612" s="152"/>
      <c r="T1612" s="153"/>
      <c r="AT1612" s="148" t="s">
        <v>313</v>
      </c>
      <c r="AU1612" s="148" t="s">
        <v>81</v>
      </c>
      <c r="AV1612" s="12" t="s">
        <v>81</v>
      </c>
      <c r="AW1612" s="12" t="s">
        <v>4</v>
      </c>
      <c r="AX1612" s="12" t="s">
        <v>79</v>
      </c>
      <c r="AY1612" s="148" t="s">
        <v>306</v>
      </c>
    </row>
    <row r="1613" spans="2:65" s="1" customFormat="1" ht="24.2" customHeight="1">
      <c r="B1613" s="33"/>
      <c r="C1613" s="133" t="s">
        <v>2285</v>
      </c>
      <c r="D1613" s="133" t="s">
        <v>308</v>
      </c>
      <c r="E1613" s="134" t="s">
        <v>2286</v>
      </c>
      <c r="F1613" s="135" t="s">
        <v>2287</v>
      </c>
      <c r="G1613" s="136" t="s">
        <v>236</v>
      </c>
      <c r="H1613" s="137">
        <v>153.43899999999999</v>
      </c>
      <c r="I1613" s="138"/>
      <c r="J1613" s="139">
        <f>ROUND(I1613*H1613,2)</f>
        <v>0</v>
      </c>
      <c r="K1613" s="135" t="s">
        <v>319</v>
      </c>
      <c r="L1613" s="33"/>
      <c r="M1613" s="140" t="s">
        <v>21</v>
      </c>
      <c r="N1613" s="141" t="s">
        <v>43</v>
      </c>
      <c r="P1613" s="142">
        <f>O1613*H1613</f>
        <v>0</v>
      </c>
      <c r="Q1613" s="142">
        <v>0</v>
      </c>
      <c r="R1613" s="142">
        <f>Q1613*H1613</f>
        <v>0</v>
      </c>
      <c r="S1613" s="142">
        <v>0</v>
      </c>
      <c r="T1613" s="143">
        <f>S1613*H1613</f>
        <v>0</v>
      </c>
      <c r="AR1613" s="144" t="s">
        <v>368</v>
      </c>
      <c r="AT1613" s="144" t="s">
        <v>308</v>
      </c>
      <c r="AU1613" s="144" t="s">
        <v>81</v>
      </c>
      <c r="AY1613" s="18" t="s">
        <v>306</v>
      </c>
      <c r="BE1613" s="145">
        <f>IF(N1613="základní",J1613,0)</f>
        <v>0</v>
      </c>
      <c r="BF1613" s="145">
        <f>IF(N1613="snížená",J1613,0)</f>
        <v>0</v>
      </c>
      <c r="BG1613" s="145">
        <f>IF(N1613="zákl. přenesená",J1613,0)</f>
        <v>0</v>
      </c>
      <c r="BH1613" s="145">
        <f>IF(N1613="sníž. přenesená",J1613,0)</f>
        <v>0</v>
      </c>
      <c r="BI1613" s="145">
        <f>IF(N1613="nulová",J1613,0)</f>
        <v>0</v>
      </c>
      <c r="BJ1613" s="18" t="s">
        <v>79</v>
      </c>
      <c r="BK1613" s="145">
        <f>ROUND(I1613*H1613,2)</f>
        <v>0</v>
      </c>
      <c r="BL1613" s="18" t="s">
        <v>368</v>
      </c>
      <c r="BM1613" s="144" t="s">
        <v>2288</v>
      </c>
    </row>
    <row r="1614" spans="2:65" s="1" customFormat="1">
      <c r="B1614" s="33"/>
      <c r="D1614" s="161" t="s">
        <v>321</v>
      </c>
      <c r="F1614" s="162" t="s">
        <v>2289</v>
      </c>
      <c r="I1614" s="163"/>
      <c r="L1614" s="33"/>
      <c r="M1614" s="164"/>
      <c r="T1614" s="52"/>
      <c r="AT1614" s="18" t="s">
        <v>321</v>
      </c>
      <c r="AU1614" s="18" t="s">
        <v>81</v>
      </c>
    </row>
    <row r="1615" spans="2:65" s="12" customFormat="1">
      <c r="B1615" s="146"/>
      <c r="D1615" s="147" t="s">
        <v>313</v>
      </c>
      <c r="E1615" s="148" t="s">
        <v>21</v>
      </c>
      <c r="F1615" s="149" t="s">
        <v>2173</v>
      </c>
      <c r="H1615" s="150">
        <v>143.916</v>
      </c>
      <c r="I1615" s="151"/>
      <c r="L1615" s="146"/>
      <c r="M1615" s="152"/>
      <c r="T1615" s="153"/>
      <c r="AT1615" s="148" t="s">
        <v>313</v>
      </c>
      <c r="AU1615" s="148" t="s">
        <v>81</v>
      </c>
      <c r="AV1615" s="12" t="s">
        <v>81</v>
      </c>
      <c r="AW1615" s="12" t="s">
        <v>34</v>
      </c>
      <c r="AX1615" s="12" t="s">
        <v>72</v>
      </c>
      <c r="AY1615" s="148" t="s">
        <v>306</v>
      </c>
    </row>
    <row r="1616" spans="2:65" s="12" customFormat="1">
      <c r="B1616" s="146"/>
      <c r="D1616" s="147" t="s">
        <v>313</v>
      </c>
      <c r="E1616" s="148" t="s">
        <v>21</v>
      </c>
      <c r="F1616" s="149" t="s">
        <v>2174</v>
      </c>
      <c r="H1616" s="150">
        <v>2.17</v>
      </c>
      <c r="I1616" s="151"/>
      <c r="L1616" s="146"/>
      <c r="M1616" s="152"/>
      <c r="T1616" s="153"/>
      <c r="AT1616" s="148" t="s">
        <v>313</v>
      </c>
      <c r="AU1616" s="148" t="s">
        <v>81</v>
      </c>
      <c r="AV1616" s="12" t="s">
        <v>81</v>
      </c>
      <c r="AW1616" s="12" t="s">
        <v>34</v>
      </c>
      <c r="AX1616" s="12" t="s">
        <v>72</v>
      </c>
      <c r="AY1616" s="148" t="s">
        <v>306</v>
      </c>
    </row>
    <row r="1617" spans="2:65" s="12" customFormat="1">
      <c r="B1617" s="146"/>
      <c r="D1617" s="147" t="s">
        <v>313</v>
      </c>
      <c r="E1617" s="148" t="s">
        <v>21</v>
      </c>
      <c r="F1617" s="149" t="s">
        <v>2175</v>
      </c>
      <c r="H1617" s="150">
        <v>1.488</v>
      </c>
      <c r="I1617" s="151"/>
      <c r="L1617" s="146"/>
      <c r="M1617" s="152"/>
      <c r="T1617" s="153"/>
      <c r="AT1617" s="148" t="s">
        <v>313</v>
      </c>
      <c r="AU1617" s="148" t="s">
        <v>81</v>
      </c>
      <c r="AV1617" s="12" t="s">
        <v>81</v>
      </c>
      <c r="AW1617" s="12" t="s">
        <v>34</v>
      </c>
      <c r="AX1617" s="12" t="s">
        <v>72</v>
      </c>
      <c r="AY1617" s="148" t="s">
        <v>306</v>
      </c>
    </row>
    <row r="1618" spans="2:65" s="13" customFormat="1">
      <c r="B1618" s="154"/>
      <c r="D1618" s="147" t="s">
        <v>313</v>
      </c>
      <c r="E1618" s="155" t="s">
        <v>21</v>
      </c>
      <c r="F1618" s="156" t="s">
        <v>315</v>
      </c>
      <c r="H1618" s="157">
        <v>147.57400000000001</v>
      </c>
      <c r="I1618" s="158"/>
      <c r="L1618" s="154"/>
      <c r="M1618" s="159"/>
      <c r="T1618" s="160"/>
      <c r="AT1618" s="155" t="s">
        <v>313</v>
      </c>
      <c r="AU1618" s="155" t="s">
        <v>81</v>
      </c>
      <c r="AV1618" s="13" t="s">
        <v>89</v>
      </c>
      <c r="AW1618" s="13" t="s">
        <v>34</v>
      </c>
      <c r="AX1618" s="13" t="s">
        <v>72</v>
      </c>
      <c r="AY1618" s="155" t="s">
        <v>306</v>
      </c>
    </row>
    <row r="1619" spans="2:65" s="12" customFormat="1">
      <c r="B1619" s="146"/>
      <c r="D1619" s="147" t="s">
        <v>313</v>
      </c>
      <c r="E1619" s="148" t="s">
        <v>21</v>
      </c>
      <c r="F1619" s="149" t="s">
        <v>2181</v>
      </c>
      <c r="H1619" s="150">
        <v>5.8650000000000002</v>
      </c>
      <c r="I1619" s="151"/>
      <c r="L1619" s="146"/>
      <c r="M1619" s="152"/>
      <c r="T1619" s="153"/>
      <c r="AT1619" s="148" t="s">
        <v>313</v>
      </c>
      <c r="AU1619" s="148" t="s">
        <v>81</v>
      </c>
      <c r="AV1619" s="12" t="s">
        <v>81</v>
      </c>
      <c r="AW1619" s="12" t="s">
        <v>34</v>
      </c>
      <c r="AX1619" s="12" t="s">
        <v>72</v>
      </c>
      <c r="AY1619" s="148" t="s">
        <v>306</v>
      </c>
    </row>
    <row r="1620" spans="2:65" s="13" customFormat="1">
      <c r="B1620" s="154"/>
      <c r="D1620" s="147" t="s">
        <v>313</v>
      </c>
      <c r="E1620" s="155" t="s">
        <v>21</v>
      </c>
      <c r="F1620" s="156" t="s">
        <v>315</v>
      </c>
      <c r="H1620" s="157">
        <v>5.8650000000000002</v>
      </c>
      <c r="I1620" s="158"/>
      <c r="L1620" s="154"/>
      <c r="M1620" s="159"/>
      <c r="T1620" s="160"/>
      <c r="AT1620" s="155" t="s">
        <v>313</v>
      </c>
      <c r="AU1620" s="155" t="s">
        <v>81</v>
      </c>
      <c r="AV1620" s="13" t="s">
        <v>89</v>
      </c>
      <c r="AW1620" s="13" t="s">
        <v>34</v>
      </c>
      <c r="AX1620" s="13" t="s">
        <v>72</v>
      </c>
      <c r="AY1620" s="155" t="s">
        <v>306</v>
      </c>
    </row>
    <row r="1621" spans="2:65" s="15" customFormat="1">
      <c r="B1621" s="171"/>
      <c r="D1621" s="147" t="s">
        <v>313</v>
      </c>
      <c r="E1621" s="172" t="s">
        <v>21</v>
      </c>
      <c r="F1621" s="173" t="s">
        <v>331</v>
      </c>
      <c r="H1621" s="174">
        <v>153.43899999999999</v>
      </c>
      <c r="I1621" s="175"/>
      <c r="L1621" s="171"/>
      <c r="M1621" s="176"/>
      <c r="T1621" s="177"/>
      <c r="AT1621" s="172" t="s">
        <v>313</v>
      </c>
      <c r="AU1621" s="172" t="s">
        <v>81</v>
      </c>
      <c r="AV1621" s="15" t="s">
        <v>108</v>
      </c>
      <c r="AW1621" s="15" t="s">
        <v>34</v>
      </c>
      <c r="AX1621" s="15" t="s">
        <v>79</v>
      </c>
      <c r="AY1621" s="172" t="s">
        <v>306</v>
      </c>
    </row>
    <row r="1622" spans="2:65" s="1" customFormat="1" ht="21.75" customHeight="1">
      <c r="B1622" s="33"/>
      <c r="C1622" s="133" t="s">
        <v>2290</v>
      </c>
      <c r="D1622" s="133" t="s">
        <v>308</v>
      </c>
      <c r="E1622" s="134" t="s">
        <v>2291</v>
      </c>
      <c r="F1622" s="135" t="s">
        <v>2292</v>
      </c>
      <c r="G1622" s="136" t="s">
        <v>236</v>
      </c>
      <c r="H1622" s="137">
        <v>153.43899999999999</v>
      </c>
      <c r="I1622" s="138"/>
      <c r="J1622" s="139">
        <f>ROUND(I1622*H1622,2)</f>
        <v>0</v>
      </c>
      <c r="K1622" s="135" t="s">
        <v>319</v>
      </c>
      <c r="L1622" s="33"/>
      <c r="M1622" s="140" t="s">
        <v>21</v>
      </c>
      <c r="N1622" s="141" t="s">
        <v>43</v>
      </c>
      <c r="P1622" s="142">
        <f>O1622*H1622</f>
        <v>0</v>
      </c>
      <c r="Q1622" s="142">
        <v>0</v>
      </c>
      <c r="R1622" s="142">
        <f>Q1622*H1622</f>
        <v>0</v>
      </c>
      <c r="S1622" s="142">
        <v>0</v>
      </c>
      <c r="T1622" s="143">
        <f>S1622*H1622</f>
        <v>0</v>
      </c>
      <c r="AR1622" s="144" t="s">
        <v>368</v>
      </c>
      <c r="AT1622" s="144" t="s">
        <v>308</v>
      </c>
      <c r="AU1622" s="144" t="s">
        <v>81</v>
      </c>
      <c r="AY1622" s="18" t="s">
        <v>306</v>
      </c>
      <c r="BE1622" s="145">
        <f>IF(N1622="základní",J1622,0)</f>
        <v>0</v>
      </c>
      <c r="BF1622" s="145">
        <f>IF(N1622="snížená",J1622,0)</f>
        <v>0</v>
      </c>
      <c r="BG1622" s="145">
        <f>IF(N1622="zákl. přenesená",J1622,0)</f>
        <v>0</v>
      </c>
      <c r="BH1622" s="145">
        <f>IF(N1622="sníž. přenesená",J1622,0)</f>
        <v>0</v>
      </c>
      <c r="BI1622" s="145">
        <f>IF(N1622="nulová",J1622,0)</f>
        <v>0</v>
      </c>
      <c r="BJ1622" s="18" t="s">
        <v>79</v>
      </c>
      <c r="BK1622" s="145">
        <f>ROUND(I1622*H1622,2)</f>
        <v>0</v>
      </c>
      <c r="BL1622" s="18" t="s">
        <v>368</v>
      </c>
      <c r="BM1622" s="144" t="s">
        <v>2293</v>
      </c>
    </row>
    <row r="1623" spans="2:65" s="1" customFormat="1">
      <c r="B1623" s="33"/>
      <c r="D1623" s="161" t="s">
        <v>321</v>
      </c>
      <c r="F1623" s="162" t="s">
        <v>2294</v>
      </c>
      <c r="I1623" s="163"/>
      <c r="L1623" s="33"/>
      <c r="M1623" s="164"/>
      <c r="T1623" s="52"/>
      <c r="AT1623" s="18" t="s">
        <v>321</v>
      </c>
      <c r="AU1623" s="18" t="s">
        <v>81</v>
      </c>
    </row>
    <row r="1624" spans="2:65" s="12" customFormat="1">
      <c r="B1624" s="146"/>
      <c r="D1624" s="147" t="s">
        <v>313</v>
      </c>
      <c r="E1624" s="148" t="s">
        <v>21</v>
      </c>
      <c r="F1624" s="149" t="s">
        <v>2173</v>
      </c>
      <c r="H1624" s="150">
        <v>143.916</v>
      </c>
      <c r="I1624" s="151"/>
      <c r="L1624" s="146"/>
      <c r="M1624" s="152"/>
      <c r="T1624" s="153"/>
      <c r="AT1624" s="148" t="s">
        <v>313</v>
      </c>
      <c r="AU1624" s="148" t="s">
        <v>81</v>
      </c>
      <c r="AV1624" s="12" t="s">
        <v>81</v>
      </c>
      <c r="AW1624" s="12" t="s">
        <v>34</v>
      </c>
      <c r="AX1624" s="12" t="s">
        <v>72</v>
      </c>
      <c r="AY1624" s="148" t="s">
        <v>306</v>
      </c>
    </row>
    <row r="1625" spans="2:65" s="12" customFormat="1">
      <c r="B1625" s="146"/>
      <c r="D1625" s="147" t="s">
        <v>313</v>
      </c>
      <c r="E1625" s="148" t="s">
        <v>21</v>
      </c>
      <c r="F1625" s="149" t="s">
        <v>2174</v>
      </c>
      <c r="H1625" s="150">
        <v>2.17</v>
      </c>
      <c r="I1625" s="151"/>
      <c r="L1625" s="146"/>
      <c r="M1625" s="152"/>
      <c r="T1625" s="153"/>
      <c r="AT1625" s="148" t="s">
        <v>313</v>
      </c>
      <c r="AU1625" s="148" t="s">
        <v>81</v>
      </c>
      <c r="AV1625" s="12" t="s">
        <v>81</v>
      </c>
      <c r="AW1625" s="12" t="s">
        <v>34</v>
      </c>
      <c r="AX1625" s="12" t="s">
        <v>72</v>
      </c>
      <c r="AY1625" s="148" t="s">
        <v>306</v>
      </c>
    </row>
    <row r="1626" spans="2:65" s="12" customFormat="1">
      <c r="B1626" s="146"/>
      <c r="D1626" s="147" t="s">
        <v>313</v>
      </c>
      <c r="E1626" s="148" t="s">
        <v>21</v>
      </c>
      <c r="F1626" s="149" t="s">
        <v>2175</v>
      </c>
      <c r="H1626" s="150">
        <v>1.488</v>
      </c>
      <c r="I1626" s="151"/>
      <c r="L1626" s="146"/>
      <c r="M1626" s="152"/>
      <c r="T1626" s="153"/>
      <c r="AT1626" s="148" t="s">
        <v>313</v>
      </c>
      <c r="AU1626" s="148" t="s">
        <v>81</v>
      </c>
      <c r="AV1626" s="12" t="s">
        <v>81</v>
      </c>
      <c r="AW1626" s="12" t="s">
        <v>34</v>
      </c>
      <c r="AX1626" s="12" t="s">
        <v>72</v>
      </c>
      <c r="AY1626" s="148" t="s">
        <v>306</v>
      </c>
    </row>
    <row r="1627" spans="2:65" s="13" customFormat="1">
      <c r="B1627" s="154"/>
      <c r="D1627" s="147" t="s">
        <v>313</v>
      </c>
      <c r="E1627" s="155" t="s">
        <v>21</v>
      </c>
      <c r="F1627" s="156" t="s">
        <v>315</v>
      </c>
      <c r="H1627" s="157">
        <v>147.57400000000001</v>
      </c>
      <c r="I1627" s="158"/>
      <c r="L1627" s="154"/>
      <c r="M1627" s="159"/>
      <c r="T1627" s="160"/>
      <c r="AT1627" s="155" t="s">
        <v>313</v>
      </c>
      <c r="AU1627" s="155" t="s">
        <v>81</v>
      </c>
      <c r="AV1627" s="13" t="s">
        <v>89</v>
      </c>
      <c r="AW1627" s="13" t="s">
        <v>34</v>
      </c>
      <c r="AX1627" s="13" t="s">
        <v>72</v>
      </c>
      <c r="AY1627" s="155" t="s">
        <v>306</v>
      </c>
    </row>
    <row r="1628" spans="2:65" s="12" customFormat="1">
      <c r="B1628" s="146"/>
      <c r="D1628" s="147" t="s">
        <v>313</v>
      </c>
      <c r="E1628" s="148" t="s">
        <v>21</v>
      </c>
      <c r="F1628" s="149" t="s">
        <v>2181</v>
      </c>
      <c r="H1628" s="150">
        <v>5.8650000000000002</v>
      </c>
      <c r="I1628" s="151"/>
      <c r="L1628" s="146"/>
      <c r="M1628" s="152"/>
      <c r="T1628" s="153"/>
      <c r="AT1628" s="148" t="s">
        <v>313</v>
      </c>
      <c r="AU1628" s="148" t="s">
        <v>81</v>
      </c>
      <c r="AV1628" s="12" t="s">
        <v>81</v>
      </c>
      <c r="AW1628" s="12" t="s">
        <v>34</v>
      </c>
      <c r="AX1628" s="12" t="s">
        <v>72</v>
      </c>
      <c r="AY1628" s="148" t="s">
        <v>306</v>
      </c>
    </row>
    <row r="1629" spans="2:65" s="13" customFormat="1">
      <c r="B1629" s="154"/>
      <c r="D1629" s="147" t="s">
        <v>313</v>
      </c>
      <c r="E1629" s="155" t="s">
        <v>21</v>
      </c>
      <c r="F1629" s="156" t="s">
        <v>315</v>
      </c>
      <c r="H1629" s="157">
        <v>5.8650000000000002</v>
      </c>
      <c r="I1629" s="158"/>
      <c r="L1629" s="154"/>
      <c r="M1629" s="159"/>
      <c r="T1629" s="160"/>
      <c r="AT1629" s="155" t="s">
        <v>313</v>
      </c>
      <c r="AU1629" s="155" t="s">
        <v>81</v>
      </c>
      <c r="AV1629" s="13" t="s">
        <v>89</v>
      </c>
      <c r="AW1629" s="13" t="s">
        <v>34</v>
      </c>
      <c r="AX1629" s="13" t="s">
        <v>72</v>
      </c>
      <c r="AY1629" s="155" t="s">
        <v>306</v>
      </c>
    </row>
    <row r="1630" spans="2:65" s="15" customFormat="1">
      <c r="B1630" s="171"/>
      <c r="D1630" s="147" t="s">
        <v>313</v>
      </c>
      <c r="E1630" s="172" t="s">
        <v>21</v>
      </c>
      <c r="F1630" s="173" t="s">
        <v>331</v>
      </c>
      <c r="H1630" s="174">
        <v>153.43899999999999</v>
      </c>
      <c r="I1630" s="175"/>
      <c r="L1630" s="171"/>
      <c r="M1630" s="176"/>
      <c r="T1630" s="177"/>
      <c r="AT1630" s="172" t="s">
        <v>313</v>
      </c>
      <c r="AU1630" s="172" t="s">
        <v>81</v>
      </c>
      <c r="AV1630" s="15" t="s">
        <v>108</v>
      </c>
      <c r="AW1630" s="15" t="s">
        <v>34</v>
      </c>
      <c r="AX1630" s="15" t="s">
        <v>79</v>
      </c>
      <c r="AY1630" s="172" t="s">
        <v>306</v>
      </c>
    </row>
    <row r="1631" spans="2:65" s="1" customFormat="1" ht="16.5" customHeight="1">
      <c r="B1631" s="33"/>
      <c r="C1631" s="133" t="s">
        <v>2295</v>
      </c>
      <c r="D1631" s="133" t="s">
        <v>308</v>
      </c>
      <c r="E1631" s="134" t="s">
        <v>2296</v>
      </c>
      <c r="F1631" s="135" t="s">
        <v>2297</v>
      </c>
      <c r="G1631" s="136" t="s">
        <v>240</v>
      </c>
      <c r="H1631" s="137">
        <v>106.31</v>
      </c>
      <c r="I1631" s="138"/>
      <c r="J1631" s="139">
        <f>ROUND(I1631*H1631,2)</f>
        <v>0</v>
      </c>
      <c r="K1631" s="135" t="s">
        <v>319</v>
      </c>
      <c r="L1631" s="33"/>
      <c r="M1631" s="140" t="s">
        <v>21</v>
      </c>
      <c r="N1631" s="141" t="s">
        <v>43</v>
      </c>
      <c r="P1631" s="142">
        <f>O1631*H1631</f>
        <v>0</v>
      </c>
      <c r="Q1631" s="142">
        <v>3.0000000000000001E-5</v>
      </c>
      <c r="R1631" s="142">
        <f>Q1631*H1631</f>
        <v>3.1892999999999999E-3</v>
      </c>
      <c r="S1631" s="142">
        <v>0</v>
      </c>
      <c r="T1631" s="143">
        <f>S1631*H1631</f>
        <v>0</v>
      </c>
      <c r="AR1631" s="144" t="s">
        <v>368</v>
      </c>
      <c r="AT1631" s="144" t="s">
        <v>308</v>
      </c>
      <c r="AU1631" s="144" t="s">
        <v>81</v>
      </c>
      <c r="AY1631" s="18" t="s">
        <v>306</v>
      </c>
      <c r="BE1631" s="145">
        <f>IF(N1631="základní",J1631,0)</f>
        <v>0</v>
      </c>
      <c r="BF1631" s="145">
        <f>IF(N1631="snížená",J1631,0)</f>
        <v>0</v>
      </c>
      <c r="BG1631" s="145">
        <f>IF(N1631="zákl. přenesená",J1631,0)</f>
        <v>0</v>
      </c>
      <c r="BH1631" s="145">
        <f>IF(N1631="sníž. přenesená",J1631,0)</f>
        <v>0</v>
      </c>
      <c r="BI1631" s="145">
        <f>IF(N1631="nulová",J1631,0)</f>
        <v>0</v>
      </c>
      <c r="BJ1631" s="18" t="s">
        <v>79</v>
      </c>
      <c r="BK1631" s="145">
        <f>ROUND(I1631*H1631,2)</f>
        <v>0</v>
      </c>
      <c r="BL1631" s="18" t="s">
        <v>368</v>
      </c>
      <c r="BM1631" s="144" t="s">
        <v>2298</v>
      </c>
    </row>
    <row r="1632" spans="2:65" s="1" customFormat="1">
      <c r="B1632" s="33"/>
      <c r="D1632" s="161" t="s">
        <v>321</v>
      </c>
      <c r="F1632" s="162" t="s">
        <v>2299</v>
      </c>
      <c r="I1632" s="163"/>
      <c r="L1632" s="33"/>
      <c r="M1632" s="164"/>
      <c r="T1632" s="52"/>
      <c r="AT1632" s="18" t="s">
        <v>321</v>
      </c>
      <c r="AU1632" s="18" t="s">
        <v>81</v>
      </c>
    </row>
    <row r="1633" spans="2:65" s="12" customFormat="1">
      <c r="B1633" s="146"/>
      <c r="D1633" s="147" t="s">
        <v>313</v>
      </c>
      <c r="E1633" s="148" t="s">
        <v>21</v>
      </c>
      <c r="F1633" s="149" t="s">
        <v>2300</v>
      </c>
      <c r="H1633" s="150">
        <v>78.2</v>
      </c>
      <c r="I1633" s="151"/>
      <c r="L1633" s="146"/>
      <c r="M1633" s="152"/>
      <c r="T1633" s="153"/>
      <c r="AT1633" s="148" t="s">
        <v>313</v>
      </c>
      <c r="AU1633" s="148" t="s">
        <v>81</v>
      </c>
      <c r="AV1633" s="12" t="s">
        <v>81</v>
      </c>
      <c r="AW1633" s="12" t="s">
        <v>34</v>
      </c>
      <c r="AX1633" s="12" t="s">
        <v>72</v>
      </c>
      <c r="AY1633" s="148" t="s">
        <v>306</v>
      </c>
    </row>
    <row r="1634" spans="2:65" s="13" customFormat="1">
      <c r="B1634" s="154"/>
      <c r="D1634" s="147" t="s">
        <v>313</v>
      </c>
      <c r="E1634" s="155" t="s">
        <v>21</v>
      </c>
      <c r="F1634" s="156" t="s">
        <v>315</v>
      </c>
      <c r="H1634" s="157">
        <v>78.2</v>
      </c>
      <c r="I1634" s="158"/>
      <c r="L1634" s="154"/>
      <c r="M1634" s="159"/>
      <c r="T1634" s="160"/>
      <c r="AT1634" s="155" t="s">
        <v>313</v>
      </c>
      <c r="AU1634" s="155" t="s">
        <v>81</v>
      </c>
      <c r="AV1634" s="13" t="s">
        <v>89</v>
      </c>
      <c r="AW1634" s="13" t="s">
        <v>34</v>
      </c>
      <c r="AX1634" s="13" t="s">
        <v>72</v>
      </c>
      <c r="AY1634" s="155" t="s">
        <v>306</v>
      </c>
    </row>
    <row r="1635" spans="2:65" s="14" customFormat="1">
      <c r="B1635" s="165"/>
      <c r="D1635" s="147" t="s">
        <v>313</v>
      </c>
      <c r="E1635" s="166" t="s">
        <v>21</v>
      </c>
      <c r="F1635" s="167" t="s">
        <v>2301</v>
      </c>
      <c r="H1635" s="166" t="s">
        <v>21</v>
      </c>
      <c r="I1635" s="168"/>
      <c r="L1635" s="165"/>
      <c r="M1635" s="169"/>
      <c r="T1635" s="170"/>
      <c r="AT1635" s="166" t="s">
        <v>313</v>
      </c>
      <c r="AU1635" s="166" t="s">
        <v>81</v>
      </c>
      <c r="AV1635" s="14" t="s">
        <v>79</v>
      </c>
      <c r="AW1635" s="14" t="s">
        <v>34</v>
      </c>
      <c r="AX1635" s="14" t="s">
        <v>72</v>
      </c>
      <c r="AY1635" s="166" t="s">
        <v>306</v>
      </c>
    </row>
    <row r="1636" spans="2:65" s="14" customFormat="1">
      <c r="B1636" s="165"/>
      <c r="D1636" s="147" t="s">
        <v>313</v>
      </c>
      <c r="E1636" s="166" t="s">
        <v>21</v>
      </c>
      <c r="F1636" s="167" t="s">
        <v>2302</v>
      </c>
      <c r="H1636" s="166" t="s">
        <v>21</v>
      </c>
      <c r="I1636" s="168"/>
      <c r="L1636" s="165"/>
      <c r="M1636" s="169"/>
      <c r="T1636" s="170"/>
      <c r="AT1636" s="166" t="s">
        <v>313</v>
      </c>
      <c r="AU1636" s="166" t="s">
        <v>81</v>
      </c>
      <c r="AV1636" s="14" t="s">
        <v>79</v>
      </c>
      <c r="AW1636" s="14" t="s">
        <v>34</v>
      </c>
      <c r="AX1636" s="14" t="s">
        <v>72</v>
      </c>
      <c r="AY1636" s="166" t="s">
        <v>306</v>
      </c>
    </row>
    <row r="1637" spans="2:65" s="12" customFormat="1">
      <c r="B1637" s="146"/>
      <c r="D1637" s="147" t="s">
        <v>313</v>
      </c>
      <c r="E1637" s="148" t="s">
        <v>21</v>
      </c>
      <c r="F1637" s="149" t="s">
        <v>2303</v>
      </c>
      <c r="H1637" s="150">
        <v>3.9</v>
      </c>
      <c r="I1637" s="151"/>
      <c r="L1637" s="146"/>
      <c r="M1637" s="152"/>
      <c r="T1637" s="153"/>
      <c r="AT1637" s="148" t="s">
        <v>313</v>
      </c>
      <c r="AU1637" s="148" t="s">
        <v>81</v>
      </c>
      <c r="AV1637" s="12" t="s">
        <v>81</v>
      </c>
      <c r="AW1637" s="12" t="s">
        <v>34</v>
      </c>
      <c r="AX1637" s="12" t="s">
        <v>72</v>
      </c>
      <c r="AY1637" s="148" t="s">
        <v>306</v>
      </c>
    </row>
    <row r="1638" spans="2:65" s="12" customFormat="1">
      <c r="B1638" s="146"/>
      <c r="D1638" s="147" t="s">
        <v>313</v>
      </c>
      <c r="E1638" s="148" t="s">
        <v>21</v>
      </c>
      <c r="F1638" s="149" t="s">
        <v>2304</v>
      </c>
      <c r="H1638" s="150">
        <v>24.21</v>
      </c>
      <c r="I1638" s="151"/>
      <c r="L1638" s="146"/>
      <c r="M1638" s="152"/>
      <c r="T1638" s="153"/>
      <c r="AT1638" s="148" t="s">
        <v>313</v>
      </c>
      <c r="AU1638" s="148" t="s">
        <v>81</v>
      </c>
      <c r="AV1638" s="12" t="s">
        <v>81</v>
      </c>
      <c r="AW1638" s="12" t="s">
        <v>34</v>
      </c>
      <c r="AX1638" s="12" t="s">
        <v>72</v>
      </c>
      <c r="AY1638" s="148" t="s">
        <v>306</v>
      </c>
    </row>
    <row r="1639" spans="2:65" s="13" customFormat="1">
      <c r="B1639" s="154"/>
      <c r="D1639" s="147" t="s">
        <v>313</v>
      </c>
      <c r="E1639" s="155" t="s">
        <v>21</v>
      </c>
      <c r="F1639" s="156" t="s">
        <v>315</v>
      </c>
      <c r="H1639" s="157">
        <v>28.11</v>
      </c>
      <c r="I1639" s="158"/>
      <c r="L1639" s="154"/>
      <c r="M1639" s="159"/>
      <c r="T1639" s="160"/>
      <c r="AT1639" s="155" t="s">
        <v>313</v>
      </c>
      <c r="AU1639" s="155" t="s">
        <v>81</v>
      </c>
      <c r="AV1639" s="13" t="s">
        <v>89</v>
      </c>
      <c r="AW1639" s="13" t="s">
        <v>34</v>
      </c>
      <c r="AX1639" s="13" t="s">
        <v>72</v>
      </c>
      <c r="AY1639" s="155" t="s">
        <v>306</v>
      </c>
    </row>
    <row r="1640" spans="2:65" s="15" customFormat="1">
      <c r="B1640" s="171"/>
      <c r="D1640" s="147" t="s">
        <v>313</v>
      </c>
      <c r="E1640" s="172" t="s">
        <v>21</v>
      </c>
      <c r="F1640" s="173" t="s">
        <v>331</v>
      </c>
      <c r="H1640" s="174">
        <v>106.31</v>
      </c>
      <c r="I1640" s="175"/>
      <c r="L1640" s="171"/>
      <c r="M1640" s="176"/>
      <c r="T1640" s="177"/>
      <c r="AT1640" s="172" t="s">
        <v>313</v>
      </c>
      <c r="AU1640" s="172" t="s">
        <v>81</v>
      </c>
      <c r="AV1640" s="15" t="s">
        <v>108</v>
      </c>
      <c r="AW1640" s="15" t="s">
        <v>34</v>
      </c>
      <c r="AX1640" s="15" t="s">
        <v>79</v>
      </c>
      <c r="AY1640" s="172" t="s">
        <v>306</v>
      </c>
    </row>
    <row r="1641" spans="2:65" s="1" customFormat="1" ht="16.5" customHeight="1">
      <c r="B1641" s="33"/>
      <c r="C1641" s="133" t="s">
        <v>2305</v>
      </c>
      <c r="D1641" s="133" t="s">
        <v>308</v>
      </c>
      <c r="E1641" s="134" t="s">
        <v>2306</v>
      </c>
      <c r="F1641" s="135" t="s">
        <v>2307</v>
      </c>
      <c r="G1641" s="136" t="s">
        <v>240</v>
      </c>
      <c r="H1641" s="137">
        <v>106.31</v>
      </c>
      <c r="I1641" s="138"/>
      <c r="J1641" s="139">
        <f>ROUND(I1641*H1641,2)</f>
        <v>0</v>
      </c>
      <c r="K1641" s="135" t="s">
        <v>319</v>
      </c>
      <c r="L1641" s="33"/>
      <c r="M1641" s="140" t="s">
        <v>21</v>
      </c>
      <c r="N1641" s="141" t="s">
        <v>43</v>
      </c>
      <c r="P1641" s="142">
        <f>O1641*H1641</f>
        <v>0</v>
      </c>
      <c r="Q1641" s="142">
        <v>5.0000000000000002E-5</v>
      </c>
      <c r="R1641" s="142">
        <f>Q1641*H1641</f>
        <v>5.3155000000000008E-3</v>
      </c>
      <c r="S1641" s="142">
        <v>0</v>
      </c>
      <c r="T1641" s="143">
        <f>S1641*H1641</f>
        <v>0</v>
      </c>
      <c r="AR1641" s="144" t="s">
        <v>368</v>
      </c>
      <c r="AT1641" s="144" t="s">
        <v>308</v>
      </c>
      <c r="AU1641" s="144" t="s">
        <v>81</v>
      </c>
      <c r="AY1641" s="18" t="s">
        <v>306</v>
      </c>
      <c r="BE1641" s="145">
        <f>IF(N1641="základní",J1641,0)</f>
        <v>0</v>
      </c>
      <c r="BF1641" s="145">
        <f>IF(N1641="snížená",J1641,0)</f>
        <v>0</v>
      </c>
      <c r="BG1641" s="145">
        <f>IF(N1641="zákl. přenesená",J1641,0)</f>
        <v>0</v>
      </c>
      <c r="BH1641" s="145">
        <f>IF(N1641="sníž. přenesená",J1641,0)</f>
        <v>0</v>
      </c>
      <c r="BI1641" s="145">
        <f>IF(N1641="nulová",J1641,0)</f>
        <v>0</v>
      </c>
      <c r="BJ1641" s="18" t="s">
        <v>79</v>
      </c>
      <c r="BK1641" s="145">
        <f>ROUND(I1641*H1641,2)</f>
        <v>0</v>
      </c>
      <c r="BL1641" s="18" t="s">
        <v>368</v>
      </c>
      <c r="BM1641" s="144" t="s">
        <v>2308</v>
      </c>
    </row>
    <row r="1642" spans="2:65" s="1" customFormat="1">
      <c r="B1642" s="33"/>
      <c r="D1642" s="161" t="s">
        <v>321</v>
      </c>
      <c r="F1642" s="162" t="s">
        <v>2309</v>
      </c>
      <c r="I1642" s="163"/>
      <c r="L1642" s="33"/>
      <c r="M1642" s="164"/>
      <c r="T1642" s="52"/>
      <c r="AT1642" s="18" t="s">
        <v>321</v>
      </c>
      <c r="AU1642" s="18" t="s">
        <v>81</v>
      </c>
    </row>
    <row r="1643" spans="2:65" s="12" customFormat="1">
      <c r="B1643" s="146"/>
      <c r="D1643" s="147" t="s">
        <v>313</v>
      </c>
      <c r="E1643" s="148" t="s">
        <v>21</v>
      </c>
      <c r="F1643" s="149" t="s">
        <v>2300</v>
      </c>
      <c r="H1643" s="150">
        <v>78.2</v>
      </c>
      <c r="I1643" s="151"/>
      <c r="L1643" s="146"/>
      <c r="M1643" s="152"/>
      <c r="T1643" s="153"/>
      <c r="AT1643" s="148" t="s">
        <v>313</v>
      </c>
      <c r="AU1643" s="148" t="s">
        <v>81</v>
      </c>
      <c r="AV1643" s="12" t="s">
        <v>81</v>
      </c>
      <c r="AW1643" s="12" t="s">
        <v>34</v>
      </c>
      <c r="AX1643" s="12" t="s">
        <v>72</v>
      </c>
      <c r="AY1643" s="148" t="s">
        <v>306</v>
      </c>
    </row>
    <row r="1644" spans="2:65" s="13" customFormat="1">
      <c r="B1644" s="154"/>
      <c r="D1644" s="147" t="s">
        <v>313</v>
      </c>
      <c r="E1644" s="155" t="s">
        <v>21</v>
      </c>
      <c r="F1644" s="156" t="s">
        <v>315</v>
      </c>
      <c r="H1644" s="157">
        <v>78.2</v>
      </c>
      <c r="I1644" s="158"/>
      <c r="L1644" s="154"/>
      <c r="M1644" s="159"/>
      <c r="T1644" s="160"/>
      <c r="AT1644" s="155" t="s">
        <v>313</v>
      </c>
      <c r="AU1644" s="155" t="s">
        <v>81</v>
      </c>
      <c r="AV1644" s="13" t="s">
        <v>89</v>
      </c>
      <c r="AW1644" s="13" t="s">
        <v>34</v>
      </c>
      <c r="AX1644" s="13" t="s">
        <v>72</v>
      </c>
      <c r="AY1644" s="155" t="s">
        <v>306</v>
      </c>
    </row>
    <row r="1645" spans="2:65" s="14" customFormat="1">
      <c r="B1645" s="165"/>
      <c r="D1645" s="147" t="s">
        <v>313</v>
      </c>
      <c r="E1645" s="166" t="s">
        <v>21</v>
      </c>
      <c r="F1645" s="167" t="s">
        <v>2301</v>
      </c>
      <c r="H1645" s="166" t="s">
        <v>21</v>
      </c>
      <c r="I1645" s="168"/>
      <c r="L1645" s="165"/>
      <c r="M1645" s="169"/>
      <c r="T1645" s="170"/>
      <c r="AT1645" s="166" t="s">
        <v>313</v>
      </c>
      <c r="AU1645" s="166" t="s">
        <v>81</v>
      </c>
      <c r="AV1645" s="14" t="s">
        <v>79</v>
      </c>
      <c r="AW1645" s="14" t="s">
        <v>34</v>
      </c>
      <c r="AX1645" s="14" t="s">
        <v>72</v>
      </c>
      <c r="AY1645" s="166" t="s">
        <v>306</v>
      </c>
    </row>
    <row r="1646" spans="2:65" s="14" customFormat="1">
      <c r="B1646" s="165"/>
      <c r="D1646" s="147" t="s">
        <v>313</v>
      </c>
      <c r="E1646" s="166" t="s">
        <v>21</v>
      </c>
      <c r="F1646" s="167" t="s">
        <v>2302</v>
      </c>
      <c r="H1646" s="166" t="s">
        <v>21</v>
      </c>
      <c r="I1646" s="168"/>
      <c r="L1646" s="165"/>
      <c r="M1646" s="169"/>
      <c r="T1646" s="170"/>
      <c r="AT1646" s="166" t="s">
        <v>313</v>
      </c>
      <c r="AU1646" s="166" t="s">
        <v>81</v>
      </c>
      <c r="AV1646" s="14" t="s">
        <v>79</v>
      </c>
      <c r="AW1646" s="14" t="s">
        <v>34</v>
      </c>
      <c r="AX1646" s="14" t="s">
        <v>72</v>
      </c>
      <c r="AY1646" s="166" t="s">
        <v>306</v>
      </c>
    </row>
    <row r="1647" spans="2:65" s="12" customFormat="1">
      <c r="B1647" s="146"/>
      <c r="D1647" s="147" t="s">
        <v>313</v>
      </c>
      <c r="E1647" s="148" t="s">
        <v>21</v>
      </c>
      <c r="F1647" s="149" t="s">
        <v>2303</v>
      </c>
      <c r="H1647" s="150">
        <v>3.9</v>
      </c>
      <c r="I1647" s="151"/>
      <c r="L1647" s="146"/>
      <c r="M1647" s="152"/>
      <c r="T1647" s="153"/>
      <c r="AT1647" s="148" t="s">
        <v>313</v>
      </c>
      <c r="AU1647" s="148" t="s">
        <v>81</v>
      </c>
      <c r="AV1647" s="12" t="s">
        <v>81</v>
      </c>
      <c r="AW1647" s="12" t="s">
        <v>34</v>
      </c>
      <c r="AX1647" s="12" t="s">
        <v>72</v>
      </c>
      <c r="AY1647" s="148" t="s">
        <v>306</v>
      </c>
    </row>
    <row r="1648" spans="2:65" s="12" customFormat="1">
      <c r="B1648" s="146"/>
      <c r="D1648" s="147" t="s">
        <v>313</v>
      </c>
      <c r="E1648" s="148" t="s">
        <v>21</v>
      </c>
      <c r="F1648" s="149" t="s">
        <v>2304</v>
      </c>
      <c r="H1648" s="150">
        <v>24.21</v>
      </c>
      <c r="I1648" s="151"/>
      <c r="L1648" s="146"/>
      <c r="M1648" s="152"/>
      <c r="T1648" s="153"/>
      <c r="AT1648" s="148" t="s">
        <v>313</v>
      </c>
      <c r="AU1648" s="148" t="s">
        <v>81</v>
      </c>
      <c r="AV1648" s="12" t="s">
        <v>81</v>
      </c>
      <c r="AW1648" s="12" t="s">
        <v>34</v>
      </c>
      <c r="AX1648" s="12" t="s">
        <v>72</v>
      </c>
      <c r="AY1648" s="148" t="s">
        <v>306</v>
      </c>
    </row>
    <row r="1649" spans="2:65" s="13" customFormat="1">
      <c r="B1649" s="154"/>
      <c r="D1649" s="147" t="s">
        <v>313</v>
      </c>
      <c r="E1649" s="155" t="s">
        <v>21</v>
      </c>
      <c r="F1649" s="156" t="s">
        <v>315</v>
      </c>
      <c r="H1649" s="157">
        <v>28.11</v>
      </c>
      <c r="I1649" s="158"/>
      <c r="L1649" s="154"/>
      <c r="M1649" s="159"/>
      <c r="T1649" s="160"/>
      <c r="AT1649" s="155" t="s">
        <v>313</v>
      </c>
      <c r="AU1649" s="155" t="s">
        <v>81</v>
      </c>
      <c r="AV1649" s="13" t="s">
        <v>89</v>
      </c>
      <c r="AW1649" s="13" t="s">
        <v>34</v>
      </c>
      <c r="AX1649" s="13" t="s">
        <v>72</v>
      </c>
      <c r="AY1649" s="155" t="s">
        <v>306</v>
      </c>
    </row>
    <row r="1650" spans="2:65" s="15" customFormat="1">
      <c r="B1650" s="171"/>
      <c r="D1650" s="147" t="s">
        <v>313</v>
      </c>
      <c r="E1650" s="172" t="s">
        <v>21</v>
      </c>
      <c r="F1650" s="173" t="s">
        <v>331</v>
      </c>
      <c r="H1650" s="174">
        <v>106.31</v>
      </c>
      <c r="I1650" s="175"/>
      <c r="L1650" s="171"/>
      <c r="M1650" s="176"/>
      <c r="T1650" s="177"/>
      <c r="AT1650" s="172" t="s">
        <v>313</v>
      </c>
      <c r="AU1650" s="172" t="s">
        <v>81</v>
      </c>
      <c r="AV1650" s="15" t="s">
        <v>108</v>
      </c>
      <c r="AW1650" s="15" t="s">
        <v>34</v>
      </c>
      <c r="AX1650" s="15" t="s">
        <v>79</v>
      </c>
      <c r="AY1650" s="172" t="s">
        <v>306</v>
      </c>
    </row>
    <row r="1651" spans="2:65" s="1" customFormat="1" ht="16.5" customHeight="1">
      <c r="B1651" s="33"/>
      <c r="C1651" s="133" t="s">
        <v>2310</v>
      </c>
      <c r="D1651" s="133" t="s">
        <v>308</v>
      </c>
      <c r="E1651" s="134" t="s">
        <v>2311</v>
      </c>
      <c r="F1651" s="135" t="s">
        <v>2312</v>
      </c>
      <c r="G1651" s="136" t="s">
        <v>240</v>
      </c>
      <c r="H1651" s="137">
        <v>78.2</v>
      </c>
      <c r="I1651" s="138"/>
      <c r="J1651" s="139">
        <f>ROUND(I1651*H1651,2)</f>
        <v>0</v>
      </c>
      <c r="K1651" s="135" t="s">
        <v>319</v>
      </c>
      <c r="L1651" s="33"/>
      <c r="M1651" s="140" t="s">
        <v>21</v>
      </c>
      <c r="N1651" s="141" t="s">
        <v>43</v>
      </c>
      <c r="P1651" s="142">
        <f>O1651*H1651</f>
        <v>0</v>
      </c>
      <c r="Q1651" s="142">
        <v>0</v>
      </c>
      <c r="R1651" s="142">
        <f>Q1651*H1651</f>
        <v>0</v>
      </c>
      <c r="S1651" s="142">
        <v>0</v>
      </c>
      <c r="T1651" s="143">
        <f>S1651*H1651</f>
        <v>0</v>
      </c>
      <c r="AR1651" s="144" t="s">
        <v>368</v>
      </c>
      <c r="AT1651" s="144" t="s">
        <v>308</v>
      </c>
      <c r="AU1651" s="144" t="s">
        <v>81</v>
      </c>
      <c r="AY1651" s="18" t="s">
        <v>306</v>
      </c>
      <c r="BE1651" s="145">
        <f>IF(N1651="základní",J1651,0)</f>
        <v>0</v>
      </c>
      <c r="BF1651" s="145">
        <f>IF(N1651="snížená",J1651,0)</f>
        <v>0</v>
      </c>
      <c r="BG1651" s="145">
        <f>IF(N1651="zákl. přenesená",J1651,0)</f>
        <v>0</v>
      </c>
      <c r="BH1651" s="145">
        <f>IF(N1651="sníž. přenesená",J1651,0)</f>
        <v>0</v>
      </c>
      <c r="BI1651" s="145">
        <f>IF(N1651="nulová",J1651,0)</f>
        <v>0</v>
      </c>
      <c r="BJ1651" s="18" t="s">
        <v>79</v>
      </c>
      <c r="BK1651" s="145">
        <f>ROUND(I1651*H1651,2)</f>
        <v>0</v>
      </c>
      <c r="BL1651" s="18" t="s">
        <v>368</v>
      </c>
      <c r="BM1651" s="144" t="s">
        <v>2313</v>
      </c>
    </row>
    <row r="1652" spans="2:65" s="1" customFormat="1">
      <c r="B1652" s="33"/>
      <c r="D1652" s="161" t="s">
        <v>321</v>
      </c>
      <c r="F1652" s="162" t="s">
        <v>2314</v>
      </c>
      <c r="I1652" s="163"/>
      <c r="L1652" s="33"/>
      <c r="M1652" s="164"/>
      <c r="T1652" s="52"/>
      <c r="AT1652" s="18" t="s">
        <v>321</v>
      </c>
      <c r="AU1652" s="18" t="s">
        <v>81</v>
      </c>
    </row>
    <row r="1653" spans="2:65" s="12" customFormat="1">
      <c r="B1653" s="146"/>
      <c r="D1653" s="147" t="s">
        <v>313</v>
      </c>
      <c r="E1653" s="148" t="s">
        <v>21</v>
      </c>
      <c r="F1653" s="149" t="s">
        <v>2315</v>
      </c>
      <c r="H1653" s="150">
        <v>78.2</v>
      </c>
      <c r="I1653" s="151"/>
      <c r="L1653" s="146"/>
      <c r="M1653" s="152"/>
      <c r="T1653" s="153"/>
      <c r="AT1653" s="148" t="s">
        <v>313</v>
      </c>
      <c r="AU1653" s="148" t="s">
        <v>81</v>
      </c>
      <c r="AV1653" s="12" t="s">
        <v>81</v>
      </c>
      <c r="AW1653" s="12" t="s">
        <v>34</v>
      </c>
      <c r="AX1653" s="12" t="s">
        <v>72</v>
      </c>
      <c r="AY1653" s="148" t="s">
        <v>306</v>
      </c>
    </row>
    <row r="1654" spans="2:65" s="13" customFormat="1">
      <c r="B1654" s="154"/>
      <c r="D1654" s="147" t="s">
        <v>313</v>
      </c>
      <c r="E1654" s="155" t="s">
        <v>21</v>
      </c>
      <c r="F1654" s="156" t="s">
        <v>315</v>
      </c>
      <c r="H1654" s="157">
        <v>78.2</v>
      </c>
      <c r="I1654" s="158"/>
      <c r="L1654" s="154"/>
      <c r="M1654" s="159"/>
      <c r="T1654" s="160"/>
      <c r="AT1654" s="155" t="s">
        <v>313</v>
      </c>
      <c r="AU1654" s="155" t="s">
        <v>81</v>
      </c>
      <c r="AV1654" s="13" t="s">
        <v>89</v>
      </c>
      <c r="AW1654" s="13" t="s">
        <v>34</v>
      </c>
      <c r="AX1654" s="13" t="s">
        <v>79</v>
      </c>
      <c r="AY1654" s="155" t="s">
        <v>306</v>
      </c>
    </row>
    <row r="1655" spans="2:65" s="1" customFormat="1" ht="16.5" customHeight="1">
      <c r="B1655" s="33"/>
      <c r="C1655" s="133" t="s">
        <v>2316</v>
      </c>
      <c r="D1655" s="133" t="s">
        <v>308</v>
      </c>
      <c r="E1655" s="134" t="s">
        <v>2317</v>
      </c>
      <c r="F1655" s="135" t="s">
        <v>2318</v>
      </c>
      <c r="G1655" s="136" t="s">
        <v>236</v>
      </c>
      <c r="H1655" s="137">
        <v>153.43899999999999</v>
      </c>
      <c r="I1655" s="138"/>
      <c r="J1655" s="139">
        <f>ROUND(I1655*H1655,2)</f>
        <v>0</v>
      </c>
      <c r="K1655" s="135" t="s">
        <v>319</v>
      </c>
      <c r="L1655" s="33"/>
      <c r="M1655" s="140" t="s">
        <v>21</v>
      </c>
      <c r="N1655" s="141" t="s">
        <v>43</v>
      </c>
      <c r="P1655" s="142">
        <f>O1655*H1655</f>
        <v>0</v>
      </c>
      <c r="Q1655" s="142">
        <v>5.0000000000000002E-5</v>
      </c>
      <c r="R1655" s="142">
        <f>Q1655*H1655</f>
        <v>7.6719500000000003E-3</v>
      </c>
      <c r="S1655" s="142">
        <v>0</v>
      </c>
      <c r="T1655" s="143">
        <f>S1655*H1655</f>
        <v>0</v>
      </c>
      <c r="AR1655" s="144" t="s">
        <v>368</v>
      </c>
      <c r="AT1655" s="144" t="s">
        <v>308</v>
      </c>
      <c r="AU1655" s="144" t="s">
        <v>81</v>
      </c>
      <c r="AY1655" s="18" t="s">
        <v>306</v>
      </c>
      <c r="BE1655" s="145">
        <f>IF(N1655="základní",J1655,0)</f>
        <v>0</v>
      </c>
      <c r="BF1655" s="145">
        <f>IF(N1655="snížená",J1655,0)</f>
        <v>0</v>
      </c>
      <c r="BG1655" s="145">
        <f>IF(N1655="zákl. přenesená",J1655,0)</f>
        <v>0</v>
      </c>
      <c r="BH1655" s="145">
        <f>IF(N1655="sníž. přenesená",J1655,0)</f>
        <v>0</v>
      </c>
      <c r="BI1655" s="145">
        <f>IF(N1655="nulová",J1655,0)</f>
        <v>0</v>
      </c>
      <c r="BJ1655" s="18" t="s">
        <v>79</v>
      </c>
      <c r="BK1655" s="145">
        <f>ROUND(I1655*H1655,2)</f>
        <v>0</v>
      </c>
      <c r="BL1655" s="18" t="s">
        <v>368</v>
      </c>
      <c r="BM1655" s="144" t="s">
        <v>2319</v>
      </c>
    </row>
    <row r="1656" spans="2:65" s="1" customFormat="1">
      <c r="B1656" s="33"/>
      <c r="D1656" s="161" t="s">
        <v>321</v>
      </c>
      <c r="F1656" s="162" t="s">
        <v>2320</v>
      </c>
      <c r="I1656" s="163"/>
      <c r="L1656" s="33"/>
      <c r="M1656" s="164"/>
      <c r="T1656" s="52"/>
      <c r="AT1656" s="18" t="s">
        <v>321</v>
      </c>
      <c r="AU1656" s="18" t="s">
        <v>81</v>
      </c>
    </row>
    <row r="1657" spans="2:65" s="12" customFormat="1">
      <c r="B1657" s="146"/>
      <c r="D1657" s="147" t="s">
        <v>313</v>
      </c>
      <c r="E1657" s="148" t="s">
        <v>21</v>
      </c>
      <c r="F1657" s="149" t="s">
        <v>2173</v>
      </c>
      <c r="H1657" s="150">
        <v>143.916</v>
      </c>
      <c r="I1657" s="151"/>
      <c r="L1657" s="146"/>
      <c r="M1657" s="152"/>
      <c r="T1657" s="153"/>
      <c r="AT1657" s="148" t="s">
        <v>313</v>
      </c>
      <c r="AU1657" s="148" t="s">
        <v>81</v>
      </c>
      <c r="AV1657" s="12" t="s">
        <v>81</v>
      </c>
      <c r="AW1657" s="12" t="s">
        <v>34</v>
      </c>
      <c r="AX1657" s="12" t="s">
        <v>72</v>
      </c>
      <c r="AY1657" s="148" t="s">
        <v>306</v>
      </c>
    </row>
    <row r="1658" spans="2:65" s="12" customFormat="1">
      <c r="B1658" s="146"/>
      <c r="D1658" s="147" t="s">
        <v>313</v>
      </c>
      <c r="E1658" s="148" t="s">
        <v>21</v>
      </c>
      <c r="F1658" s="149" t="s">
        <v>2174</v>
      </c>
      <c r="H1658" s="150">
        <v>2.17</v>
      </c>
      <c r="I1658" s="151"/>
      <c r="L1658" s="146"/>
      <c r="M1658" s="152"/>
      <c r="T1658" s="153"/>
      <c r="AT1658" s="148" t="s">
        <v>313</v>
      </c>
      <c r="AU1658" s="148" t="s">
        <v>81</v>
      </c>
      <c r="AV1658" s="12" t="s">
        <v>81</v>
      </c>
      <c r="AW1658" s="12" t="s">
        <v>34</v>
      </c>
      <c r="AX1658" s="12" t="s">
        <v>72</v>
      </c>
      <c r="AY1658" s="148" t="s">
        <v>306</v>
      </c>
    </row>
    <row r="1659" spans="2:65" s="12" customFormat="1">
      <c r="B1659" s="146"/>
      <c r="D1659" s="147" t="s">
        <v>313</v>
      </c>
      <c r="E1659" s="148" t="s">
        <v>21</v>
      </c>
      <c r="F1659" s="149" t="s">
        <v>2175</v>
      </c>
      <c r="H1659" s="150">
        <v>1.488</v>
      </c>
      <c r="I1659" s="151"/>
      <c r="L1659" s="146"/>
      <c r="M1659" s="152"/>
      <c r="T1659" s="153"/>
      <c r="AT1659" s="148" t="s">
        <v>313</v>
      </c>
      <c r="AU1659" s="148" t="s">
        <v>81</v>
      </c>
      <c r="AV1659" s="12" t="s">
        <v>81</v>
      </c>
      <c r="AW1659" s="12" t="s">
        <v>34</v>
      </c>
      <c r="AX1659" s="12" t="s">
        <v>72</v>
      </c>
      <c r="AY1659" s="148" t="s">
        <v>306</v>
      </c>
    </row>
    <row r="1660" spans="2:65" s="13" customFormat="1">
      <c r="B1660" s="154"/>
      <c r="D1660" s="147" t="s">
        <v>313</v>
      </c>
      <c r="E1660" s="155" t="s">
        <v>21</v>
      </c>
      <c r="F1660" s="156" t="s">
        <v>315</v>
      </c>
      <c r="H1660" s="157">
        <v>147.57400000000001</v>
      </c>
      <c r="I1660" s="158"/>
      <c r="L1660" s="154"/>
      <c r="M1660" s="159"/>
      <c r="T1660" s="160"/>
      <c r="AT1660" s="155" t="s">
        <v>313</v>
      </c>
      <c r="AU1660" s="155" t="s">
        <v>81</v>
      </c>
      <c r="AV1660" s="13" t="s">
        <v>89</v>
      </c>
      <c r="AW1660" s="13" t="s">
        <v>34</v>
      </c>
      <c r="AX1660" s="13" t="s">
        <v>72</v>
      </c>
      <c r="AY1660" s="155" t="s">
        <v>306</v>
      </c>
    </row>
    <row r="1661" spans="2:65" s="12" customFormat="1">
      <c r="B1661" s="146"/>
      <c r="D1661" s="147" t="s">
        <v>313</v>
      </c>
      <c r="E1661" s="148" t="s">
        <v>21</v>
      </c>
      <c r="F1661" s="149" t="s">
        <v>2181</v>
      </c>
      <c r="H1661" s="150">
        <v>5.8650000000000002</v>
      </c>
      <c r="I1661" s="151"/>
      <c r="L1661" s="146"/>
      <c r="M1661" s="152"/>
      <c r="T1661" s="153"/>
      <c r="AT1661" s="148" t="s">
        <v>313</v>
      </c>
      <c r="AU1661" s="148" t="s">
        <v>81</v>
      </c>
      <c r="AV1661" s="12" t="s">
        <v>81</v>
      </c>
      <c r="AW1661" s="12" t="s">
        <v>34</v>
      </c>
      <c r="AX1661" s="12" t="s">
        <v>72</v>
      </c>
      <c r="AY1661" s="148" t="s">
        <v>306</v>
      </c>
    </row>
    <row r="1662" spans="2:65" s="13" customFormat="1">
      <c r="B1662" s="154"/>
      <c r="D1662" s="147" t="s">
        <v>313</v>
      </c>
      <c r="E1662" s="155" t="s">
        <v>21</v>
      </c>
      <c r="F1662" s="156" t="s">
        <v>315</v>
      </c>
      <c r="H1662" s="157">
        <v>5.8650000000000002</v>
      </c>
      <c r="I1662" s="158"/>
      <c r="L1662" s="154"/>
      <c r="M1662" s="159"/>
      <c r="T1662" s="160"/>
      <c r="AT1662" s="155" t="s">
        <v>313</v>
      </c>
      <c r="AU1662" s="155" t="s">
        <v>81</v>
      </c>
      <c r="AV1662" s="13" t="s">
        <v>89</v>
      </c>
      <c r="AW1662" s="13" t="s">
        <v>34</v>
      </c>
      <c r="AX1662" s="13" t="s">
        <v>72</v>
      </c>
      <c r="AY1662" s="155" t="s">
        <v>306</v>
      </c>
    </row>
    <row r="1663" spans="2:65" s="15" customFormat="1">
      <c r="B1663" s="171"/>
      <c r="D1663" s="147" t="s">
        <v>313</v>
      </c>
      <c r="E1663" s="172" t="s">
        <v>21</v>
      </c>
      <c r="F1663" s="173" t="s">
        <v>331</v>
      </c>
      <c r="H1663" s="174">
        <v>153.43899999999999</v>
      </c>
      <c r="I1663" s="175"/>
      <c r="L1663" s="171"/>
      <c r="M1663" s="176"/>
      <c r="T1663" s="177"/>
      <c r="AT1663" s="172" t="s">
        <v>313</v>
      </c>
      <c r="AU1663" s="172" t="s">
        <v>81</v>
      </c>
      <c r="AV1663" s="15" t="s">
        <v>108</v>
      </c>
      <c r="AW1663" s="15" t="s">
        <v>34</v>
      </c>
      <c r="AX1663" s="15" t="s">
        <v>79</v>
      </c>
      <c r="AY1663" s="172" t="s">
        <v>306</v>
      </c>
    </row>
    <row r="1664" spans="2:65" s="1" customFormat="1" ht="24.2" customHeight="1">
      <c r="B1664" s="33"/>
      <c r="C1664" s="133" t="s">
        <v>2321</v>
      </c>
      <c r="D1664" s="133" t="s">
        <v>308</v>
      </c>
      <c r="E1664" s="134" t="s">
        <v>2322</v>
      </c>
      <c r="F1664" s="135" t="s">
        <v>2323</v>
      </c>
      <c r="G1664" s="136" t="s">
        <v>375</v>
      </c>
      <c r="H1664" s="137">
        <v>5.6260000000000003</v>
      </c>
      <c r="I1664" s="138"/>
      <c r="J1664" s="139">
        <f>ROUND(I1664*H1664,2)</f>
        <v>0</v>
      </c>
      <c r="K1664" s="135" t="s">
        <v>319</v>
      </c>
      <c r="L1664" s="33"/>
      <c r="M1664" s="140" t="s">
        <v>21</v>
      </c>
      <c r="N1664" s="141" t="s">
        <v>43</v>
      </c>
      <c r="P1664" s="142">
        <f>O1664*H1664</f>
        <v>0</v>
      </c>
      <c r="Q1664" s="142">
        <v>0</v>
      </c>
      <c r="R1664" s="142">
        <f>Q1664*H1664</f>
        <v>0</v>
      </c>
      <c r="S1664" s="142">
        <v>0</v>
      </c>
      <c r="T1664" s="143">
        <f>S1664*H1664</f>
        <v>0</v>
      </c>
      <c r="AR1664" s="144" t="s">
        <v>368</v>
      </c>
      <c r="AT1664" s="144" t="s">
        <v>308</v>
      </c>
      <c r="AU1664" s="144" t="s">
        <v>81</v>
      </c>
      <c r="AY1664" s="18" t="s">
        <v>306</v>
      </c>
      <c r="BE1664" s="145">
        <f>IF(N1664="základní",J1664,0)</f>
        <v>0</v>
      </c>
      <c r="BF1664" s="145">
        <f>IF(N1664="snížená",J1664,0)</f>
        <v>0</v>
      </c>
      <c r="BG1664" s="145">
        <f>IF(N1664="zákl. přenesená",J1664,0)</f>
        <v>0</v>
      </c>
      <c r="BH1664" s="145">
        <f>IF(N1664="sníž. přenesená",J1664,0)</f>
        <v>0</v>
      </c>
      <c r="BI1664" s="145">
        <f>IF(N1664="nulová",J1664,0)</f>
        <v>0</v>
      </c>
      <c r="BJ1664" s="18" t="s">
        <v>79</v>
      </c>
      <c r="BK1664" s="145">
        <f>ROUND(I1664*H1664,2)</f>
        <v>0</v>
      </c>
      <c r="BL1664" s="18" t="s">
        <v>368</v>
      </c>
      <c r="BM1664" s="144" t="s">
        <v>2324</v>
      </c>
    </row>
    <row r="1665" spans="2:65" s="1" customFormat="1">
      <c r="B1665" s="33"/>
      <c r="D1665" s="161" t="s">
        <v>321</v>
      </c>
      <c r="F1665" s="162" t="s">
        <v>2325</v>
      </c>
      <c r="I1665" s="163"/>
      <c r="L1665" s="33"/>
      <c r="M1665" s="164"/>
      <c r="T1665" s="52"/>
      <c r="AT1665" s="18" t="s">
        <v>321</v>
      </c>
      <c r="AU1665" s="18" t="s">
        <v>81</v>
      </c>
    </row>
    <row r="1666" spans="2:65" s="11" customFormat="1" ht="22.9" customHeight="1">
      <c r="B1666" s="121"/>
      <c r="D1666" s="122" t="s">
        <v>71</v>
      </c>
      <c r="E1666" s="131" t="s">
        <v>2326</v>
      </c>
      <c r="F1666" s="131" t="s">
        <v>2327</v>
      </c>
      <c r="I1666" s="124"/>
      <c r="J1666" s="132">
        <f>BK1666</f>
        <v>0</v>
      </c>
      <c r="L1666" s="121"/>
      <c r="M1666" s="126"/>
      <c r="P1666" s="127">
        <f>SUM(P1667:P1693)</f>
        <v>0</v>
      </c>
      <c r="R1666" s="127">
        <f>SUM(R1667:R1693)</f>
        <v>1.605024E-2</v>
      </c>
      <c r="T1666" s="128">
        <f>SUM(T1667:T1693)</f>
        <v>5.3754000000000003E-2</v>
      </c>
      <c r="AR1666" s="122" t="s">
        <v>81</v>
      </c>
      <c r="AT1666" s="129" t="s">
        <v>71</v>
      </c>
      <c r="AU1666" s="129" t="s">
        <v>79</v>
      </c>
      <c r="AY1666" s="122" t="s">
        <v>306</v>
      </c>
      <c r="BK1666" s="130">
        <f>SUM(BK1667:BK1693)</f>
        <v>0</v>
      </c>
    </row>
    <row r="1667" spans="2:65" s="1" customFormat="1" ht="16.5" customHeight="1">
      <c r="B1667" s="33"/>
      <c r="C1667" s="133" t="s">
        <v>2328</v>
      </c>
      <c r="D1667" s="133" t="s">
        <v>308</v>
      </c>
      <c r="E1667" s="134" t="s">
        <v>2329</v>
      </c>
      <c r="F1667" s="135" t="s">
        <v>2330</v>
      </c>
      <c r="G1667" s="136" t="s">
        <v>236</v>
      </c>
      <c r="H1667" s="137">
        <v>51.4</v>
      </c>
      <c r="I1667" s="138"/>
      <c r="J1667" s="139">
        <f>ROUND(I1667*H1667,2)</f>
        <v>0</v>
      </c>
      <c r="K1667" s="135" t="s">
        <v>319</v>
      </c>
      <c r="L1667" s="33"/>
      <c r="M1667" s="140" t="s">
        <v>21</v>
      </c>
      <c r="N1667" s="141" t="s">
        <v>43</v>
      </c>
      <c r="P1667" s="142">
        <f>O1667*H1667</f>
        <v>0</v>
      </c>
      <c r="Q1667" s="142">
        <v>0</v>
      </c>
      <c r="R1667" s="142">
        <f>Q1667*H1667</f>
        <v>0</v>
      </c>
      <c r="S1667" s="142">
        <v>0</v>
      </c>
      <c r="T1667" s="143">
        <f>S1667*H1667</f>
        <v>0</v>
      </c>
      <c r="AR1667" s="144" t="s">
        <v>368</v>
      </c>
      <c r="AT1667" s="144" t="s">
        <v>308</v>
      </c>
      <c r="AU1667" s="144" t="s">
        <v>81</v>
      </c>
      <c r="AY1667" s="18" t="s">
        <v>306</v>
      </c>
      <c r="BE1667" s="145">
        <f>IF(N1667="základní",J1667,0)</f>
        <v>0</v>
      </c>
      <c r="BF1667" s="145">
        <f>IF(N1667="snížená",J1667,0)</f>
        <v>0</v>
      </c>
      <c r="BG1667" s="145">
        <f>IF(N1667="zákl. přenesená",J1667,0)</f>
        <v>0</v>
      </c>
      <c r="BH1667" s="145">
        <f>IF(N1667="sníž. přenesená",J1667,0)</f>
        <v>0</v>
      </c>
      <c r="BI1667" s="145">
        <f>IF(N1667="nulová",J1667,0)</f>
        <v>0</v>
      </c>
      <c r="BJ1667" s="18" t="s">
        <v>79</v>
      </c>
      <c r="BK1667" s="145">
        <f>ROUND(I1667*H1667,2)</f>
        <v>0</v>
      </c>
      <c r="BL1667" s="18" t="s">
        <v>368</v>
      </c>
      <c r="BM1667" s="144" t="s">
        <v>2331</v>
      </c>
    </row>
    <row r="1668" spans="2:65" s="1" customFormat="1">
      <c r="B1668" s="33"/>
      <c r="D1668" s="161" t="s">
        <v>321</v>
      </c>
      <c r="F1668" s="162" t="s">
        <v>2332</v>
      </c>
      <c r="I1668" s="163"/>
      <c r="L1668" s="33"/>
      <c r="M1668" s="164"/>
      <c r="T1668" s="52"/>
      <c r="AT1668" s="18" t="s">
        <v>321</v>
      </c>
      <c r="AU1668" s="18" t="s">
        <v>81</v>
      </c>
    </row>
    <row r="1669" spans="2:65" s="12" customFormat="1">
      <c r="B1669" s="146"/>
      <c r="D1669" s="147" t="s">
        <v>313</v>
      </c>
      <c r="E1669" s="148" t="s">
        <v>21</v>
      </c>
      <c r="F1669" s="149" t="s">
        <v>1170</v>
      </c>
      <c r="H1669" s="150">
        <v>51.4</v>
      </c>
      <c r="I1669" s="151"/>
      <c r="L1669" s="146"/>
      <c r="M1669" s="152"/>
      <c r="T1669" s="153"/>
      <c r="AT1669" s="148" t="s">
        <v>313</v>
      </c>
      <c r="AU1669" s="148" t="s">
        <v>81</v>
      </c>
      <c r="AV1669" s="12" t="s">
        <v>81</v>
      </c>
      <c r="AW1669" s="12" t="s">
        <v>34</v>
      </c>
      <c r="AX1669" s="12" t="s">
        <v>72</v>
      </c>
      <c r="AY1669" s="148" t="s">
        <v>306</v>
      </c>
    </row>
    <row r="1670" spans="2:65" s="13" customFormat="1">
      <c r="B1670" s="154"/>
      <c r="D1670" s="147" t="s">
        <v>313</v>
      </c>
      <c r="E1670" s="155" t="s">
        <v>21</v>
      </c>
      <c r="F1670" s="156" t="s">
        <v>315</v>
      </c>
      <c r="H1670" s="157">
        <v>51.4</v>
      </c>
      <c r="I1670" s="158"/>
      <c r="L1670" s="154"/>
      <c r="M1670" s="159"/>
      <c r="T1670" s="160"/>
      <c r="AT1670" s="155" t="s">
        <v>313</v>
      </c>
      <c r="AU1670" s="155" t="s">
        <v>81</v>
      </c>
      <c r="AV1670" s="13" t="s">
        <v>89</v>
      </c>
      <c r="AW1670" s="13" t="s">
        <v>34</v>
      </c>
      <c r="AX1670" s="13" t="s">
        <v>79</v>
      </c>
      <c r="AY1670" s="155" t="s">
        <v>306</v>
      </c>
    </row>
    <row r="1671" spans="2:65" s="1" customFormat="1" ht="16.5" customHeight="1">
      <c r="B1671" s="33"/>
      <c r="C1671" s="133" t="s">
        <v>2333</v>
      </c>
      <c r="D1671" s="133" t="s">
        <v>308</v>
      </c>
      <c r="E1671" s="134" t="s">
        <v>2334</v>
      </c>
      <c r="F1671" s="135" t="s">
        <v>2335</v>
      </c>
      <c r="G1671" s="136" t="s">
        <v>236</v>
      </c>
      <c r="H1671" s="137">
        <v>3.4260000000000002</v>
      </c>
      <c r="I1671" s="138"/>
      <c r="J1671" s="139">
        <f>ROUND(I1671*H1671,2)</f>
        <v>0</v>
      </c>
      <c r="K1671" s="135" t="s">
        <v>319</v>
      </c>
      <c r="L1671" s="33"/>
      <c r="M1671" s="140" t="s">
        <v>21</v>
      </c>
      <c r="N1671" s="141" t="s">
        <v>43</v>
      </c>
      <c r="P1671" s="142">
        <f>O1671*H1671</f>
        <v>0</v>
      </c>
      <c r="Q1671" s="142">
        <v>0</v>
      </c>
      <c r="R1671" s="142">
        <f>Q1671*H1671</f>
        <v>0</v>
      </c>
      <c r="S1671" s="142">
        <v>0</v>
      </c>
      <c r="T1671" s="143">
        <f>S1671*H1671</f>
        <v>0</v>
      </c>
      <c r="AR1671" s="144" t="s">
        <v>368</v>
      </c>
      <c r="AT1671" s="144" t="s">
        <v>308</v>
      </c>
      <c r="AU1671" s="144" t="s">
        <v>81</v>
      </c>
      <c r="AY1671" s="18" t="s">
        <v>306</v>
      </c>
      <c r="BE1671" s="145">
        <f>IF(N1671="základní",J1671,0)</f>
        <v>0</v>
      </c>
      <c r="BF1671" s="145">
        <f>IF(N1671="snížená",J1671,0)</f>
        <v>0</v>
      </c>
      <c r="BG1671" s="145">
        <f>IF(N1671="zákl. přenesená",J1671,0)</f>
        <v>0</v>
      </c>
      <c r="BH1671" s="145">
        <f>IF(N1671="sníž. přenesená",J1671,0)</f>
        <v>0</v>
      </c>
      <c r="BI1671" s="145">
        <f>IF(N1671="nulová",J1671,0)</f>
        <v>0</v>
      </c>
      <c r="BJ1671" s="18" t="s">
        <v>79</v>
      </c>
      <c r="BK1671" s="145">
        <f>ROUND(I1671*H1671,2)</f>
        <v>0</v>
      </c>
      <c r="BL1671" s="18" t="s">
        <v>368</v>
      </c>
      <c r="BM1671" s="144" t="s">
        <v>2336</v>
      </c>
    </row>
    <row r="1672" spans="2:65" s="1" customFormat="1">
      <c r="B1672" s="33"/>
      <c r="D1672" s="161" t="s">
        <v>321</v>
      </c>
      <c r="F1672" s="162" t="s">
        <v>2337</v>
      </c>
      <c r="I1672" s="163"/>
      <c r="L1672" s="33"/>
      <c r="M1672" s="164"/>
      <c r="T1672" s="52"/>
      <c r="AT1672" s="18" t="s">
        <v>321</v>
      </c>
      <c r="AU1672" s="18" t="s">
        <v>81</v>
      </c>
    </row>
    <row r="1673" spans="2:65" s="12" customFormat="1">
      <c r="B1673" s="146"/>
      <c r="D1673" s="147" t="s">
        <v>313</v>
      </c>
      <c r="E1673" s="148" t="s">
        <v>21</v>
      </c>
      <c r="F1673" s="149" t="s">
        <v>2338</v>
      </c>
      <c r="H1673" s="150">
        <v>1.984</v>
      </c>
      <c r="I1673" s="151"/>
      <c r="L1673" s="146"/>
      <c r="M1673" s="152"/>
      <c r="T1673" s="153"/>
      <c r="AT1673" s="148" t="s">
        <v>313</v>
      </c>
      <c r="AU1673" s="148" t="s">
        <v>81</v>
      </c>
      <c r="AV1673" s="12" t="s">
        <v>81</v>
      </c>
      <c r="AW1673" s="12" t="s">
        <v>34</v>
      </c>
      <c r="AX1673" s="12" t="s">
        <v>72</v>
      </c>
      <c r="AY1673" s="148" t="s">
        <v>306</v>
      </c>
    </row>
    <row r="1674" spans="2:65" s="12" customFormat="1">
      <c r="B1674" s="146"/>
      <c r="D1674" s="147" t="s">
        <v>313</v>
      </c>
      <c r="E1674" s="148" t="s">
        <v>21</v>
      </c>
      <c r="F1674" s="149" t="s">
        <v>2339</v>
      </c>
      <c r="H1674" s="150">
        <v>1.4419999999999999</v>
      </c>
      <c r="I1674" s="151"/>
      <c r="L1674" s="146"/>
      <c r="M1674" s="152"/>
      <c r="T1674" s="153"/>
      <c r="AT1674" s="148" t="s">
        <v>313</v>
      </c>
      <c r="AU1674" s="148" t="s">
        <v>81</v>
      </c>
      <c r="AV1674" s="12" t="s">
        <v>81</v>
      </c>
      <c r="AW1674" s="12" t="s">
        <v>34</v>
      </c>
      <c r="AX1674" s="12" t="s">
        <v>72</v>
      </c>
      <c r="AY1674" s="148" t="s">
        <v>306</v>
      </c>
    </row>
    <row r="1675" spans="2:65" s="13" customFormat="1">
      <c r="B1675" s="154"/>
      <c r="D1675" s="147" t="s">
        <v>313</v>
      </c>
      <c r="E1675" s="155" t="s">
        <v>21</v>
      </c>
      <c r="F1675" s="156" t="s">
        <v>315</v>
      </c>
      <c r="H1675" s="157">
        <v>3.4260000000000002</v>
      </c>
      <c r="I1675" s="158"/>
      <c r="L1675" s="154"/>
      <c r="M1675" s="159"/>
      <c r="T1675" s="160"/>
      <c r="AT1675" s="155" t="s">
        <v>313</v>
      </c>
      <c r="AU1675" s="155" t="s">
        <v>81</v>
      </c>
      <c r="AV1675" s="13" t="s">
        <v>89</v>
      </c>
      <c r="AW1675" s="13" t="s">
        <v>34</v>
      </c>
      <c r="AX1675" s="13" t="s">
        <v>79</v>
      </c>
      <c r="AY1675" s="155" t="s">
        <v>306</v>
      </c>
    </row>
    <row r="1676" spans="2:65" s="1" customFormat="1" ht="21.75" customHeight="1">
      <c r="B1676" s="33"/>
      <c r="C1676" s="133" t="s">
        <v>2340</v>
      </c>
      <c r="D1676" s="133" t="s">
        <v>308</v>
      </c>
      <c r="E1676" s="134" t="s">
        <v>2341</v>
      </c>
      <c r="F1676" s="135" t="s">
        <v>2342</v>
      </c>
      <c r="G1676" s="136" t="s">
        <v>236</v>
      </c>
      <c r="H1676" s="137">
        <v>1.984</v>
      </c>
      <c r="I1676" s="138"/>
      <c r="J1676" s="139">
        <f>ROUND(I1676*H1676,2)</f>
        <v>0</v>
      </c>
      <c r="K1676" s="135" t="s">
        <v>319</v>
      </c>
      <c r="L1676" s="33"/>
      <c r="M1676" s="140" t="s">
        <v>21</v>
      </c>
      <c r="N1676" s="141" t="s">
        <v>43</v>
      </c>
      <c r="P1676" s="142">
        <f>O1676*H1676</f>
        <v>0</v>
      </c>
      <c r="Q1676" s="142">
        <v>4.9500000000000004E-3</v>
      </c>
      <c r="R1676" s="142">
        <f>Q1676*H1676</f>
        <v>9.8208000000000011E-3</v>
      </c>
      <c r="S1676" s="142">
        <v>0</v>
      </c>
      <c r="T1676" s="143">
        <f>S1676*H1676</f>
        <v>0</v>
      </c>
      <c r="AR1676" s="144" t="s">
        <v>368</v>
      </c>
      <c r="AT1676" s="144" t="s">
        <v>308</v>
      </c>
      <c r="AU1676" s="144" t="s">
        <v>81</v>
      </c>
      <c r="AY1676" s="18" t="s">
        <v>306</v>
      </c>
      <c r="BE1676" s="145">
        <f>IF(N1676="základní",J1676,0)</f>
        <v>0</v>
      </c>
      <c r="BF1676" s="145">
        <f>IF(N1676="snížená",J1676,0)</f>
        <v>0</v>
      </c>
      <c r="BG1676" s="145">
        <f>IF(N1676="zákl. přenesená",J1676,0)</f>
        <v>0</v>
      </c>
      <c r="BH1676" s="145">
        <f>IF(N1676="sníž. přenesená",J1676,0)</f>
        <v>0</v>
      </c>
      <c r="BI1676" s="145">
        <f>IF(N1676="nulová",J1676,0)</f>
        <v>0</v>
      </c>
      <c r="BJ1676" s="18" t="s">
        <v>79</v>
      </c>
      <c r="BK1676" s="145">
        <f>ROUND(I1676*H1676,2)</f>
        <v>0</v>
      </c>
      <c r="BL1676" s="18" t="s">
        <v>368</v>
      </c>
      <c r="BM1676" s="144" t="s">
        <v>2343</v>
      </c>
    </row>
    <row r="1677" spans="2:65" s="1" customFormat="1">
      <c r="B1677" s="33"/>
      <c r="D1677" s="161" t="s">
        <v>321</v>
      </c>
      <c r="F1677" s="162" t="s">
        <v>2344</v>
      </c>
      <c r="I1677" s="163"/>
      <c r="L1677" s="33"/>
      <c r="M1677" s="164"/>
      <c r="T1677" s="52"/>
      <c r="AT1677" s="18" t="s">
        <v>321</v>
      </c>
      <c r="AU1677" s="18" t="s">
        <v>81</v>
      </c>
    </row>
    <row r="1678" spans="2:65" s="12" customFormat="1">
      <c r="B1678" s="146"/>
      <c r="D1678" s="147" t="s">
        <v>313</v>
      </c>
      <c r="E1678" s="148" t="s">
        <v>21</v>
      </c>
      <c r="F1678" s="149" t="s">
        <v>2338</v>
      </c>
      <c r="H1678" s="150">
        <v>1.984</v>
      </c>
      <c r="I1678" s="151"/>
      <c r="L1678" s="146"/>
      <c r="M1678" s="152"/>
      <c r="T1678" s="153"/>
      <c r="AT1678" s="148" t="s">
        <v>313</v>
      </c>
      <c r="AU1678" s="148" t="s">
        <v>81</v>
      </c>
      <c r="AV1678" s="12" t="s">
        <v>81</v>
      </c>
      <c r="AW1678" s="12" t="s">
        <v>34</v>
      </c>
      <c r="AX1678" s="12" t="s">
        <v>72</v>
      </c>
      <c r="AY1678" s="148" t="s">
        <v>306</v>
      </c>
    </row>
    <row r="1679" spans="2:65" s="13" customFormat="1">
      <c r="B1679" s="154"/>
      <c r="D1679" s="147" t="s">
        <v>313</v>
      </c>
      <c r="E1679" s="155" t="s">
        <v>21</v>
      </c>
      <c r="F1679" s="156" t="s">
        <v>315</v>
      </c>
      <c r="H1679" s="157">
        <v>1.984</v>
      </c>
      <c r="I1679" s="158"/>
      <c r="L1679" s="154"/>
      <c r="M1679" s="159"/>
      <c r="T1679" s="160"/>
      <c r="AT1679" s="155" t="s">
        <v>313</v>
      </c>
      <c r="AU1679" s="155" t="s">
        <v>81</v>
      </c>
      <c r="AV1679" s="13" t="s">
        <v>89</v>
      </c>
      <c r="AW1679" s="13" t="s">
        <v>34</v>
      </c>
      <c r="AX1679" s="13" t="s">
        <v>79</v>
      </c>
      <c r="AY1679" s="155" t="s">
        <v>306</v>
      </c>
    </row>
    <row r="1680" spans="2:65" s="1" customFormat="1" ht="16.5" customHeight="1">
      <c r="B1680" s="33"/>
      <c r="C1680" s="133" t="s">
        <v>2345</v>
      </c>
      <c r="D1680" s="133" t="s">
        <v>308</v>
      </c>
      <c r="E1680" s="134" t="s">
        <v>2346</v>
      </c>
      <c r="F1680" s="135" t="s">
        <v>2347</v>
      </c>
      <c r="G1680" s="136" t="s">
        <v>236</v>
      </c>
      <c r="H1680" s="137">
        <v>1.4419999999999999</v>
      </c>
      <c r="I1680" s="138"/>
      <c r="J1680" s="139">
        <f>ROUND(I1680*H1680,2)</f>
        <v>0</v>
      </c>
      <c r="K1680" s="135" t="s">
        <v>319</v>
      </c>
      <c r="L1680" s="33"/>
      <c r="M1680" s="140" t="s">
        <v>21</v>
      </c>
      <c r="N1680" s="141" t="s">
        <v>43</v>
      </c>
      <c r="P1680" s="142">
        <f>O1680*H1680</f>
        <v>0</v>
      </c>
      <c r="Q1680" s="142">
        <v>4.3200000000000001E-3</v>
      </c>
      <c r="R1680" s="142">
        <f>Q1680*H1680</f>
        <v>6.2294400000000002E-3</v>
      </c>
      <c r="S1680" s="142">
        <v>0</v>
      </c>
      <c r="T1680" s="143">
        <f>S1680*H1680</f>
        <v>0</v>
      </c>
      <c r="AR1680" s="144" t="s">
        <v>368</v>
      </c>
      <c r="AT1680" s="144" t="s">
        <v>308</v>
      </c>
      <c r="AU1680" s="144" t="s">
        <v>81</v>
      </c>
      <c r="AY1680" s="18" t="s">
        <v>306</v>
      </c>
      <c r="BE1680" s="145">
        <f>IF(N1680="základní",J1680,0)</f>
        <v>0</v>
      </c>
      <c r="BF1680" s="145">
        <f>IF(N1680="snížená",J1680,0)</f>
        <v>0</v>
      </c>
      <c r="BG1680" s="145">
        <f>IF(N1680="zákl. přenesená",J1680,0)</f>
        <v>0</v>
      </c>
      <c r="BH1680" s="145">
        <f>IF(N1680="sníž. přenesená",J1680,0)</f>
        <v>0</v>
      </c>
      <c r="BI1680" s="145">
        <f>IF(N1680="nulová",J1680,0)</f>
        <v>0</v>
      </c>
      <c r="BJ1680" s="18" t="s">
        <v>79</v>
      </c>
      <c r="BK1680" s="145">
        <f>ROUND(I1680*H1680,2)</f>
        <v>0</v>
      </c>
      <c r="BL1680" s="18" t="s">
        <v>368</v>
      </c>
      <c r="BM1680" s="144" t="s">
        <v>2348</v>
      </c>
    </row>
    <row r="1681" spans="2:65" s="1" customFormat="1">
      <c r="B1681" s="33"/>
      <c r="D1681" s="161" t="s">
        <v>321</v>
      </c>
      <c r="F1681" s="162" t="s">
        <v>2349</v>
      </c>
      <c r="I1681" s="163"/>
      <c r="L1681" s="33"/>
      <c r="M1681" s="164"/>
      <c r="T1681" s="52"/>
      <c r="AT1681" s="18" t="s">
        <v>321</v>
      </c>
      <c r="AU1681" s="18" t="s">
        <v>81</v>
      </c>
    </row>
    <row r="1682" spans="2:65" s="12" customFormat="1">
      <c r="B1682" s="146"/>
      <c r="D1682" s="147" t="s">
        <v>313</v>
      </c>
      <c r="E1682" s="148" t="s">
        <v>21</v>
      </c>
      <c r="F1682" s="149" t="s">
        <v>2339</v>
      </c>
      <c r="H1682" s="150">
        <v>1.4419999999999999</v>
      </c>
      <c r="I1682" s="151"/>
      <c r="L1682" s="146"/>
      <c r="M1682" s="152"/>
      <c r="T1682" s="153"/>
      <c r="AT1682" s="148" t="s">
        <v>313</v>
      </c>
      <c r="AU1682" s="148" t="s">
        <v>81</v>
      </c>
      <c r="AV1682" s="12" t="s">
        <v>81</v>
      </c>
      <c r="AW1682" s="12" t="s">
        <v>34</v>
      </c>
      <c r="AX1682" s="12" t="s">
        <v>72</v>
      </c>
      <c r="AY1682" s="148" t="s">
        <v>306</v>
      </c>
    </row>
    <row r="1683" spans="2:65" s="13" customFormat="1">
      <c r="B1683" s="154"/>
      <c r="D1683" s="147" t="s">
        <v>313</v>
      </c>
      <c r="E1683" s="155" t="s">
        <v>21</v>
      </c>
      <c r="F1683" s="156" t="s">
        <v>315</v>
      </c>
      <c r="H1683" s="157">
        <v>1.4419999999999999</v>
      </c>
      <c r="I1683" s="158"/>
      <c r="L1683" s="154"/>
      <c r="M1683" s="159"/>
      <c r="T1683" s="160"/>
      <c r="AT1683" s="155" t="s">
        <v>313</v>
      </c>
      <c r="AU1683" s="155" t="s">
        <v>81</v>
      </c>
      <c r="AV1683" s="13" t="s">
        <v>89</v>
      </c>
      <c r="AW1683" s="13" t="s">
        <v>34</v>
      </c>
      <c r="AX1683" s="13" t="s">
        <v>79</v>
      </c>
      <c r="AY1683" s="155" t="s">
        <v>306</v>
      </c>
    </row>
    <row r="1684" spans="2:65" s="1" customFormat="1" ht="16.5" customHeight="1">
      <c r="B1684" s="33"/>
      <c r="C1684" s="133" t="s">
        <v>2350</v>
      </c>
      <c r="D1684" s="133" t="s">
        <v>308</v>
      </c>
      <c r="E1684" s="134" t="s">
        <v>2351</v>
      </c>
      <c r="F1684" s="135" t="s">
        <v>2352</v>
      </c>
      <c r="G1684" s="136" t="s">
        <v>236</v>
      </c>
      <c r="H1684" s="137">
        <v>16.28</v>
      </c>
      <c r="I1684" s="138"/>
      <c r="J1684" s="139">
        <f>ROUND(I1684*H1684,2)</f>
        <v>0</v>
      </c>
      <c r="K1684" s="135" t="s">
        <v>319</v>
      </c>
      <c r="L1684" s="33"/>
      <c r="M1684" s="140" t="s">
        <v>21</v>
      </c>
      <c r="N1684" s="141" t="s">
        <v>43</v>
      </c>
      <c r="P1684" s="142">
        <f>O1684*H1684</f>
        <v>0</v>
      </c>
      <c r="Q1684" s="142">
        <v>0</v>
      </c>
      <c r="R1684" s="142">
        <f>Q1684*H1684</f>
        <v>0</v>
      </c>
      <c r="S1684" s="142">
        <v>3.0000000000000001E-3</v>
      </c>
      <c r="T1684" s="143">
        <f>S1684*H1684</f>
        <v>4.8840000000000001E-2</v>
      </c>
      <c r="AR1684" s="144" t="s">
        <v>368</v>
      </c>
      <c r="AT1684" s="144" t="s">
        <v>308</v>
      </c>
      <c r="AU1684" s="144" t="s">
        <v>81</v>
      </c>
      <c r="AY1684" s="18" t="s">
        <v>306</v>
      </c>
      <c r="BE1684" s="145">
        <f>IF(N1684="základní",J1684,0)</f>
        <v>0</v>
      </c>
      <c r="BF1684" s="145">
        <f>IF(N1684="snížená",J1684,0)</f>
        <v>0</v>
      </c>
      <c r="BG1684" s="145">
        <f>IF(N1684="zákl. přenesená",J1684,0)</f>
        <v>0</v>
      </c>
      <c r="BH1684" s="145">
        <f>IF(N1684="sníž. přenesená",J1684,0)</f>
        <v>0</v>
      </c>
      <c r="BI1684" s="145">
        <f>IF(N1684="nulová",J1684,0)</f>
        <v>0</v>
      </c>
      <c r="BJ1684" s="18" t="s">
        <v>79</v>
      </c>
      <c r="BK1684" s="145">
        <f>ROUND(I1684*H1684,2)</f>
        <v>0</v>
      </c>
      <c r="BL1684" s="18" t="s">
        <v>368</v>
      </c>
      <c r="BM1684" s="144" t="s">
        <v>2353</v>
      </c>
    </row>
    <row r="1685" spans="2:65" s="1" customFormat="1">
      <c r="B1685" s="33"/>
      <c r="D1685" s="161" t="s">
        <v>321</v>
      </c>
      <c r="F1685" s="162" t="s">
        <v>2354</v>
      </c>
      <c r="I1685" s="163"/>
      <c r="L1685" s="33"/>
      <c r="M1685" s="164"/>
      <c r="T1685" s="52"/>
      <c r="AT1685" s="18" t="s">
        <v>321</v>
      </c>
      <c r="AU1685" s="18" t="s">
        <v>81</v>
      </c>
    </row>
    <row r="1686" spans="2:65" s="12" customFormat="1">
      <c r="B1686" s="146"/>
      <c r="D1686" s="147" t="s">
        <v>313</v>
      </c>
      <c r="E1686" s="148" t="s">
        <v>21</v>
      </c>
      <c r="F1686" s="149" t="s">
        <v>1456</v>
      </c>
      <c r="H1686" s="150">
        <v>16.28</v>
      </c>
      <c r="I1686" s="151"/>
      <c r="L1686" s="146"/>
      <c r="M1686" s="152"/>
      <c r="T1686" s="153"/>
      <c r="AT1686" s="148" t="s">
        <v>313</v>
      </c>
      <c r="AU1686" s="148" t="s">
        <v>81</v>
      </c>
      <c r="AV1686" s="12" t="s">
        <v>81</v>
      </c>
      <c r="AW1686" s="12" t="s">
        <v>34</v>
      </c>
      <c r="AX1686" s="12" t="s">
        <v>72</v>
      </c>
      <c r="AY1686" s="148" t="s">
        <v>306</v>
      </c>
    </row>
    <row r="1687" spans="2:65" s="13" customFormat="1">
      <c r="B1687" s="154"/>
      <c r="D1687" s="147" t="s">
        <v>313</v>
      </c>
      <c r="E1687" s="155" t="s">
        <v>21</v>
      </c>
      <c r="F1687" s="156" t="s">
        <v>315</v>
      </c>
      <c r="H1687" s="157">
        <v>16.28</v>
      </c>
      <c r="I1687" s="158"/>
      <c r="L1687" s="154"/>
      <c r="M1687" s="159"/>
      <c r="T1687" s="160"/>
      <c r="AT1687" s="155" t="s">
        <v>313</v>
      </c>
      <c r="AU1687" s="155" t="s">
        <v>81</v>
      </c>
      <c r="AV1687" s="13" t="s">
        <v>89</v>
      </c>
      <c r="AW1687" s="13" t="s">
        <v>34</v>
      </c>
      <c r="AX1687" s="13" t="s">
        <v>79</v>
      </c>
      <c r="AY1687" s="155" t="s">
        <v>306</v>
      </c>
    </row>
    <row r="1688" spans="2:65" s="1" customFormat="1" ht="16.5" customHeight="1">
      <c r="B1688" s="33"/>
      <c r="C1688" s="133" t="s">
        <v>2355</v>
      </c>
      <c r="D1688" s="133" t="s">
        <v>308</v>
      </c>
      <c r="E1688" s="134" t="s">
        <v>2356</v>
      </c>
      <c r="F1688" s="135" t="s">
        <v>2357</v>
      </c>
      <c r="G1688" s="136" t="s">
        <v>240</v>
      </c>
      <c r="H1688" s="137">
        <v>16.38</v>
      </c>
      <c r="I1688" s="138"/>
      <c r="J1688" s="139">
        <f>ROUND(I1688*H1688,2)</f>
        <v>0</v>
      </c>
      <c r="K1688" s="135" t="s">
        <v>319</v>
      </c>
      <c r="L1688" s="33"/>
      <c r="M1688" s="140" t="s">
        <v>21</v>
      </c>
      <c r="N1688" s="141" t="s">
        <v>43</v>
      </c>
      <c r="P1688" s="142">
        <f>O1688*H1688</f>
        <v>0</v>
      </c>
      <c r="Q1688" s="142">
        <v>0</v>
      </c>
      <c r="R1688" s="142">
        <f>Q1688*H1688</f>
        <v>0</v>
      </c>
      <c r="S1688" s="142">
        <v>2.9999999999999997E-4</v>
      </c>
      <c r="T1688" s="143">
        <f>S1688*H1688</f>
        <v>4.9139999999999991E-3</v>
      </c>
      <c r="AR1688" s="144" t="s">
        <v>368</v>
      </c>
      <c r="AT1688" s="144" t="s">
        <v>308</v>
      </c>
      <c r="AU1688" s="144" t="s">
        <v>81</v>
      </c>
      <c r="AY1688" s="18" t="s">
        <v>306</v>
      </c>
      <c r="BE1688" s="145">
        <f>IF(N1688="základní",J1688,0)</f>
        <v>0</v>
      </c>
      <c r="BF1688" s="145">
        <f>IF(N1688="snížená",J1688,0)</f>
        <v>0</v>
      </c>
      <c r="BG1688" s="145">
        <f>IF(N1688="zákl. přenesená",J1688,0)</f>
        <v>0</v>
      </c>
      <c r="BH1688" s="145">
        <f>IF(N1688="sníž. přenesená",J1688,0)</f>
        <v>0</v>
      </c>
      <c r="BI1688" s="145">
        <f>IF(N1688="nulová",J1688,0)</f>
        <v>0</v>
      </c>
      <c r="BJ1688" s="18" t="s">
        <v>79</v>
      </c>
      <c r="BK1688" s="145">
        <f>ROUND(I1688*H1688,2)</f>
        <v>0</v>
      </c>
      <c r="BL1688" s="18" t="s">
        <v>368</v>
      </c>
      <c r="BM1688" s="144" t="s">
        <v>2358</v>
      </c>
    </row>
    <row r="1689" spans="2:65" s="1" customFormat="1">
      <c r="B1689" s="33"/>
      <c r="D1689" s="161" t="s">
        <v>321</v>
      </c>
      <c r="F1689" s="162" t="s">
        <v>2359</v>
      </c>
      <c r="I1689" s="163"/>
      <c r="L1689" s="33"/>
      <c r="M1689" s="164"/>
      <c r="T1689" s="52"/>
      <c r="AT1689" s="18" t="s">
        <v>321</v>
      </c>
      <c r="AU1689" s="18" t="s">
        <v>81</v>
      </c>
    </row>
    <row r="1690" spans="2:65" s="12" customFormat="1">
      <c r="B1690" s="146"/>
      <c r="D1690" s="147" t="s">
        <v>313</v>
      </c>
      <c r="E1690" s="148" t="s">
        <v>21</v>
      </c>
      <c r="F1690" s="149" t="s">
        <v>2360</v>
      </c>
      <c r="H1690" s="150">
        <v>16.38</v>
      </c>
      <c r="I1690" s="151"/>
      <c r="L1690" s="146"/>
      <c r="M1690" s="152"/>
      <c r="T1690" s="153"/>
      <c r="AT1690" s="148" t="s">
        <v>313</v>
      </c>
      <c r="AU1690" s="148" t="s">
        <v>81</v>
      </c>
      <c r="AV1690" s="12" t="s">
        <v>81</v>
      </c>
      <c r="AW1690" s="12" t="s">
        <v>34</v>
      </c>
      <c r="AX1690" s="12" t="s">
        <v>72</v>
      </c>
      <c r="AY1690" s="148" t="s">
        <v>306</v>
      </c>
    </row>
    <row r="1691" spans="2:65" s="13" customFormat="1">
      <c r="B1691" s="154"/>
      <c r="D1691" s="147" t="s">
        <v>313</v>
      </c>
      <c r="E1691" s="155" t="s">
        <v>21</v>
      </c>
      <c r="F1691" s="156" t="s">
        <v>315</v>
      </c>
      <c r="H1691" s="157">
        <v>16.38</v>
      </c>
      <c r="I1691" s="158"/>
      <c r="L1691" s="154"/>
      <c r="M1691" s="159"/>
      <c r="T1691" s="160"/>
      <c r="AT1691" s="155" t="s">
        <v>313</v>
      </c>
      <c r="AU1691" s="155" t="s">
        <v>81</v>
      </c>
      <c r="AV1691" s="13" t="s">
        <v>89</v>
      </c>
      <c r="AW1691" s="13" t="s">
        <v>34</v>
      </c>
      <c r="AX1691" s="13" t="s">
        <v>79</v>
      </c>
      <c r="AY1691" s="155" t="s">
        <v>306</v>
      </c>
    </row>
    <row r="1692" spans="2:65" s="1" customFormat="1" ht="24.2" customHeight="1">
      <c r="B1692" s="33"/>
      <c r="C1692" s="133" t="s">
        <v>2361</v>
      </c>
      <c r="D1692" s="133" t="s">
        <v>308</v>
      </c>
      <c r="E1692" s="134" t="s">
        <v>2362</v>
      </c>
      <c r="F1692" s="135" t="s">
        <v>2363</v>
      </c>
      <c r="G1692" s="136" t="s">
        <v>375</v>
      </c>
      <c r="H1692" s="137">
        <v>1.6E-2</v>
      </c>
      <c r="I1692" s="138"/>
      <c r="J1692" s="139">
        <f>ROUND(I1692*H1692,2)</f>
        <v>0</v>
      </c>
      <c r="K1692" s="135" t="s">
        <v>319</v>
      </c>
      <c r="L1692" s="33"/>
      <c r="M1692" s="140" t="s">
        <v>21</v>
      </c>
      <c r="N1692" s="141" t="s">
        <v>43</v>
      </c>
      <c r="P1692" s="142">
        <f>O1692*H1692</f>
        <v>0</v>
      </c>
      <c r="Q1692" s="142">
        <v>0</v>
      </c>
      <c r="R1692" s="142">
        <f>Q1692*H1692</f>
        <v>0</v>
      </c>
      <c r="S1692" s="142">
        <v>0</v>
      </c>
      <c r="T1692" s="143">
        <f>S1692*H1692</f>
        <v>0</v>
      </c>
      <c r="AR1692" s="144" t="s">
        <v>368</v>
      </c>
      <c r="AT1692" s="144" t="s">
        <v>308</v>
      </c>
      <c r="AU1692" s="144" t="s">
        <v>81</v>
      </c>
      <c r="AY1692" s="18" t="s">
        <v>306</v>
      </c>
      <c r="BE1692" s="145">
        <f>IF(N1692="základní",J1692,0)</f>
        <v>0</v>
      </c>
      <c r="BF1692" s="145">
        <f>IF(N1692="snížená",J1692,0)</f>
        <v>0</v>
      </c>
      <c r="BG1692" s="145">
        <f>IF(N1692="zákl. přenesená",J1692,0)</f>
        <v>0</v>
      </c>
      <c r="BH1692" s="145">
        <f>IF(N1692="sníž. přenesená",J1692,0)</f>
        <v>0</v>
      </c>
      <c r="BI1692" s="145">
        <f>IF(N1692="nulová",J1692,0)</f>
        <v>0</v>
      </c>
      <c r="BJ1692" s="18" t="s">
        <v>79</v>
      </c>
      <c r="BK1692" s="145">
        <f>ROUND(I1692*H1692,2)</f>
        <v>0</v>
      </c>
      <c r="BL1692" s="18" t="s">
        <v>368</v>
      </c>
      <c r="BM1692" s="144" t="s">
        <v>2364</v>
      </c>
    </row>
    <row r="1693" spans="2:65" s="1" customFormat="1">
      <c r="B1693" s="33"/>
      <c r="D1693" s="161" t="s">
        <v>321</v>
      </c>
      <c r="F1693" s="162" t="s">
        <v>2365</v>
      </c>
      <c r="I1693" s="163"/>
      <c r="L1693" s="33"/>
      <c r="M1693" s="164"/>
      <c r="T1693" s="52"/>
      <c r="AT1693" s="18" t="s">
        <v>321</v>
      </c>
      <c r="AU1693" s="18" t="s">
        <v>81</v>
      </c>
    </row>
    <row r="1694" spans="2:65" s="11" customFormat="1" ht="22.9" customHeight="1">
      <c r="B1694" s="121"/>
      <c r="D1694" s="122" t="s">
        <v>71</v>
      </c>
      <c r="E1694" s="131" t="s">
        <v>2366</v>
      </c>
      <c r="F1694" s="131" t="s">
        <v>2367</v>
      </c>
      <c r="I1694" s="124"/>
      <c r="J1694" s="132">
        <f>BK1694</f>
        <v>0</v>
      </c>
      <c r="L1694" s="121"/>
      <c r="M1694" s="126"/>
      <c r="P1694" s="127">
        <f>SUM(P1695:P1749)</f>
        <v>0</v>
      </c>
      <c r="R1694" s="127">
        <f>SUM(R1695:R1749)</f>
        <v>0.85545406999999996</v>
      </c>
      <c r="T1694" s="128">
        <f>SUM(T1695:T1749)</f>
        <v>0</v>
      </c>
      <c r="AR1694" s="122" t="s">
        <v>81</v>
      </c>
      <c r="AT1694" s="129" t="s">
        <v>71</v>
      </c>
      <c r="AU1694" s="129" t="s">
        <v>79</v>
      </c>
      <c r="AY1694" s="122" t="s">
        <v>306</v>
      </c>
      <c r="BK1694" s="130">
        <f>SUM(BK1695:BK1749)</f>
        <v>0</v>
      </c>
    </row>
    <row r="1695" spans="2:65" s="1" customFormat="1" ht="16.5" customHeight="1">
      <c r="B1695" s="33"/>
      <c r="C1695" s="133" t="s">
        <v>2368</v>
      </c>
      <c r="D1695" s="133" t="s">
        <v>308</v>
      </c>
      <c r="E1695" s="134" t="s">
        <v>2369</v>
      </c>
      <c r="F1695" s="135" t="s">
        <v>2370</v>
      </c>
      <c r="G1695" s="136" t="s">
        <v>236</v>
      </c>
      <c r="H1695" s="137">
        <v>24.824999999999999</v>
      </c>
      <c r="I1695" s="138"/>
      <c r="J1695" s="139">
        <f>ROUND(I1695*H1695,2)</f>
        <v>0</v>
      </c>
      <c r="K1695" s="135" t="s">
        <v>319</v>
      </c>
      <c r="L1695" s="33"/>
      <c r="M1695" s="140" t="s">
        <v>21</v>
      </c>
      <c r="N1695" s="141" t="s">
        <v>43</v>
      </c>
      <c r="P1695" s="142">
        <f>O1695*H1695</f>
        <v>0</v>
      </c>
      <c r="Q1695" s="142">
        <v>0</v>
      </c>
      <c r="R1695" s="142">
        <f>Q1695*H1695</f>
        <v>0</v>
      </c>
      <c r="S1695" s="142">
        <v>0</v>
      </c>
      <c r="T1695" s="143">
        <f>S1695*H1695</f>
        <v>0</v>
      </c>
      <c r="AR1695" s="144" t="s">
        <v>368</v>
      </c>
      <c r="AT1695" s="144" t="s">
        <v>308</v>
      </c>
      <c r="AU1695" s="144" t="s">
        <v>81</v>
      </c>
      <c r="AY1695" s="18" t="s">
        <v>306</v>
      </c>
      <c r="BE1695" s="145">
        <f>IF(N1695="základní",J1695,0)</f>
        <v>0</v>
      </c>
      <c r="BF1695" s="145">
        <f>IF(N1695="snížená",J1695,0)</f>
        <v>0</v>
      </c>
      <c r="BG1695" s="145">
        <f>IF(N1695="zákl. přenesená",J1695,0)</f>
        <v>0</v>
      </c>
      <c r="BH1695" s="145">
        <f>IF(N1695="sníž. přenesená",J1695,0)</f>
        <v>0</v>
      </c>
      <c r="BI1695" s="145">
        <f>IF(N1695="nulová",J1695,0)</f>
        <v>0</v>
      </c>
      <c r="BJ1695" s="18" t="s">
        <v>79</v>
      </c>
      <c r="BK1695" s="145">
        <f>ROUND(I1695*H1695,2)</f>
        <v>0</v>
      </c>
      <c r="BL1695" s="18" t="s">
        <v>368</v>
      </c>
      <c r="BM1695" s="144" t="s">
        <v>2371</v>
      </c>
    </row>
    <row r="1696" spans="2:65" s="1" customFormat="1">
      <c r="B1696" s="33"/>
      <c r="D1696" s="161" t="s">
        <v>321</v>
      </c>
      <c r="F1696" s="162" t="s">
        <v>2372</v>
      </c>
      <c r="I1696" s="163"/>
      <c r="L1696" s="33"/>
      <c r="M1696" s="164"/>
      <c r="T1696" s="52"/>
      <c r="AT1696" s="18" t="s">
        <v>321</v>
      </c>
      <c r="AU1696" s="18" t="s">
        <v>81</v>
      </c>
    </row>
    <row r="1697" spans="2:65" s="12" customFormat="1">
      <c r="B1697" s="146"/>
      <c r="D1697" s="147" t="s">
        <v>313</v>
      </c>
      <c r="E1697" s="148" t="s">
        <v>21</v>
      </c>
      <c r="F1697" s="149" t="s">
        <v>234</v>
      </c>
      <c r="H1697" s="150">
        <v>24.824999999999999</v>
      </c>
      <c r="I1697" s="151"/>
      <c r="L1697" s="146"/>
      <c r="M1697" s="152"/>
      <c r="T1697" s="153"/>
      <c r="AT1697" s="148" t="s">
        <v>313</v>
      </c>
      <c r="AU1697" s="148" t="s">
        <v>81</v>
      </c>
      <c r="AV1697" s="12" t="s">
        <v>81</v>
      </c>
      <c r="AW1697" s="12" t="s">
        <v>34</v>
      </c>
      <c r="AX1697" s="12" t="s">
        <v>72</v>
      </c>
      <c r="AY1697" s="148" t="s">
        <v>306</v>
      </c>
    </row>
    <row r="1698" spans="2:65" s="13" customFormat="1">
      <c r="B1698" s="154"/>
      <c r="D1698" s="147" t="s">
        <v>313</v>
      </c>
      <c r="E1698" s="155" t="s">
        <v>21</v>
      </c>
      <c r="F1698" s="156" t="s">
        <v>315</v>
      </c>
      <c r="H1698" s="157">
        <v>24.824999999999999</v>
      </c>
      <c r="I1698" s="158"/>
      <c r="L1698" s="154"/>
      <c r="M1698" s="159"/>
      <c r="T1698" s="160"/>
      <c r="AT1698" s="155" t="s">
        <v>313</v>
      </c>
      <c r="AU1698" s="155" t="s">
        <v>81</v>
      </c>
      <c r="AV1698" s="13" t="s">
        <v>89</v>
      </c>
      <c r="AW1698" s="13" t="s">
        <v>34</v>
      </c>
      <c r="AX1698" s="13" t="s">
        <v>79</v>
      </c>
      <c r="AY1698" s="155" t="s">
        <v>306</v>
      </c>
    </row>
    <row r="1699" spans="2:65" s="1" customFormat="1" ht="16.5" customHeight="1">
      <c r="B1699" s="33"/>
      <c r="C1699" s="133" t="s">
        <v>2373</v>
      </c>
      <c r="D1699" s="133" t="s">
        <v>308</v>
      </c>
      <c r="E1699" s="134" t="s">
        <v>2374</v>
      </c>
      <c r="F1699" s="135" t="s">
        <v>2375</v>
      </c>
      <c r="G1699" s="136" t="s">
        <v>236</v>
      </c>
      <c r="H1699" s="137">
        <v>24.824999999999999</v>
      </c>
      <c r="I1699" s="138"/>
      <c r="J1699" s="139">
        <f>ROUND(I1699*H1699,2)</f>
        <v>0</v>
      </c>
      <c r="K1699" s="135" t="s">
        <v>319</v>
      </c>
      <c r="L1699" s="33"/>
      <c r="M1699" s="140" t="s">
        <v>21</v>
      </c>
      <c r="N1699" s="141" t="s">
        <v>43</v>
      </c>
      <c r="P1699" s="142">
        <f>O1699*H1699</f>
        <v>0</v>
      </c>
      <c r="Q1699" s="142">
        <v>2.9999999999999997E-4</v>
      </c>
      <c r="R1699" s="142">
        <f>Q1699*H1699</f>
        <v>7.4474999999999993E-3</v>
      </c>
      <c r="S1699" s="142">
        <v>0</v>
      </c>
      <c r="T1699" s="143">
        <f>S1699*H1699</f>
        <v>0</v>
      </c>
      <c r="AR1699" s="144" t="s">
        <v>368</v>
      </c>
      <c r="AT1699" s="144" t="s">
        <v>308</v>
      </c>
      <c r="AU1699" s="144" t="s">
        <v>81</v>
      </c>
      <c r="AY1699" s="18" t="s">
        <v>306</v>
      </c>
      <c r="BE1699" s="145">
        <f>IF(N1699="základní",J1699,0)</f>
        <v>0</v>
      </c>
      <c r="BF1699" s="145">
        <f>IF(N1699="snížená",J1699,0)</f>
        <v>0</v>
      </c>
      <c r="BG1699" s="145">
        <f>IF(N1699="zákl. přenesená",J1699,0)</f>
        <v>0</v>
      </c>
      <c r="BH1699" s="145">
        <f>IF(N1699="sníž. přenesená",J1699,0)</f>
        <v>0</v>
      </c>
      <c r="BI1699" s="145">
        <f>IF(N1699="nulová",J1699,0)</f>
        <v>0</v>
      </c>
      <c r="BJ1699" s="18" t="s">
        <v>79</v>
      </c>
      <c r="BK1699" s="145">
        <f>ROUND(I1699*H1699,2)</f>
        <v>0</v>
      </c>
      <c r="BL1699" s="18" t="s">
        <v>368</v>
      </c>
      <c r="BM1699" s="144" t="s">
        <v>2376</v>
      </c>
    </row>
    <row r="1700" spans="2:65" s="1" customFormat="1">
      <c r="B1700" s="33"/>
      <c r="D1700" s="161" t="s">
        <v>321</v>
      </c>
      <c r="F1700" s="162" t="s">
        <v>2377</v>
      </c>
      <c r="I1700" s="163"/>
      <c r="L1700" s="33"/>
      <c r="M1700" s="164"/>
      <c r="T1700" s="52"/>
      <c r="AT1700" s="18" t="s">
        <v>321</v>
      </c>
      <c r="AU1700" s="18" t="s">
        <v>81</v>
      </c>
    </row>
    <row r="1701" spans="2:65" s="12" customFormat="1">
      <c r="B1701" s="146"/>
      <c r="D1701" s="147" t="s">
        <v>313</v>
      </c>
      <c r="E1701" s="148" t="s">
        <v>21</v>
      </c>
      <c r="F1701" s="149" t="s">
        <v>234</v>
      </c>
      <c r="H1701" s="150">
        <v>24.824999999999999</v>
      </c>
      <c r="I1701" s="151"/>
      <c r="L1701" s="146"/>
      <c r="M1701" s="152"/>
      <c r="T1701" s="153"/>
      <c r="AT1701" s="148" t="s">
        <v>313</v>
      </c>
      <c r="AU1701" s="148" t="s">
        <v>81</v>
      </c>
      <c r="AV1701" s="12" t="s">
        <v>81</v>
      </c>
      <c r="AW1701" s="12" t="s">
        <v>34</v>
      </c>
      <c r="AX1701" s="12" t="s">
        <v>72</v>
      </c>
      <c r="AY1701" s="148" t="s">
        <v>306</v>
      </c>
    </row>
    <row r="1702" spans="2:65" s="13" customFormat="1">
      <c r="B1702" s="154"/>
      <c r="D1702" s="147" t="s">
        <v>313</v>
      </c>
      <c r="E1702" s="155" t="s">
        <v>21</v>
      </c>
      <c r="F1702" s="156" t="s">
        <v>315</v>
      </c>
      <c r="H1702" s="157">
        <v>24.824999999999999</v>
      </c>
      <c r="I1702" s="158"/>
      <c r="L1702" s="154"/>
      <c r="M1702" s="159"/>
      <c r="T1702" s="160"/>
      <c r="AT1702" s="155" t="s">
        <v>313</v>
      </c>
      <c r="AU1702" s="155" t="s">
        <v>81</v>
      </c>
      <c r="AV1702" s="13" t="s">
        <v>89</v>
      </c>
      <c r="AW1702" s="13" t="s">
        <v>34</v>
      </c>
      <c r="AX1702" s="13" t="s">
        <v>79</v>
      </c>
      <c r="AY1702" s="155" t="s">
        <v>306</v>
      </c>
    </row>
    <row r="1703" spans="2:65" s="1" customFormat="1" ht="21.75" customHeight="1">
      <c r="B1703" s="33"/>
      <c r="C1703" s="133" t="s">
        <v>2378</v>
      </c>
      <c r="D1703" s="133" t="s">
        <v>308</v>
      </c>
      <c r="E1703" s="134" t="s">
        <v>2379</v>
      </c>
      <c r="F1703" s="135" t="s">
        <v>2380</v>
      </c>
      <c r="G1703" s="136" t="s">
        <v>240</v>
      </c>
      <c r="H1703" s="137">
        <v>6.54</v>
      </c>
      <c r="I1703" s="138"/>
      <c r="J1703" s="139">
        <f>ROUND(I1703*H1703,2)</f>
        <v>0</v>
      </c>
      <c r="K1703" s="135" t="s">
        <v>319</v>
      </c>
      <c r="L1703" s="33"/>
      <c r="M1703" s="140" t="s">
        <v>21</v>
      </c>
      <c r="N1703" s="141" t="s">
        <v>43</v>
      </c>
      <c r="P1703" s="142">
        <f>O1703*H1703</f>
        <v>0</v>
      </c>
      <c r="Q1703" s="142">
        <v>2.0000000000000001E-4</v>
      </c>
      <c r="R1703" s="142">
        <f>Q1703*H1703</f>
        <v>1.3080000000000001E-3</v>
      </c>
      <c r="S1703" s="142">
        <v>0</v>
      </c>
      <c r="T1703" s="143">
        <f>S1703*H1703</f>
        <v>0</v>
      </c>
      <c r="AR1703" s="144" t="s">
        <v>368</v>
      </c>
      <c r="AT1703" s="144" t="s">
        <v>308</v>
      </c>
      <c r="AU1703" s="144" t="s">
        <v>81</v>
      </c>
      <c r="AY1703" s="18" t="s">
        <v>306</v>
      </c>
      <c r="BE1703" s="145">
        <f>IF(N1703="základní",J1703,0)</f>
        <v>0</v>
      </c>
      <c r="BF1703" s="145">
        <f>IF(N1703="snížená",J1703,0)</f>
        <v>0</v>
      </c>
      <c r="BG1703" s="145">
        <f>IF(N1703="zákl. přenesená",J1703,0)</f>
        <v>0</v>
      </c>
      <c r="BH1703" s="145">
        <f>IF(N1703="sníž. přenesená",J1703,0)</f>
        <v>0</v>
      </c>
      <c r="BI1703" s="145">
        <f>IF(N1703="nulová",J1703,0)</f>
        <v>0</v>
      </c>
      <c r="BJ1703" s="18" t="s">
        <v>79</v>
      </c>
      <c r="BK1703" s="145">
        <f>ROUND(I1703*H1703,2)</f>
        <v>0</v>
      </c>
      <c r="BL1703" s="18" t="s">
        <v>368</v>
      </c>
      <c r="BM1703" s="144" t="s">
        <v>2381</v>
      </c>
    </row>
    <row r="1704" spans="2:65" s="1" customFormat="1">
      <c r="B1704" s="33"/>
      <c r="D1704" s="161" t="s">
        <v>321</v>
      </c>
      <c r="F1704" s="162" t="s">
        <v>2382</v>
      </c>
      <c r="I1704" s="163"/>
      <c r="L1704" s="33"/>
      <c r="M1704" s="164"/>
      <c r="T1704" s="52"/>
      <c r="AT1704" s="18" t="s">
        <v>321</v>
      </c>
      <c r="AU1704" s="18" t="s">
        <v>81</v>
      </c>
    </row>
    <row r="1705" spans="2:65" s="12" customFormat="1">
      <c r="B1705" s="146"/>
      <c r="D1705" s="147" t="s">
        <v>313</v>
      </c>
      <c r="E1705" s="148" t="s">
        <v>21</v>
      </c>
      <c r="F1705" s="149" t="s">
        <v>2383</v>
      </c>
      <c r="H1705" s="150">
        <v>6.54</v>
      </c>
      <c r="I1705" s="151"/>
      <c r="L1705" s="146"/>
      <c r="M1705" s="152"/>
      <c r="T1705" s="153"/>
      <c r="AT1705" s="148" t="s">
        <v>313</v>
      </c>
      <c r="AU1705" s="148" t="s">
        <v>81</v>
      </c>
      <c r="AV1705" s="12" t="s">
        <v>81</v>
      </c>
      <c r="AW1705" s="12" t="s">
        <v>34</v>
      </c>
      <c r="AX1705" s="12" t="s">
        <v>72</v>
      </c>
      <c r="AY1705" s="148" t="s">
        <v>306</v>
      </c>
    </row>
    <row r="1706" spans="2:65" s="13" customFormat="1">
      <c r="B1706" s="154"/>
      <c r="D1706" s="147" t="s">
        <v>313</v>
      </c>
      <c r="E1706" s="155" t="s">
        <v>21</v>
      </c>
      <c r="F1706" s="156" t="s">
        <v>315</v>
      </c>
      <c r="H1706" s="157">
        <v>6.54</v>
      </c>
      <c r="I1706" s="158"/>
      <c r="L1706" s="154"/>
      <c r="M1706" s="159"/>
      <c r="T1706" s="160"/>
      <c r="AT1706" s="155" t="s">
        <v>313</v>
      </c>
      <c r="AU1706" s="155" t="s">
        <v>81</v>
      </c>
      <c r="AV1706" s="13" t="s">
        <v>89</v>
      </c>
      <c r="AW1706" s="13" t="s">
        <v>34</v>
      </c>
      <c r="AX1706" s="13" t="s">
        <v>79</v>
      </c>
      <c r="AY1706" s="155" t="s">
        <v>306</v>
      </c>
    </row>
    <row r="1707" spans="2:65" s="1" customFormat="1" ht="16.5" customHeight="1">
      <c r="B1707" s="33"/>
      <c r="C1707" s="179" t="s">
        <v>2384</v>
      </c>
      <c r="D1707" s="179" t="s">
        <v>447</v>
      </c>
      <c r="E1707" s="180" t="s">
        <v>2385</v>
      </c>
      <c r="F1707" s="181" t="s">
        <v>2386</v>
      </c>
      <c r="G1707" s="182" t="s">
        <v>240</v>
      </c>
      <c r="H1707" s="183">
        <v>7.194</v>
      </c>
      <c r="I1707" s="184"/>
      <c r="J1707" s="185">
        <f>ROUND(I1707*H1707,2)</f>
        <v>0</v>
      </c>
      <c r="K1707" s="181" t="s">
        <v>319</v>
      </c>
      <c r="L1707" s="186"/>
      <c r="M1707" s="187" t="s">
        <v>21</v>
      </c>
      <c r="N1707" s="188" t="s">
        <v>43</v>
      </c>
      <c r="P1707" s="142">
        <f>O1707*H1707</f>
        <v>0</v>
      </c>
      <c r="Q1707" s="142">
        <v>8.0000000000000007E-5</v>
      </c>
      <c r="R1707" s="142">
        <f>Q1707*H1707</f>
        <v>5.7552000000000005E-4</v>
      </c>
      <c r="S1707" s="142">
        <v>0</v>
      </c>
      <c r="T1707" s="143">
        <f>S1707*H1707</f>
        <v>0</v>
      </c>
      <c r="AR1707" s="144" t="s">
        <v>530</v>
      </c>
      <c r="AT1707" s="144" t="s">
        <v>447</v>
      </c>
      <c r="AU1707" s="144" t="s">
        <v>81</v>
      </c>
      <c r="AY1707" s="18" t="s">
        <v>306</v>
      </c>
      <c r="BE1707" s="145">
        <f>IF(N1707="základní",J1707,0)</f>
        <v>0</v>
      </c>
      <c r="BF1707" s="145">
        <f>IF(N1707="snížená",J1707,0)</f>
        <v>0</v>
      </c>
      <c r="BG1707" s="145">
        <f>IF(N1707="zákl. přenesená",J1707,0)</f>
        <v>0</v>
      </c>
      <c r="BH1707" s="145">
        <f>IF(N1707="sníž. přenesená",J1707,0)</f>
        <v>0</v>
      </c>
      <c r="BI1707" s="145">
        <f>IF(N1707="nulová",J1707,0)</f>
        <v>0</v>
      </c>
      <c r="BJ1707" s="18" t="s">
        <v>79</v>
      </c>
      <c r="BK1707" s="145">
        <f>ROUND(I1707*H1707,2)</f>
        <v>0</v>
      </c>
      <c r="BL1707" s="18" t="s">
        <v>368</v>
      </c>
      <c r="BM1707" s="144" t="s">
        <v>2387</v>
      </c>
    </row>
    <row r="1708" spans="2:65" s="12" customFormat="1">
      <c r="B1708" s="146"/>
      <c r="D1708" s="147" t="s">
        <v>313</v>
      </c>
      <c r="F1708" s="149" t="s">
        <v>2388</v>
      </c>
      <c r="H1708" s="150">
        <v>7.194</v>
      </c>
      <c r="I1708" s="151"/>
      <c r="L1708" s="146"/>
      <c r="M1708" s="152"/>
      <c r="T1708" s="153"/>
      <c r="AT1708" s="148" t="s">
        <v>313</v>
      </c>
      <c r="AU1708" s="148" t="s">
        <v>81</v>
      </c>
      <c r="AV1708" s="12" t="s">
        <v>81</v>
      </c>
      <c r="AW1708" s="12" t="s">
        <v>4</v>
      </c>
      <c r="AX1708" s="12" t="s">
        <v>79</v>
      </c>
      <c r="AY1708" s="148" t="s">
        <v>306</v>
      </c>
    </row>
    <row r="1709" spans="2:65" s="1" customFormat="1" ht="24.2" customHeight="1">
      <c r="B1709" s="33"/>
      <c r="C1709" s="133" t="s">
        <v>2389</v>
      </c>
      <c r="D1709" s="133" t="s">
        <v>308</v>
      </c>
      <c r="E1709" s="134" t="s">
        <v>2390</v>
      </c>
      <c r="F1709" s="135" t="s">
        <v>2391</v>
      </c>
      <c r="G1709" s="136" t="s">
        <v>236</v>
      </c>
      <c r="H1709" s="137">
        <v>24.824999999999999</v>
      </c>
      <c r="I1709" s="138"/>
      <c r="J1709" s="139">
        <f>ROUND(I1709*H1709,2)</f>
        <v>0</v>
      </c>
      <c r="K1709" s="135" t="s">
        <v>319</v>
      </c>
      <c r="L1709" s="33"/>
      <c r="M1709" s="140" t="s">
        <v>21</v>
      </c>
      <c r="N1709" s="141" t="s">
        <v>43</v>
      </c>
      <c r="P1709" s="142">
        <f>O1709*H1709</f>
        <v>0</v>
      </c>
      <c r="Q1709" s="142">
        <v>8.9999999999999993E-3</v>
      </c>
      <c r="R1709" s="142">
        <f>Q1709*H1709</f>
        <v>0.22342499999999998</v>
      </c>
      <c r="S1709" s="142">
        <v>0</v>
      </c>
      <c r="T1709" s="143">
        <f>S1709*H1709</f>
        <v>0</v>
      </c>
      <c r="AR1709" s="144" t="s">
        <v>368</v>
      </c>
      <c r="AT1709" s="144" t="s">
        <v>308</v>
      </c>
      <c r="AU1709" s="144" t="s">
        <v>81</v>
      </c>
      <c r="AY1709" s="18" t="s">
        <v>306</v>
      </c>
      <c r="BE1709" s="145">
        <f>IF(N1709="základní",J1709,0)</f>
        <v>0</v>
      </c>
      <c r="BF1709" s="145">
        <f>IF(N1709="snížená",J1709,0)</f>
        <v>0</v>
      </c>
      <c r="BG1709" s="145">
        <f>IF(N1709="zákl. přenesená",J1709,0)</f>
        <v>0</v>
      </c>
      <c r="BH1709" s="145">
        <f>IF(N1709="sníž. přenesená",J1709,0)</f>
        <v>0</v>
      </c>
      <c r="BI1709" s="145">
        <f>IF(N1709="nulová",J1709,0)</f>
        <v>0</v>
      </c>
      <c r="BJ1709" s="18" t="s">
        <v>79</v>
      </c>
      <c r="BK1709" s="145">
        <f>ROUND(I1709*H1709,2)</f>
        <v>0</v>
      </c>
      <c r="BL1709" s="18" t="s">
        <v>368</v>
      </c>
      <c r="BM1709" s="144" t="s">
        <v>2392</v>
      </c>
    </row>
    <row r="1710" spans="2:65" s="1" customFormat="1">
      <c r="B1710" s="33"/>
      <c r="D1710" s="161" t="s">
        <v>321</v>
      </c>
      <c r="F1710" s="162" t="s">
        <v>2393</v>
      </c>
      <c r="I1710" s="163"/>
      <c r="L1710" s="33"/>
      <c r="M1710" s="164"/>
      <c r="T1710" s="52"/>
      <c r="AT1710" s="18" t="s">
        <v>321</v>
      </c>
      <c r="AU1710" s="18" t="s">
        <v>81</v>
      </c>
    </row>
    <row r="1711" spans="2:65" s="14" customFormat="1">
      <c r="B1711" s="165"/>
      <c r="D1711" s="147" t="s">
        <v>313</v>
      </c>
      <c r="E1711" s="166" t="s">
        <v>21</v>
      </c>
      <c r="F1711" s="167" t="s">
        <v>2394</v>
      </c>
      <c r="H1711" s="166" t="s">
        <v>21</v>
      </c>
      <c r="I1711" s="168"/>
      <c r="L1711" s="165"/>
      <c r="M1711" s="169"/>
      <c r="T1711" s="170"/>
      <c r="AT1711" s="166" t="s">
        <v>313</v>
      </c>
      <c r="AU1711" s="166" t="s">
        <v>81</v>
      </c>
      <c r="AV1711" s="14" t="s">
        <v>79</v>
      </c>
      <c r="AW1711" s="14" t="s">
        <v>34</v>
      </c>
      <c r="AX1711" s="14" t="s">
        <v>72</v>
      </c>
      <c r="AY1711" s="166" t="s">
        <v>306</v>
      </c>
    </row>
    <row r="1712" spans="2:65" s="14" customFormat="1">
      <c r="B1712" s="165"/>
      <c r="D1712" s="147" t="s">
        <v>313</v>
      </c>
      <c r="E1712" s="166" t="s">
        <v>21</v>
      </c>
      <c r="F1712" s="167" t="s">
        <v>2302</v>
      </c>
      <c r="H1712" s="166" t="s">
        <v>21</v>
      </c>
      <c r="I1712" s="168"/>
      <c r="L1712" s="165"/>
      <c r="M1712" s="169"/>
      <c r="T1712" s="170"/>
      <c r="AT1712" s="166" t="s">
        <v>313</v>
      </c>
      <c r="AU1712" s="166" t="s">
        <v>81</v>
      </c>
      <c r="AV1712" s="14" t="s">
        <v>79</v>
      </c>
      <c r="AW1712" s="14" t="s">
        <v>34</v>
      </c>
      <c r="AX1712" s="14" t="s">
        <v>72</v>
      </c>
      <c r="AY1712" s="166" t="s">
        <v>306</v>
      </c>
    </row>
    <row r="1713" spans="2:65" s="12" customFormat="1">
      <c r="B1713" s="146"/>
      <c r="D1713" s="147" t="s">
        <v>313</v>
      </c>
      <c r="E1713" s="148" t="s">
        <v>21</v>
      </c>
      <c r="F1713" s="149" t="s">
        <v>2395</v>
      </c>
      <c r="H1713" s="150">
        <v>8.5020000000000007</v>
      </c>
      <c r="I1713" s="151"/>
      <c r="L1713" s="146"/>
      <c r="M1713" s="152"/>
      <c r="T1713" s="153"/>
      <c r="AT1713" s="148" t="s">
        <v>313</v>
      </c>
      <c r="AU1713" s="148" t="s">
        <v>81</v>
      </c>
      <c r="AV1713" s="12" t="s">
        <v>81</v>
      </c>
      <c r="AW1713" s="12" t="s">
        <v>34</v>
      </c>
      <c r="AX1713" s="12" t="s">
        <v>72</v>
      </c>
      <c r="AY1713" s="148" t="s">
        <v>306</v>
      </c>
    </row>
    <row r="1714" spans="2:65" s="12" customFormat="1">
      <c r="B1714" s="146"/>
      <c r="D1714" s="147" t="s">
        <v>313</v>
      </c>
      <c r="E1714" s="148" t="s">
        <v>21</v>
      </c>
      <c r="F1714" s="149" t="s">
        <v>2396</v>
      </c>
      <c r="H1714" s="150">
        <v>16.323</v>
      </c>
      <c r="I1714" s="151"/>
      <c r="L1714" s="146"/>
      <c r="M1714" s="152"/>
      <c r="T1714" s="153"/>
      <c r="AT1714" s="148" t="s">
        <v>313</v>
      </c>
      <c r="AU1714" s="148" t="s">
        <v>81</v>
      </c>
      <c r="AV1714" s="12" t="s">
        <v>81</v>
      </c>
      <c r="AW1714" s="12" t="s">
        <v>34</v>
      </c>
      <c r="AX1714" s="12" t="s">
        <v>72</v>
      </c>
      <c r="AY1714" s="148" t="s">
        <v>306</v>
      </c>
    </row>
    <row r="1715" spans="2:65" s="13" customFormat="1">
      <c r="B1715" s="154"/>
      <c r="D1715" s="147" t="s">
        <v>313</v>
      </c>
      <c r="E1715" s="155" t="s">
        <v>234</v>
      </c>
      <c r="F1715" s="156" t="s">
        <v>315</v>
      </c>
      <c r="H1715" s="157">
        <v>24.824999999999999</v>
      </c>
      <c r="I1715" s="158"/>
      <c r="L1715" s="154"/>
      <c r="M1715" s="159"/>
      <c r="T1715" s="160"/>
      <c r="AT1715" s="155" t="s">
        <v>313</v>
      </c>
      <c r="AU1715" s="155" t="s">
        <v>81</v>
      </c>
      <c r="AV1715" s="13" t="s">
        <v>89</v>
      </c>
      <c r="AW1715" s="13" t="s">
        <v>34</v>
      </c>
      <c r="AX1715" s="13" t="s">
        <v>79</v>
      </c>
      <c r="AY1715" s="155" t="s">
        <v>306</v>
      </c>
    </row>
    <row r="1716" spans="2:65" s="1" customFormat="1" ht="16.5" customHeight="1">
      <c r="B1716" s="33"/>
      <c r="C1716" s="179" t="s">
        <v>2397</v>
      </c>
      <c r="D1716" s="179" t="s">
        <v>447</v>
      </c>
      <c r="E1716" s="180" t="s">
        <v>2398</v>
      </c>
      <c r="F1716" s="181" t="s">
        <v>2399</v>
      </c>
      <c r="G1716" s="182" t="s">
        <v>236</v>
      </c>
      <c r="H1716" s="183">
        <v>31.030999999999999</v>
      </c>
      <c r="I1716" s="184"/>
      <c r="J1716" s="185">
        <f>ROUND(I1716*H1716,2)</f>
        <v>0</v>
      </c>
      <c r="K1716" s="181" t="s">
        <v>319</v>
      </c>
      <c r="L1716" s="186"/>
      <c r="M1716" s="187" t="s">
        <v>21</v>
      </c>
      <c r="N1716" s="188" t="s">
        <v>43</v>
      </c>
      <c r="P1716" s="142">
        <f>O1716*H1716</f>
        <v>0</v>
      </c>
      <c r="Q1716" s="142">
        <v>0.02</v>
      </c>
      <c r="R1716" s="142">
        <f>Q1716*H1716</f>
        <v>0.62061999999999995</v>
      </c>
      <c r="S1716" s="142">
        <v>0</v>
      </c>
      <c r="T1716" s="143">
        <f>S1716*H1716</f>
        <v>0</v>
      </c>
      <c r="AR1716" s="144" t="s">
        <v>530</v>
      </c>
      <c r="AT1716" s="144" t="s">
        <v>447</v>
      </c>
      <c r="AU1716" s="144" t="s">
        <v>81</v>
      </c>
      <c r="AY1716" s="18" t="s">
        <v>306</v>
      </c>
      <c r="BE1716" s="145">
        <f>IF(N1716="základní",J1716,0)</f>
        <v>0</v>
      </c>
      <c r="BF1716" s="145">
        <f>IF(N1716="snížená",J1716,0)</f>
        <v>0</v>
      </c>
      <c r="BG1716" s="145">
        <f>IF(N1716="zákl. přenesená",J1716,0)</f>
        <v>0</v>
      </c>
      <c r="BH1716" s="145">
        <f>IF(N1716="sníž. přenesená",J1716,0)</f>
        <v>0</v>
      </c>
      <c r="BI1716" s="145">
        <f>IF(N1716="nulová",J1716,0)</f>
        <v>0</v>
      </c>
      <c r="BJ1716" s="18" t="s">
        <v>79</v>
      </c>
      <c r="BK1716" s="145">
        <f>ROUND(I1716*H1716,2)</f>
        <v>0</v>
      </c>
      <c r="BL1716" s="18" t="s">
        <v>368</v>
      </c>
      <c r="BM1716" s="144" t="s">
        <v>2400</v>
      </c>
    </row>
    <row r="1717" spans="2:65" s="1" customFormat="1" ht="146.25">
      <c r="B1717" s="33"/>
      <c r="D1717" s="147" t="s">
        <v>356</v>
      </c>
      <c r="F1717" s="178" t="s">
        <v>2401</v>
      </c>
      <c r="I1717" s="163"/>
      <c r="L1717" s="33"/>
      <c r="M1717" s="164"/>
      <c r="T1717" s="52"/>
      <c r="AT1717" s="18" t="s">
        <v>356</v>
      </c>
      <c r="AU1717" s="18" t="s">
        <v>81</v>
      </c>
    </row>
    <row r="1718" spans="2:65" s="12" customFormat="1">
      <c r="B1718" s="146"/>
      <c r="D1718" s="147" t="s">
        <v>313</v>
      </c>
      <c r="F1718" s="149" t="s">
        <v>2402</v>
      </c>
      <c r="H1718" s="150">
        <v>31.030999999999999</v>
      </c>
      <c r="I1718" s="151"/>
      <c r="L1718" s="146"/>
      <c r="M1718" s="152"/>
      <c r="T1718" s="153"/>
      <c r="AT1718" s="148" t="s">
        <v>313</v>
      </c>
      <c r="AU1718" s="148" t="s">
        <v>81</v>
      </c>
      <c r="AV1718" s="12" t="s">
        <v>81</v>
      </c>
      <c r="AW1718" s="12" t="s">
        <v>4</v>
      </c>
      <c r="AX1718" s="12" t="s">
        <v>79</v>
      </c>
      <c r="AY1718" s="148" t="s">
        <v>306</v>
      </c>
    </row>
    <row r="1719" spans="2:65" s="1" customFormat="1" ht="21.75" customHeight="1">
      <c r="B1719" s="33"/>
      <c r="C1719" s="133" t="s">
        <v>2403</v>
      </c>
      <c r="D1719" s="133" t="s">
        <v>308</v>
      </c>
      <c r="E1719" s="134" t="s">
        <v>2404</v>
      </c>
      <c r="F1719" s="135" t="s">
        <v>2405</v>
      </c>
      <c r="G1719" s="136" t="s">
        <v>236</v>
      </c>
      <c r="H1719" s="137">
        <v>24.824999999999999</v>
      </c>
      <c r="I1719" s="138"/>
      <c r="J1719" s="139">
        <f>ROUND(I1719*H1719,2)</f>
        <v>0</v>
      </c>
      <c r="K1719" s="135" t="s">
        <v>319</v>
      </c>
      <c r="L1719" s="33"/>
      <c r="M1719" s="140" t="s">
        <v>21</v>
      </c>
      <c r="N1719" s="141" t="s">
        <v>43</v>
      </c>
      <c r="P1719" s="142">
        <f>O1719*H1719</f>
        <v>0</v>
      </c>
      <c r="Q1719" s="142">
        <v>0</v>
      </c>
      <c r="R1719" s="142">
        <f>Q1719*H1719</f>
        <v>0</v>
      </c>
      <c r="S1719" s="142">
        <v>0</v>
      </c>
      <c r="T1719" s="143">
        <f>S1719*H1719</f>
        <v>0</v>
      </c>
      <c r="AR1719" s="144" t="s">
        <v>368</v>
      </c>
      <c r="AT1719" s="144" t="s">
        <v>308</v>
      </c>
      <c r="AU1719" s="144" t="s">
        <v>81</v>
      </c>
      <c r="AY1719" s="18" t="s">
        <v>306</v>
      </c>
      <c r="BE1719" s="145">
        <f>IF(N1719="základní",J1719,0)</f>
        <v>0</v>
      </c>
      <c r="BF1719" s="145">
        <f>IF(N1719="snížená",J1719,0)</f>
        <v>0</v>
      </c>
      <c r="BG1719" s="145">
        <f>IF(N1719="zákl. přenesená",J1719,0)</f>
        <v>0</v>
      </c>
      <c r="BH1719" s="145">
        <f>IF(N1719="sníž. přenesená",J1719,0)</f>
        <v>0</v>
      </c>
      <c r="BI1719" s="145">
        <f>IF(N1719="nulová",J1719,0)</f>
        <v>0</v>
      </c>
      <c r="BJ1719" s="18" t="s">
        <v>79</v>
      </c>
      <c r="BK1719" s="145">
        <f>ROUND(I1719*H1719,2)</f>
        <v>0</v>
      </c>
      <c r="BL1719" s="18" t="s">
        <v>368</v>
      </c>
      <c r="BM1719" s="144" t="s">
        <v>2406</v>
      </c>
    </row>
    <row r="1720" spans="2:65" s="1" customFormat="1">
      <c r="B1720" s="33"/>
      <c r="D1720" s="161" t="s">
        <v>321</v>
      </c>
      <c r="F1720" s="162" t="s">
        <v>2407</v>
      </c>
      <c r="I1720" s="163"/>
      <c r="L1720" s="33"/>
      <c r="M1720" s="164"/>
      <c r="T1720" s="52"/>
      <c r="AT1720" s="18" t="s">
        <v>321</v>
      </c>
      <c r="AU1720" s="18" t="s">
        <v>81</v>
      </c>
    </row>
    <row r="1721" spans="2:65" s="12" customFormat="1">
      <c r="B1721" s="146"/>
      <c r="D1721" s="147" t="s">
        <v>313</v>
      </c>
      <c r="E1721" s="148" t="s">
        <v>21</v>
      </c>
      <c r="F1721" s="149" t="s">
        <v>234</v>
      </c>
      <c r="H1721" s="150">
        <v>24.824999999999999</v>
      </c>
      <c r="I1721" s="151"/>
      <c r="L1721" s="146"/>
      <c r="M1721" s="152"/>
      <c r="T1721" s="153"/>
      <c r="AT1721" s="148" t="s">
        <v>313</v>
      </c>
      <c r="AU1721" s="148" t="s">
        <v>81</v>
      </c>
      <c r="AV1721" s="12" t="s">
        <v>81</v>
      </c>
      <c r="AW1721" s="12" t="s">
        <v>34</v>
      </c>
      <c r="AX1721" s="12" t="s">
        <v>72</v>
      </c>
      <c r="AY1721" s="148" t="s">
        <v>306</v>
      </c>
    </row>
    <row r="1722" spans="2:65" s="13" customFormat="1">
      <c r="B1722" s="154"/>
      <c r="D1722" s="147" t="s">
        <v>313</v>
      </c>
      <c r="E1722" s="155" t="s">
        <v>21</v>
      </c>
      <c r="F1722" s="156" t="s">
        <v>315</v>
      </c>
      <c r="H1722" s="157">
        <v>24.824999999999999</v>
      </c>
      <c r="I1722" s="158"/>
      <c r="L1722" s="154"/>
      <c r="M1722" s="159"/>
      <c r="T1722" s="160"/>
      <c r="AT1722" s="155" t="s">
        <v>313</v>
      </c>
      <c r="AU1722" s="155" t="s">
        <v>81</v>
      </c>
      <c r="AV1722" s="13" t="s">
        <v>89</v>
      </c>
      <c r="AW1722" s="13" t="s">
        <v>34</v>
      </c>
      <c r="AX1722" s="13" t="s">
        <v>79</v>
      </c>
      <c r="AY1722" s="155" t="s">
        <v>306</v>
      </c>
    </row>
    <row r="1723" spans="2:65" s="1" customFormat="1" ht="21.75" customHeight="1">
      <c r="B1723" s="33"/>
      <c r="C1723" s="133" t="s">
        <v>2408</v>
      </c>
      <c r="D1723" s="133" t="s">
        <v>308</v>
      </c>
      <c r="E1723" s="134" t="s">
        <v>2409</v>
      </c>
      <c r="F1723" s="135" t="s">
        <v>2410</v>
      </c>
      <c r="G1723" s="136" t="s">
        <v>236</v>
      </c>
      <c r="H1723" s="137">
        <v>24.824999999999999</v>
      </c>
      <c r="I1723" s="138"/>
      <c r="J1723" s="139">
        <f>ROUND(I1723*H1723,2)</f>
        <v>0</v>
      </c>
      <c r="K1723" s="135" t="s">
        <v>319</v>
      </c>
      <c r="L1723" s="33"/>
      <c r="M1723" s="140" t="s">
        <v>21</v>
      </c>
      <c r="N1723" s="141" t="s">
        <v>43</v>
      </c>
      <c r="P1723" s="142">
        <f>O1723*H1723</f>
        <v>0</v>
      </c>
      <c r="Q1723" s="142">
        <v>0</v>
      </c>
      <c r="R1723" s="142">
        <f>Q1723*H1723</f>
        <v>0</v>
      </c>
      <c r="S1723" s="142">
        <v>0</v>
      </c>
      <c r="T1723" s="143">
        <f>S1723*H1723</f>
        <v>0</v>
      </c>
      <c r="AR1723" s="144" t="s">
        <v>368</v>
      </c>
      <c r="AT1723" s="144" t="s">
        <v>308</v>
      </c>
      <c r="AU1723" s="144" t="s">
        <v>81</v>
      </c>
      <c r="AY1723" s="18" t="s">
        <v>306</v>
      </c>
      <c r="BE1723" s="145">
        <f>IF(N1723="základní",J1723,0)</f>
        <v>0</v>
      </c>
      <c r="BF1723" s="145">
        <f>IF(N1723="snížená",J1723,0)</f>
        <v>0</v>
      </c>
      <c r="BG1723" s="145">
        <f>IF(N1723="zákl. přenesená",J1723,0)</f>
        <v>0</v>
      </c>
      <c r="BH1723" s="145">
        <f>IF(N1723="sníž. přenesená",J1723,0)</f>
        <v>0</v>
      </c>
      <c r="BI1723" s="145">
        <f>IF(N1723="nulová",J1723,0)</f>
        <v>0</v>
      </c>
      <c r="BJ1723" s="18" t="s">
        <v>79</v>
      </c>
      <c r="BK1723" s="145">
        <f>ROUND(I1723*H1723,2)</f>
        <v>0</v>
      </c>
      <c r="BL1723" s="18" t="s">
        <v>368</v>
      </c>
      <c r="BM1723" s="144" t="s">
        <v>2411</v>
      </c>
    </row>
    <row r="1724" spans="2:65" s="1" customFormat="1">
      <c r="B1724" s="33"/>
      <c r="D1724" s="161" t="s">
        <v>321</v>
      </c>
      <c r="F1724" s="162" t="s">
        <v>2412</v>
      </c>
      <c r="I1724" s="163"/>
      <c r="L1724" s="33"/>
      <c r="M1724" s="164"/>
      <c r="T1724" s="52"/>
      <c r="AT1724" s="18" t="s">
        <v>321</v>
      </c>
      <c r="AU1724" s="18" t="s">
        <v>81</v>
      </c>
    </row>
    <row r="1725" spans="2:65" s="12" customFormat="1">
      <c r="B1725" s="146"/>
      <c r="D1725" s="147" t="s">
        <v>313</v>
      </c>
      <c r="E1725" s="148" t="s">
        <v>21</v>
      </c>
      <c r="F1725" s="149" t="s">
        <v>234</v>
      </c>
      <c r="H1725" s="150">
        <v>24.824999999999999</v>
      </c>
      <c r="I1725" s="151"/>
      <c r="L1725" s="146"/>
      <c r="M1725" s="152"/>
      <c r="T1725" s="153"/>
      <c r="AT1725" s="148" t="s">
        <v>313</v>
      </c>
      <c r="AU1725" s="148" t="s">
        <v>81</v>
      </c>
      <c r="AV1725" s="12" t="s">
        <v>81</v>
      </c>
      <c r="AW1725" s="12" t="s">
        <v>34</v>
      </c>
      <c r="AX1725" s="12" t="s">
        <v>72</v>
      </c>
      <c r="AY1725" s="148" t="s">
        <v>306</v>
      </c>
    </row>
    <row r="1726" spans="2:65" s="13" customFormat="1">
      <c r="B1726" s="154"/>
      <c r="D1726" s="147" t="s">
        <v>313</v>
      </c>
      <c r="E1726" s="155" t="s">
        <v>21</v>
      </c>
      <c r="F1726" s="156" t="s">
        <v>315</v>
      </c>
      <c r="H1726" s="157">
        <v>24.824999999999999</v>
      </c>
      <c r="I1726" s="158"/>
      <c r="L1726" s="154"/>
      <c r="M1726" s="159"/>
      <c r="T1726" s="160"/>
      <c r="AT1726" s="155" t="s">
        <v>313</v>
      </c>
      <c r="AU1726" s="155" t="s">
        <v>81</v>
      </c>
      <c r="AV1726" s="13" t="s">
        <v>89</v>
      </c>
      <c r="AW1726" s="13" t="s">
        <v>34</v>
      </c>
      <c r="AX1726" s="13" t="s">
        <v>79</v>
      </c>
      <c r="AY1726" s="155" t="s">
        <v>306</v>
      </c>
    </row>
    <row r="1727" spans="2:65" s="1" customFormat="1" ht="21.75" customHeight="1">
      <c r="B1727" s="33"/>
      <c r="C1727" s="133" t="s">
        <v>2413</v>
      </c>
      <c r="D1727" s="133" t="s">
        <v>308</v>
      </c>
      <c r="E1727" s="134" t="s">
        <v>2414</v>
      </c>
      <c r="F1727" s="135" t="s">
        <v>2415</v>
      </c>
      <c r="G1727" s="136" t="s">
        <v>236</v>
      </c>
      <c r="H1727" s="137">
        <v>24.824999999999999</v>
      </c>
      <c r="I1727" s="138"/>
      <c r="J1727" s="139">
        <f>ROUND(I1727*H1727,2)</f>
        <v>0</v>
      </c>
      <c r="K1727" s="135" t="s">
        <v>319</v>
      </c>
      <c r="L1727" s="33"/>
      <c r="M1727" s="140" t="s">
        <v>21</v>
      </c>
      <c r="N1727" s="141" t="s">
        <v>43</v>
      </c>
      <c r="P1727" s="142">
        <f>O1727*H1727</f>
        <v>0</v>
      </c>
      <c r="Q1727" s="142">
        <v>0</v>
      </c>
      <c r="R1727" s="142">
        <f>Q1727*H1727</f>
        <v>0</v>
      </c>
      <c r="S1727" s="142">
        <v>0</v>
      </c>
      <c r="T1727" s="143">
        <f>S1727*H1727</f>
        <v>0</v>
      </c>
      <c r="AR1727" s="144" t="s">
        <v>368</v>
      </c>
      <c r="AT1727" s="144" t="s">
        <v>308</v>
      </c>
      <c r="AU1727" s="144" t="s">
        <v>81</v>
      </c>
      <c r="AY1727" s="18" t="s">
        <v>306</v>
      </c>
      <c r="BE1727" s="145">
        <f>IF(N1727="základní",J1727,0)</f>
        <v>0</v>
      </c>
      <c r="BF1727" s="145">
        <f>IF(N1727="snížená",J1727,0)</f>
        <v>0</v>
      </c>
      <c r="BG1727" s="145">
        <f>IF(N1727="zákl. přenesená",J1727,0)</f>
        <v>0</v>
      </c>
      <c r="BH1727" s="145">
        <f>IF(N1727="sníž. přenesená",J1727,0)</f>
        <v>0</v>
      </c>
      <c r="BI1727" s="145">
        <f>IF(N1727="nulová",J1727,0)</f>
        <v>0</v>
      </c>
      <c r="BJ1727" s="18" t="s">
        <v>79</v>
      </c>
      <c r="BK1727" s="145">
        <f>ROUND(I1727*H1727,2)</f>
        <v>0</v>
      </c>
      <c r="BL1727" s="18" t="s">
        <v>368</v>
      </c>
      <c r="BM1727" s="144" t="s">
        <v>2416</v>
      </c>
    </row>
    <row r="1728" spans="2:65" s="1" customFormat="1">
      <c r="B1728" s="33"/>
      <c r="D1728" s="161" t="s">
        <v>321</v>
      </c>
      <c r="F1728" s="162" t="s">
        <v>2417</v>
      </c>
      <c r="I1728" s="163"/>
      <c r="L1728" s="33"/>
      <c r="M1728" s="164"/>
      <c r="T1728" s="52"/>
      <c r="AT1728" s="18" t="s">
        <v>321</v>
      </c>
      <c r="AU1728" s="18" t="s">
        <v>81</v>
      </c>
    </row>
    <row r="1729" spans="2:65" s="12" customFormat="1">
      <c r="B1729" s="146"/>
      <c r="D1729" s="147" t="s">
        <v>313</v>
      </c>
      <c r="E1729" s="148" t="s">
        <v>21</v>
      </c>
      <c r="F1729" s="149" t="s">
        <v>234</v>
      </c>
      <c r="H1729" s="150">
        <v>24.824999999999999</v>
      </c>
      <c r="I1729" s="151"/>
      <c r="L1729" s="146"/>
      <c r="M1729" s="152"/>
      <c r="T1729" s="153"/>
      <c r="AT1729" s="148" t="s">
        <v>313</v>
      </c>
      <c r="AU1729" s="148" t="s">
        <v>81</v>
      </c>
      <c r="AV1729" s="12" t="s">
        <v>81</v>
      </c>
      <c r="AW1729" s="12" t="s">
        <v>34</v>
      </c>
      <c r="AX1729" s="12" t="s">
        <v>72</v>
      </c>
      <c r="AY1729" s="148" t="s">
        <v>306</v>
      </c>
    </row>
    <row r="1730" spans="2:65" s="13" customFormat="1">
      <c r="B1730" s="154"/>
      <c r="D1730" s="147" t="s">
        <v>313</v>
      </c>
      <c r="E1730" s="155" t="s">
        <v>21</v>
      </c>
      <c r="F1730" s="156" t="s">
        <v>315</v>
      </c>
      <c r="H1730" s="157">
        <v>24.824999999999999</v>
      </c>
      <c r="I1730" s="158"/>
      <c r="L1730" s="154"/>
      <c r="M1730" s="159"/>
      <c r="T1730" s="160"/>
      <c r="AT1730" s="155" t="s">
        <v>313</v>
      </c>
      <c r="AU1730" s="155" t="s">
        <v>81</v>
      </c>
      <c r="AV1730" s="13" t="s">
        <v>89</v>
      </c>
      <c r="AW1730" s="13" t="s">
        <v>34</v>
      </c>
      <c r="AX1730" s="13" t="s">
        <v>79</v>
      </c>
      <c r="AY1730" s="155" t="s">
        <v>306</v>
      </c>
    </row>
    <row r="1731" spans="2:65" s="1" customFormat="1" ht="16.5" customHeight="1">
      <c r="B1731" s="33"/>
      <c r="C1731" s="133" t="s">
        <v>2418</v>
      </c>
      <c r="D1731" s="133" t="s">
        <v>308</v>
      </c>
      <c r="E1731" s="134" t="s">
        <v>2419</v>
      </c>
      <c r="F1731" s="135" t="s">
        <v>2420</v>
      </c>
      <c r="G1731" s="136" t="s">
        <v>236</v>
      </c>
      <c r="H1731" s="137">
        <v>24.824999999999999</v>
      </c>
      <c r="I1731" s="138"/>
      <c r="J1731" s="139">
        <f>ROUND(I1731*H1731,2)</f>
        <v>0</v>
      </c>
      <c r="K1731" s="135" t="s">
        <v>319</v>
      </c>
      <c r="L1731" s="33"/>
      <c r="M1731" s="140" t="s">
        <v>21</v>
      </c>
      <c r="N1731" s="141" t="s">
        <v>43</v>
      </c>
      <c r="P1731" s="142">
        <f>O1731*H1731</f>
        <v>0</v>
      </c>
      <c r="Q1731" s="142">
        <v>0</v>
      </c>
      <c r="R1731" s="142">
        <f>Q1731*H1731</f>
        <v>0</v>
      </c>
      <c r="S1731" s="142">
        <v>0</v>
      </c>
      <c r="T1731" s="143">
        <f>S1731*H1731</f>
        <v>0</v>
      </c>
      <c r="AR1731" s="144" t="s">
        <v>368</v>
      </c>
      <c r="AT1731" s="144" t="s">
        <v>308</v>
      </c>
      <c r="AU1731" s="144" t="s">
        <v>81</v>
      </c>
      <c r="AY1731" s="18" t="s">
        <v>306</v>
      </c>
      <c r="BE1731" s="145">
        <f>IF(N1731="základní",J1731,0)</f>
        <v>0</v>
      </c>
      <c r="BF1731" s="145">
        <f>IF(N1731="snížená",J1731,0)</f>
        <v>0</v>
      </c>
      <c r="BG1731" s="145">
        <f>IF(N1731="zákl. přenesená",J1731,0)</f>
        <v>0</v>
      </c>
      <c r="BH1731" s="145">
        <f>IF(N1731="sníž. přenesená",J1731,0)</f>
        <v>0</v>
      </c>
      <c r="BI1731" s="145">
        <f>IF(N1731="nulová",J1731,0)</f>
        <v>0</v>
      </c>
      <c r="BJ1731" s="18" t="s">
        <v>79</v>
      </c>
      <c r="BK1731" s="145">
        <f>ROUND(I1731*H1731,2)</f>
        <v>0</v>
      </c>
      <c r="BL1731" s="18" t="s">
        <v>368</v>
      </c>
      <c r="BM1731" s="144" t="s">
        <v>2421</v>
      </c>
    </row>
    <row r="1732" spans="2:65" s="1" customFormat="1">
      <c r="B1732" s="33"/>
      <c r="D1732" s="161" t="s">
        <v>321</v>
      </c>
      <c r="F1732" s="162" t="s">
        <v>2422</v>
      </c>
      <c r="I1732" s="163"/>
      <c r="L1732" s="33"/>
      <c r="M1732" s="164"/>
      <c r="T1732" s="52"/>
      <c r="AT1732" s="18" t="s">
        <v>321</v>
      </c>
      <c r="AU1732" s="18" t="s">
        <v>81</v>
      </c>
    </row>
    <row r="1733" spans="2:65" s="12" customFormat="1">
      <c r="B1733" s="146"/>
      <c r="D1733" s="147" t="s">
        <v>313</v>
      </c>
      <c r="E1733" s="148" t="s">
        <v>21</v>
      </c>
      <c r="F1733" s="149" t="s">
        <v>234</v>
      </c>
      <c r="H1733" s="150">
        <v>24.824999999999999</v>
      </c>
      <c r="I1733" s="151"/>
      <c r="L1733" s="146"/>
      <c r="M1733" s="152"/>
      <c r="T1733" s="153"/>
      <c r="AT1733" s="148" t="s">
        <v>313</v>
      </c>
      <c r="AU1733" s="148" t="s">
        <v>81</v>
      </c>
      <c r="AV1733" s="12" t="s">
        <v>81</v>
      </c>
      <c r="AW1733" s="12" t="s">
        <v>34</v>
      </c>
      <c r="AX1733" s="12" t="s">
        <v>72</v>
      </c>
      <c r="AY1733" s="148" t="s">
        <v>306</v>
      </c>
    </row>
    <row r="1734" spans="2:65" s="13" customFormat="1">
      <c r="B1734" s="154"/>
      <c r="D1734" s="147" t="s">
        <v>313</v>
      </c>
      <c r="E1734" s="155" t="s">
        <v>21</v>
      </c>
      <c r="F1734" s="156" t="s">
        <v>315</v>
      </c>
      <c r="H1734" s="157">
        <v>24.824999999999999</v>
      </c>
      <c r="I1734" s="158"/>
      <c r="L1734" s="154"/>
      <c r="M1734" s="159"/>
      <c r="T1734" s="160"/>
      <c r="AT1734" s="155" t="s">
        <v>313</v>
      </c>
      <c r="AU1734" s="155" t="s">
        <v>81</v>
      </c>
      <c r="AV1734" s="13" t="s">
        <v>89</v>
      </c>
      <c r="AW1734" s="13" t="s">
        <v>34</v>
      </c>
      <c r="AX1734" s="13" t="s">
        <v>79</v>
      </c>
      <c r="AY1734" s="155" t="s">
        <v>306</v>
      </c>
    </row>
    <row r="1735" spans="2:65" s="1" customFormat="1" ht="16.5" customHeight="1">
      <c r="B1735" s="33"/>
      <c r="C1735" s="133" t="s">
        <v>2423</v>
      </c>
      <c r="D1735" s="133" t="s">
        <v>308</v>
      </c>
      <c r="E1735" s="134" t="s">
        <v>2424</v>
      </c>
      <c r="F1735" s="135" t="s">
        <v>2425</v>
      </c>
      <c r="G1735" s="136" t="s">
        <v>240</v>
      </c>
      <c r="H1735" s="137">
        <v>10.46</v>
      </c>
      <c r="I1735" s="138"/>
      <c r="J1735" s="139">
        <f>ROUND(I1735*H1735,2)</f>
        <v>0</v>
      </c>
      <c r="K1735" s="135" t="s">
        <v>319</v>
      </c>
      <c r="L1735" s="33"/>
      <c r="M1735" s="140" t="s">
        <v>21</v>
      </c>
      <c r="N1735" s="141" t="s">
        <v>43</v>
      </c>
      <c r="P1735" s="142">
        <f>O1735*H1735</f>
        <v>0</v>
      </c>
      <c r="Q1735" s="142">
        <v>3.0000000000000001E-5</v>
      </c>
      <c r="R1735" s="142">
        <f>Q1735*H1735</f>
        <v>3.1380000000000004E-4</v>
      </c>
      <c r="S1735" s="142">
        <v>0</v>
      </c>
      <c r="T1735" s="143">
        <f>S1735*H1735</f>
        <v>0</v>
      </c>
      <c r="AR1735" s="144" t="s">
        <v>368</v>
      </c>
      <c r="AT1735" s="144" t="s">
        <v>308</v>
      </c>
      <c r="AU1735" s="144" t="s">
        <v>81</v>
      </c>
      <c r="AY1735" s="18" t="s">
        <v>306</v>
      </c>
      <c r="BE1735" s="145">
        <f>IF(N1735="základní",J1735,0)</f>
        <v>0</v>
      </c>
      <c r="BF1735" s="145">
        <f>IF(N1735="snížená",J1735,0)</f>
        <v>0</v>
      </c>
      <c r="BG1735" s="145">
        <f>IF(N1735="zákl. přenesená",J1735,0)</f>
        <v>0</v>
      </c>
      <c r="BH1735" s="145">
        <f>IF(N1735="sníž. přenesená",J1735,0)</f>
        <v>0</v>
      </c>
      <c r="BI1735" s="145">
        <f>IF(N1735="nulová",J1735,0)</f>
        <v>0</v>
      </c>
      <c r="BJ1735" s="18" t="s">
        <v>79</v>
      </c>
      <c r="BK1735" s="145">
        <f>ROUND(I1735*H1735,2)</f>
        <v>0</v>
      </c>
      <c r="BL1735" s="18" t="s">
        <v>368</v>
      </c>
      <c r="BM1735" s="144" t="s">
        <v>2426</v>
      </c>
    </row>
    <row r="1736" spans="2:65" s="1" customFormat="1">
      <c r="B1736" s="33"/>
      <c r="D1736" s="161" t="s">
        <v>321</v>
      </c>
      <c r="F1736" s="162" t="s">
        <v>2427</v>
      </c>
      <c r="I1736" s="163"/>
      <c r="L1736" s="33"/>
      <c r="M1736" s="164"/>
      <c r="T1736" s="52"/>
      <c r="AT1736" s="18" t="s">
        <v>321</v>
      </c>
      <c r="AU1736" s="18" t="s">
        <v>81</v>
      </c>
    </row>
    <row r="1737" spans="2:65" s="12" customFormat="1">
      <c r="B1737" s="146"/>
      <c r="D1737" s="147" t="s">
        <v>313</v>
      </c>
      <c r="E1737" s="148" t="s">
        <v>21</v>
      </c>
      <c r="F1737" s="149" t="s">
        <v>2428</v>
      </c>
      <c r="H1737" s="150">
        <v>7.46</v>
      </c>
      <c r="I1737" s="151"/>
      <c r="L1737" s="146"/>
      <c r="M1737" s="152"/>
      <c r="T1737" s="153"/>
      <c r="AT1737" s="148" t="s">
        <v>313</v>
      </c>
      <c r="AU1737" s="148" t="s">
        <v>81</v>
      </c>
      <c r="AV1737" s="12" t="s">
        <v>81</v>
      </c>
      <c r="AW1737" s="12" t="s">
        <v>34</v>
      </c>
      <c r="AX1737" s="12" t="s">
        <v>72</v>
      </c>
      <c r="AY1737" s="148" t="s">
        <v>306</v>
      </c>
    </row>
    <row r="1738" spans="2:65" s="12" customFormat="1">
      <c r="B1738" s="146"/>
      <c r="D1738" s="147" t="s">
        <v>313</v>
      </c>
      <c r="E1738" s="148" t="s">
        <v>21</v>
      </c>
      <c r="F1738" s="149" t="s">
        <v>2429</v>
      </c>
      <c r="H1738" s="150">
        <v>3</v>
      </c>
      <c r="I1738" s="151"/>
      <c r="L1738" s="146"/>
      <c r="M1738" s="152"/>
      <c r="T1738" s="153"/>
      <c r="AT1738" s="148" t="s">
        <v>313</v>
      </c>
      <c r="AU1738" s="148" t="s">
        <v>81</v>
      </c>
      <c r="AV1738" s="12" t="s">
        <v>81</v>
      </c>
      <c r="AW1738" s="12" t="s">
        <v>34</v>
      </c>
      <c r="AX1738" s="12" t="s">
        <v>72</v>
      </c>
      <c r="AY1738" s="148" t="s">
        <v>306</v>
      </c>
    </row>
    <row r="1739" spans="2:65" s="13" customFormat="1">
      <c r="B1739" s="154"/>
      <c r="D1739" s="147" t="s">
        <v>313</v>
      </c>
      <c r="E1739" s="155" t="s">
        <v>21</v>
      </c>
      <c r="F1739" s="156" t="s">
        <v>315</v>
      </c>
      <c r="H1739" s="157">
        <v>10.46</v>
      </c>
      <c r="I1739" s="158"/>
      <c r="L1739" s="154"/>
      <c r="M1739" s="159"/>
      <c r="T1739" s="160"/>
      <c r="AT1739" s="155" t="s">
        <v>313</v>
      </c>
      <c r="AU1739" s="155" t="s">
        <v>81</v>
      </c>
      <c r="AV1739" s="13" t="s">
        <v>89</v>
      </c>
      <c r="AW1739" s="13" t="s">
        <v>34</v>
      </c>
      <c r="AX1739" s="13" t="s">
        <v>79</v>
      </c>
      <c r="AY1739" s="155" t="s">
        <v>306</v>
      </c>
    </row>
    <row r="1740" spans="2:65" s="1" customFormat="1" ht="16.5" customHeight="1">
      <c r="B1740" s="33"/>
      <c r="C1740" s="133" t="s">
        <v>2430</v>
      </c>
      <c r="D1740" s="133" t="s">
        <v>308</v>
      </c>
      <c r="E1740" s="134" t="s">
        <v>2431</v>
      </c>
      <c r="F1740" s="135" t="s">
        <v>2432</v>
      </c>
      <c r="G1740" s="136" t="s">
        <v>240</v>
      </c>
      <c r="H1740" s="137">
        <v>10.46</v>
      </c>
      <c r="I1740" s="138"/>
      <c r="J1740" s="139">
        <f>ROUND(I1740*H1740,2)</f>
        <v>0</v>
      </c>
      <c r="K1740" s="135" t="s">
        <v>319</v>
      </c>
      <c r="L1740" s="33"/>
      <c r="M1740" s="140" t="s">
        <v>21</v>
      </c>
      <c r="N1740" s="141" t="s">
        <v>43</v>
      </c>
      <c r="P1740" s="142">
        <f>O1740*H1740</f>
        <v>0</v>
      </c>
      <c r="Q1740" s="142">
        <v>5.0000000000000002E-5</v>
      </c>
      <c r="R1740" s="142">
        <f>Q1740*H1740</f>
        <v>5.2300000000000003E-4</v>
      </c>
      <c r="S1740" s="142">
        <v>0</v>
      </c>
      <c r="T1740" s="143">
        <f>S1740*H1740</f>
        <v>0</v>
      </c>
      <c r="AR1740" s="144" t="s">
        <v>368</v>
      </c>
      <c r="AT1740" s="144" t="s">
        <v>308</v>
      </c>
      <c r="AU1740" s="144" t="s">
        <v>81</v>
      </c>
      <c r="AY1740" s="18" t="s">
        <v>306</v>
      </c>
      <c r="BE1740" s="145">
        <f>IF(N1740="základní",J1740,0)</f>
        <v>0</v>
      </c>
      <c r="BF1740" s="145">
        <f>IF(N1740="snížená",J1740,0)</f>
        <v>0</v>
      </c>
      <c r="BG1740" s="145">
        <f>IF(N1740="zákl. přenesená",J1740,0)</f>
        <v>0</v>
      </c>
      <c r="BH1740" s="145">
        <f>IF(N1740="sníž. přenesená",J1740,0)</f>
        <v>0</v>
      </c>
      <c r="BI1740" s="145">
        <f>IF(N1740="nulová",J1740,0)</f>
        <v>0</v>
      </c>
      <c r="BJ1740" s="18" t="s">
        <v>79</v>
      </c>
      <c r="BK1740" s="145">
        <f>ROUND(I1740*H1740,2)</f>
        <v>0</v>
      </c>
      <c r="BL1740" s="18" t="s">
        <v>368</v>
      </c>
      <c r="BM1740" s="144" t="s">
        <v>2433</v>
      </c>
    </row>
    <row r="1741" spans="2:65" s="1" customFormat="1">
      <c r="B1741" s="33"/>
      <c r="D1741" s="161" t="s">
        <v>321</v>
      </c>
      <c r="F1741" s="162" t="s">
        <v>2434</v>
      </c>
      <c r="I1741" s="163"/>
      <c r="L1741" s="33"/>
      <c r="M1741" s="164"/>
      <c r="T1741" s="52"/>
      <c r="AT1741" s="18" t="s">
        <v>321</v>
      </c>
      <c r="AU1741" s="18" t="s">
        <v>81</v>
      </c>
    </row>
    <row r="1742" spans="2:65" s="12" customFormat="1">
      <c r="B1742" s="146"/>
      <c r="D1742" s="147" t="s">
        <v>313</v>
      </c>
      <c r="E1742" s="148" t="s">
        <v>21</v>
      </c>
      <c r="F1742" s="149" t="s">
        <v>2435</v>
      </c>
      <c r="H1742" s="150">
        <v>10.46</v>
      </c>
      <c r="I1742" s="151"/>
      <c r="L1742" s="146"/>
      <c r="M1742" s="152"/>
      <c r="T1742" s="153"/>
      <c r="AT1742" s="148" t="s">
        <v>313</v>
      </c>
      <c r="AU1742" s="148" t="s">
        <v>81</v>
      </c>
      <c r="AV1742" s="12" t="s">
        <v>81</v>
      </c>
      <c r="AW1742" s="12" t="s">
        <v>34</v>
      </c>
      <c r="AX1742" s="12" t="s">
        <v>72</v>
      </c>
      <c r="AY1742" s="148" t="s">
        <v>306</v>
      </c>
    </row>
    <row r="1743" spans="2:65" s="13" customFormat="1">
      <c r="B1743" s="154"/>
      <c r="D1743" s="147" t="s">
        <v>313</v>
      </c>
      <c r="E1743" s="155" t="s">
        <v>21</v>
      </c>
      <c r="F1743" s="156" t="s">
        <v>315</v>
      </c>
      <c r="H1743" s="157">
        <v>10.46</v>
      </c>
      <c r="I1743" s="158"/>
      <c r="L1743" s="154"/>
      <c r="M1743" s="159"/>
      <c r="T1743" s="160"/>
      <c r="AT1743" s="155" t="s">
        <v>313</v>
      </c>
      <c r="AU1743" s="155" t="s">
        <v>81</v>
      </c>
      <c r="AV1743" s="13" t="s">
        <v>89</v>
      </c>
      <c r="AW1743" s="13" t="s">
        <v>34</v>
      </c>
      <c r="AX1743" s="13" t="s">
        <v>79</v>
      </c>
      <c r="AY1743" s="155" t="s">
        <v>306</v>
      </c>
    </row>
    <row r="1744" spans="2:65" s="1" customFormat="1" ht="16.5" customHeight="1">
      <c r="B1744" s="33"/>
      <c r="C1744" s="133" t="s">
        <v>2436</v>
      </c>
      <c r="D1744" s="133" t="s">
        <v>308</v>
      </c>
      <c r="E1744" s="134" t="s">
        <v>2437</v>
      </c>
      <c r="F1744" s="135" t="s">
        <v>2438</v>
      </c>
      <c r="G1744" s="136" t="s">
        <v>236</v>
      </c>
      <c r="H1744" s="137">
        <v>24.824999999999999</v>
      </c>
      <c r="I1744" s="138"/>
      <c r="J1744" s="139">
        <f>ROUND(I1744*H1744,2)</f>
        <v>0</v>
      </c>
      <c r="K1744" s="135" t="s">
        <v>319</v>
      </c>
      <c r="L1744" s="33"/>
      <c r="M1744" s="140" t="s">
        <v>21</v>
      </c>
      <c r="N1744" s="141" t="s">
        <v>43</v>
      </c>
      <c r="P1744" s="142">
        <f>O1744*H1744</f>
        <v>0</v>
      </c>
      <c r="Q1744" s="142">
        <v>5.0000000000000002E-5</v>
      </c>
      <c r="R1744" s="142">
        <f>Q1744*H1744</f>
        <v>1.2412499999999999E-3</v>
      </c>
      <c r="S1744" s="142">
        <v>0</v>
      </c>
      <c r="T1744" s="143">
        <f>S1744*H1744</f>
        <v>0</v>
      </c>
      <c r="AR1744" s="144" t="s">
        <v>368</v>
      </c>
      <c r="AT1744" s="144" t="s">
        <v>308</v>
      </c>
      <c r="AU1744" s="144" t="s">
        <v>81</v>
      </c>
      <c r="AY1744" s="18" t="s">
        <v>306</v>
      </c>
      <c r="BE1744" s="145">
        <f>IF(N1744="základní",J1744,0)</f>
        <v>0</v>
      </c>
      <c r="BF1744" s="145">
        <f>IF(N1744="snížená",J1744,0)</f>
        <v>0</v>
      </c>
      <c r="BG1744" s="145">
        <f>IF(N1744="zákl. přenesená",J1744,0)</f>
        <v>0</v>
      </c>
      <c r="BH1744" s="145">
        <f>IF(N1744="sníž. přenesená",J1744,0)</f>
        <v>0</v>
      </c>
      <c r="BI1744" s="145">
        <f>IF(N1744="nulová",J1744,0)</f>
        <v>0</v>
      </c>
      <c r="BJ1744" s="18" t="s">
        <v>79</v>
      </c>
      <c r="BK1744" s="145">
        <f>ROUND(I1744*H1744,2)</f>
        <v>0</v>
      </c>
      <c r="BL1744" s="18" t="s">
        <v>368</v>
      </c>
      <c r="BM1744" s="144" t="s">
        <v>2439</v>
      </c>
    </row>
    <row r="1745" spans="2:65" s="1" customFormat="1">
      <c r="B1745" s="33"/>
      <c r="D1745" s="161" t="s">
        <v>321</v>
      </c>
      <c r="F1745" s="162" t="s">
        <v>2440</v>
      </c>
      <c r="I1745" s="163"/>
      <c r="L1745" s="33"/>
      <c r="M1745" s="164"/>
      <c r="T1745" s="52"/>
      <c r="AT1745" s="18" t="s">
        <v>321</v>
      </c>
      <c r="AU1745" s="18" t="s">
        <v>81</v>
      </c>
    </row>
    <row r="1746" spans="2:65" s="12" customFormat="1">
      <c r="B1746" s="146"/>
      <c r="D1746" s="147" t="s">
        <v>313</v>
      </c>
      <c r="E1746" s="148" t="s">
        <v>21</v>
      </c>
      <c r="F1746" s="149" t="s">
        <v>234</v>
      </c>
      <c r="H1746" s="150">
        <v>24.824999999999999</v>
      </c>
      <c r="I1746" s="151"/>
      <c r="L1746" s="146"/>
      <c r="M1746" s="152"/>
      <c r="T1746" s="153"/>
      <c r="AT1746" s="148" t="s">
        <v>313</v>
      </c>
      <c r="AU1746" s="148" t="s">
        <v>81</v>
      </c>
      <c r="AV1746" s="12" t="s">
        <v>81</v>
      </c>
      <c r="AW1746" s="12" t="s">
        <v>34</v>
      </c>
      <c r="AX1746" s="12" t="s">
        <v>72</v>
      </c>
      <c r="AY1746" s="148" t="s">
        <v>306</v>
      </c>
    </row>
    <row r="1747" spans="2:65" s="13" customFormat="1">
      <c r="B1747" s="154"/>
      <c r="D1747" s="147" t="s">
        <v>313</v>
      </c>
      <c r="E1747" s="155" t="s">
        <v>21</v>
      </c>
      <c r="F1747" s="156" t="s">
        <v>315</v>
      </c>
      <c r="H1747" s="157">
        <v>24.824999999999999</v>
      </c>
      <c r="I1747" s="158"/>
      <c r="L1747" s="154"/>
      <c r="M1747" s="159"/>
      <c r="T1747" s="160"/>
      <c r="AT1747" s="155" t="s">
        <v>313</v>
      </c>
      <c r="AU1747" s="155" t="s">
        <v>81</v>
      </c>
      <c r="AV1747" s="13" t="s">
        <v>89</v>
      </c>
      <c r="AW1747" s="13" t="s">
        <v>34</v>
      </c>
      <c r="AX1747" s="13" t="s">
        <v>79</v>
      </c>
      <c r="AY1747" s="155" t="s">
        <v>306</v>
      </c>
    </row>
    <row r="1748" spans="2:65" s="1" customFormat="1" ht="24.2" customHeight="1">
      <c r="B1748" s="33"/>
      <c r="C1748" s="133" t="s">
        <v>2441</v>
      </c>
      <c r="D1748" s="133" t="s">
        <v>308</v>
      </c>
      <c r="E1748" s="134" t="s">
        <v>2442</v>
      </c>
      <c r="F1748" s="135" t="s">
        <v>2443</v>
      </c>
      <c r="G1748" s="136" t="s">
        <v>375</v>
      </c>
      <c r="H1748" s="137">
        <v>0.85499999999999998</v>
      </c>
      <c r="I1748" s="138"/>
      <c r="J1748" s="139">
        <f>ROUND(I1748*H1748,2)</f>
        <v>0</v>
      </c>
      <c r="K1748" s="135" t="s">
        <v>319</v>
      </c>
      <c r="L1748" s="33"/>
      <c r="M1748" s="140" t="s">
        <v>21</v>
      </c>
      <c r="N1748" s="141" t="s">
        <v>43</v>
      </c>
      <c r="P1748" s="142">
        <f>O1748*H1748</f>
        <v>0</v>
      </c>
      <c r="Q1748" s="142">
        <v>0</v>
      </c>
      <c r="R1748" s="142">
        <f>Q1748*H1748</f>
        <v>0</v>
      </c>
      <c r="S1748" s="142">
        <v>0</v>
      </c>
      <c r="T1748" s="143">
        <f>S1748*H1748</f>
        <v>0</v>
      </c>
      <c r="AR1748" s="144" t="s">
        <v>368</v>
      </c>
      <c r="AT1748" s="144" t="s">
        <v>308</v>
      </c>
      <c r="AU1748" s="144" t="s">
        <v>81</v>
      </c>
      <c r="AY1748" s="18" t="s">
        <v>306</v>
      </c>
      <c r="BE1748" s="145">
        <f>IF(N1748="základní",J1748,0)</f>
        <v>0</v>
      </c>
      <c r="BF1748" s="145">
        <f>IF(N1748="snížená",J1748,0)</f>
        <v>0</v>
      </c>
      <c r="BG1748" s="145">
        <f>IF(N1748="zákl. přenesená",J1748,0)</f>
        <v>0</v>
      </c>
      <c r="BH1748" s="145">
        <f>IF(N1748="sníž. přenesená",J1748,0)</f>
        <v>0</v>
      </c>
      <c r="BI1748" s="145">
        <f>IF(N1748="nulová",J1748,0)</f>
        <v>0</v>
      </c>
      <c r="BJ1748" s="18" t="s">
        <v>79</v>
      </c>
      <c r="BK1748" s="145">
        <f>ROUND(I1748*H1748,2)</f>
        <v>0</v>
      </c>
      <c r="BL1748" s="18" t="s">
        <v>368</v>
      </c>
      <c r="BM1748" s="144" t="s">
        <v>2444</v>
      </c>
    </row>
    <row r="1749" spans="2:65" s="1" customFormat="1">
      <c r="B1749" s="33"/>
      <c r="D1749" s="161" t="s">
        <v>321</v>
      </c>
      <c r="F1749" s="162" t="s">
        <v>2445</v>
      </c>
      <c r="I1749" s="163"/>
      <c r="L1749" s="33"/>
      <c r="M1749" s="164"/>
      <c r="T1749" s="52"/>
      <c r="AT1749" s="18" t="s">
        <v>321</v>
      </c>
      <c r="AU1749" s="18" t="s">
        <v>81</v>
      </c>
    </row>
    <row r="1750" spans="2:65" s="11" customFormat="1" ht="22.9" customHeight="1">
      <c r="B1750" s="121"/>
      <c r="D1750" s="122" t="s">
        <v>71</v>
      </c>
      <c r="E1750" s="131" t="s">
        <v>2446</v>
      </c>
      <c r="F1750" s="131" t="s">
        <v>2447</v>
      </c>
      <c r="I1750" s="124"/>
      <c r="J1750" s="132">
        <f>BK1750</f>
        <v>0</v>
      </c>
      <c r="L1750" s="121"/>
      <c r="M1750" s="126"/>
      <c r="P1750" s="127">
        <f>SUM(P1751:P1822)</f>
        <v>0</v>
      </c>
      <c r="R1750" s="127">
        <f>SUM(R1751:R1822)</f>
        <v>2.1787550000000003E-2</v>
      </c>
      <c r="T1750" s="128">
        <f>SUM(T1751:T1822)</f>
        <v>0</v>
      </c>
      <c r="AR1750" s="122" t="s">
        <v>81</v>
      </c>
      <c r="AT1750" s="129" t="s">
        <v>71</v>
      </c>
      <c r="AU1750" s="129" t="s">
        <v>79</v>
      </c>
      <c r="AY1750" s="122" t="s">
        <v>306</v>
      </c>
      <c r="BK1750" s="130">
        <f>SUM(BK1751:BK1822)</f>
        <v>0</v>
      </c>
    </row>
    <row r="1751" spans="2:65" s="1" customFormat="1" ht="24.2" customHeight="1">
      <c r="B1751" s="33"/>
      <c r="C1751" s="133" t="s">
        <v>2448</v>
      </c>
      <c r="D1751" s="133" t="s">
        <v>308</v>
      </c>
      <c r="E1751" s="134" t="s">
        <v>2449</v>
      </c>
      <c r="F1751" s="135" t="s">
        <v>2450</v>
      </c>
      <c r="G1751" s="136" t="s">
        <v>236</v>
      </c>
      <c r="H1751" s="137">
        <v>25.556999999999999</v>
      </c>
      <c r="I1751" s="138"/>
      <c r="J1751" s="139">
        <f>ROUND(I1751*H1751,2)</f>
        <v>0</v>
      </c>
      <c r="K1751" s="135" t="s">
        <v>319</v>
      </c>
      <c r="L1751" s="33"/>
      <c r="M1751" s="140" t="s">
        <v>21</v>
      </c>
      <c r="N1751" s="141" t="s">
        <v>43</v>
      </c>
      <c r="P1751" s="142">
        <f>O1751*H1751</f>
        <v>0</v>
      </c>
      <c r="Q1751" s="142">
        <v>8.0000000000000007E-5</v>
      </c>
      <c r="R1751" s="142">
        <f>Q1751*H1751</f>
        <v>2.04456E-3</v>
      </c>
      <c r="S1751" s="142">
        <v>0</v>
      </c>
      <c r="T1751" s="143">
        <f>S1751*H1751</f>
        <v>0</v>
      </c>
      <c r="AR1751" s="144" t="s">
        <v>368</v>
      </c>
      <c r="AT1751" s="144" t="s">
        <v>308</v>
      </c>
      <c r="AU1751" s="144" t="s">
        <v>81</v>
      </c>
      <c r="AY1751" s="18" t="s">
        <v>306</v>
      </c>
      <c r="BE1751" s="145">
        <f>IF(N1751="základní",J1751,0)</f>
        <v>0</v>
      </c>
      <c r="BF1751" s="145">
        <f>IF(N1751="snížená",J1751,0)</f>
        <v>0</v>
      </c>
      <c r="BG1751" s="145">
        <f>IF(N1751="zákl. přenesená",J1751,0)</f>
        <v>0</v>
      </c>
      <c r="BH1751" s="145">
        <f>IF(N1751="sníž. přenesená",J1751,0)</f>
        <v>0</v>
      </c>
      <c r="BI1751" s="145">
        <f>IF(N1751="nulová",J1751,0)</f>
        <v>0</v>
      </c>
      <c r="BJ1751" s="18" t="s">
        <v>79</v>
      </c>
      <c r="BK1751" s="145">
        <f>ROUND(I1751*H1751,2)</f>
        <v>0</v>
      </c>
      <c r="BL1751" s="18" t="s">
        <v>368</v>
      </c>
      <c r="BM1751" s="144" t="s">
        <v>2451</v>
      </c>
    </row>
    <row r="1752" spans="2:65" s="1" customFormat="1">
      <c r="B1752" s="33"/>
      <c r="D1752" s="161" t="s">
        <v>321</v>
      </c>
      <c r="F1752" s="162" t="s">
        <v>2452</v>
      </c>
      <c r="I1752" s="163"/>
      <c r="L1752" s="33"/>
      <c r="M1752" s="164"/>
      <c r="T1752" s="52"/>
      <c r="AT1752" s="18" t="s">
        <v>321</v>
      </c>
      <c r="AU1752" s="18" t="s">
        <v>81</v>
      </c>
    </row>
    <row r="1753" spans="2:65" s="12" customFormat="1">
      <c r="B1753" s="146"/>
      <c r="D1753" s="147" t="s">
        <v>313</v>
      </c>
      <c r="E1753" s="148" t="s">
        <v>21</v>
      </c>
      <c r="F1753" s="149" t="s">
        <v>2453</v>
      </c>
      <c r="H1753" s="150">
        <v>25.556999999999999</v>
      </c>
      <c r="I1753" s="151"/>
      <c r="L1753" s="146"/>
      <c r="M1753" s="152"/>
      <c r="T1753" s="153"/>
      <c r="AT1753" s="148" t="s">
        <v>313</v>
      </c>
      <c r="AU1753" s="148" t="s">
        <v>81</v>
      </c>
      <c r="AV1753" s="12" t="s">
        <v>81</v>
      </c>
      <c r="AW1753" s="12" t="s">
        <v>34</v>
      </c>
      <c r="AX1753" s="12" t="s">
        <v>72</v>
      </c>
      <c r="AY1753" s="148" t="s">
        <v>306</v>
      </c>
    </row>
    <row r="1754" spans="2:65" s="13" customFormat="1">
      <c r="B1754" s="154"/>
      <c r="D1754" s="147" t="s">
        <v>313</v>
      </c>
      <c r="E1754" s="155" t="s">
        <v>21</v>
      </c>
      <c r="F1754" s="156" t="s">
        <v>315</v>
      </c>
      <c r="H1754" s="157">
        <v>25.556999999999999</v>
      </c>
      <c r="I1754" s="158"/>
      <c r="L1754" s="154"/>
      <c r="M1754" s="159"/>
      <c r="T1754" s="160"/>
      <c r="AT1754" s="155" t="s">
        <v>313</v>
      </c>
      <c r="AU1754" s="155" t="s">
        <v>81</v>
      </c>
      <c r="AV1754" s="13" t="s">
        <v>89</v>
      </c>
      <c r="AW1754" s="13" t="s">
        <v>34</v>
      </c>
      <c r="AX1754" s="13" t="s">
        <v>79</v>
      </c>
      <c r="AY1754" s="155" t="s">
        <v>306</v>
      </c>
    </row>
    <row r="1755" spans="2:65" s="1" customFormat="1" ht="16.5" customHeight="1">
      <c r="B1755" s="33"/>
      <c r="C1755" s="133" t="s">
        <v>2454</v>
      </c>
      <c r="D1755" s="133" t="s">
        <v>308</v>
      </c>
      <c r="E1755" s="134" t="s">
        <v>2455</v>
      </c>
      <c r="F1755" s="135" t="s">
        <v>2456</v>
      </c>
      <c r="G1755" s="136" t="s">
        <v>236</v>
      </c>
      <c r="H1755" s="137">
        <v>25.556999999999999</v>
      </c>
      <c r="I1755" s="138"/>
      <c r="J1755" s="139">
        <f>ROUND(I1755*H1755,2)</f>
        <v>0</v>
      </c>
      <c r="K1755" s="135" t="s">
        <v>319</v>
      </c>
      <c r="L1755" s="33"/>
      <c r="M1755" s="140" t="s">
        <v>21</v>
      </c>
      <c r="N1755" s="141" t="s">
        <v>43</v>
      </c>
      <c r="P1755" s="142">
        <f>O1755*H1755</f>
        <v>0</v>
      </c>
      <c r="Q1755" s="142">
        <v>0</v>
      </c>
      <c r="R1755" s="142">
        <f>Q1755*H1755</f>
        <v>0</v>
      </c>
      <c r="S1755" s="142">
        <v>0</v>
      </c>
      <c r="T1755" s="143">
        <f>S1755*H1755</f>
        <v>0</v>
      </c>
      <c r="AR1755" s="144" t="s">
        <v>368</v>
      </c>
      <c r="AT1755" s="144" t="s">
        <v>308</v>
      </c>
      <c r="AU1755" s="144" t="s">
        <v>81</v>
      </c>
      <c r="AY1755" s="18" t="s">
        <v>306</v>
      </c>
      <c r="BE1755" s="145">
        <f>IF(N1755="základní",J1755,0)</f>
        <v>0</v>
      </c>
      <c r="BF1755" s="145">
        <f>IF(N1755="snížená",J1755,0)</f>
        <v>0</v>
      </c>
      <c r="BG1755" s="145">
        <f>IF(N1755="zákl. přenesená",J1755,0)</f>
        <v>0</v>
      </c>
      <c r="BH1755" s="145">
        <f>IF(N1755="sníž. přenesená",J1755,0)</f>
        <v>0</v>
      </c>
      <c r="BI1755" s="145">
        <f>IF(N1755="nulová",J1755,0)</f>
        <v>0</v>
      </c>
      <c r="BJ1755" s="18" t="s">
        <v>79</v>
      </c>
      <c r="BK1755" s="145">
        <f>ROUND(I1755*H1755,2)</f>
        <v>0</v>
      </c>
      <c r="BL1755" s="18" t="s">
        <v>368</v>
      </c>
      <c r="BM1755" s="144" t="s">
        <v>2457</v>
      </c>
    </row>
    <row r="1756" spans="2:65" s="1" customFormat="1">
      <c r="B1756" s="33"/>
      <c r="D1756" s="161" t="s">
        <v>321</v>
      </c>
      <c r="F1756" s="162" t="s">
        <v>2458</v>
      </c>
      <c r="I1756" s="163"/>
      <c r="L1756" s="33"/>
      <c r="M1756" s="164"/>
      <c r="T1756" s="52"/>
      <c r="AT1756" s="18" t="s">
        <v>321</v>
      </c>
      <c r="AU1756" s="18" t="s">
        <v>81</v>
      </c>
    </row>
    <row r="1757" spans="2:65" s="12" customFormat="1">
      <c r="B1757" s="146"/>
      <c r="D1757" s="147" t="s">
        <v>313</v>
      </c>
      <c r="E1757" s="148" t="s">
        <v>21</v>
      </c>
      <c r="F1757" s="149" t="s">
        <v>2453</v>
      </c>
      <c r="H1757" s="150">
        <v>25.556999999999999</v>
      </c>
      <c r="I1757" s="151"/>
      <c r="L1757" s="146"/>
      <c r="M1757" s="152"/>
      <c r="T1757" s="153"/>
      <c r="AT1757" s="148" t="s">
        <v>313</v>
      </c>
      <c r="AU1757" s="148" t="s">
        <v>81</v>
      </c>
      <c r="AV1757" s="12" t="s">
        <v>81</v>
      </c>
      <c r="AW1757" s="12" t="s">
        <v>34</v>
      </c>
      <c r="AX1757" s="12" t="s">
        <v>72</v>
      </c>
      <c r="AY1757" s="148" t="s">
        <v>306</v>
      </c>
    </row>
    <row r="1758" spans="2:65" s="13" customFormat="1">
      <c r="B1758" s="154"/>
      <c r="D1758" s="147" t="s">
        <v>313</v>
      </c>
      <c r="E1758" s="155" t="s">
        <v>21</v>
      </c>
      <c r="F1758" s="156" t="s">
        <v>315</v>
      </c>
      <c r="H1758" s="157">
        <v>25.556999999999999</v>
      </c>
      <c r="I1758" s="158"/>
      <c r="L1758" s="154"/>
      <c r="M1758" s="159"/>
      <c r="T1758" s="160"/>
      <c r="AT1758" s="155" t="s">
        <v>313</v>
      </c>
      <c r="AU1758" s="155" t="s">
        <v>81</v>
      </c>
      <c r="AV1758" s="13" t="s">
        <v>89</v>
      </c>
      <c r="AW1758" s="13" t="s">
        <v>34</v>
      </c>
      <c r="AX1758" s="13" t="s">
        <v>79</v>
      </c>
      <c r="AY1758" s="155" t="s">
        <v>306</v>
      </c>
    </row>
    <row r="1759" spans="2:65" s="1" customFormat="1" ht="16.5" customHeight="1">
      <c r="B1759" s="33"/>
      <c r="C1759" s="133" t="s">
        <v>2459</v>
      </c>
      <c r="D1759" s="133" t="s">
        <v>308</v>
      </c>
      <c r="E1759" s="134" t="s">
        <v>2460</v>
      </c>
      <c r="F1759" s="135" t="s">
        <v>2461</v>
      </c>
      <c r="G1759" s="136" t="s">
        <v>236</v>
      </c>
      <c r="H1759" s="137">
        <v>25.556999999999999</v>
      </c>
      <c r="I1759" s="138"/>
      <c r="J1759" s="139">
        <f>ROUND(I1759*H1759,2)</f>
        <v>0</v>
      </c>
      <c r="K1759" s="135" t="s">
        <v>319</v>
      </c>
      <c r="L1759" s="33"/>
      <c r="M1759" s="140" t="s">
        <v>21</v>
      </c>
      <c r="N1759" s="141" t="s">
        <v>43</v>
      </c>
      <c r="P1759" s="142">
        <f>O1759*H1759</f>
        <v>0</v>
      </c>
      <c r="Q1759" s="142">
        <v>1.7000000000000001E-4</v>
      </c>
      <c r="R1759" s="142">
        <f>Q1759*H1759</f>
        <v>4.34469E-3</v>
      </c>
      <c r="S1759" s="142">
        <v>0</v>
      </c>
      <c r="T1759" s="143">
        <f>S1759*H1759</f>
        <v>0</v>
      </c>
      <c r="AR1759" s="144" t="s">
        <v>368</v>
      </c>
      <c r="AT1759" s="144" t="s">
        <v>308</v>
      </c>
      <c r="AU1759" s="144" t="s">
        <v>81</v>
      </c>
      <c r="AY1759" s="18" t="s">
        <v>306</v>
      </c>
      <c r="BE1759" s="145">
        <f>IF(N1759="základní",J1759,0)</f>
        <v>0</v>
      </c>
      <c r="BF1759" s="145">
        <f>IF(N1759="snížená",J1759,0)</f>
        <v>0</v>
      </c>
      <c r="BG1759" s="145">
        <f>IF(N1759="zákl. přenesená",J1759,0)</f>
        <v>0</v>
      </c>
      <c r="BH1759" s="145">
        <f>IF(N1759="sníž. přenesená",J1759,0)</f>
        <v>0</v>
      </c>
      <c r="BI1759" s="145">
        <f>IF(N1759="nulová",J1759,0)</f>
        <v>0</v>
      </c>
      <c r="BJ1759" s="18" t="s">
        <v>79</v>
      </c>
      <c r="BK1759" s="145">
        <f>ROUND(I1759*H1759,2)</f>
        <v>0</v>
      </c>
      <c r="BL1759" s="18" t="s">
        <v>368</v>
      </c>
      <c r="BM1759" s="144" t="s">
        <v>2462</v>
      </c>
    </row>
    <row r="1760" spans="2:65" s="1" customFormat="1">
      <c r="B1760" s="33"/>
      <c r="D1760" s="161" t="s">
        <v>321</v>
      </c>
      <c r="F1760" s="162" t="s">
        <v>2463</v>
      </c>
      <c r="I1760" s="163"/>
      <c r="L1760" s="33"/>
      <c r="M1760" s="164"/>
      <c r="T1760" s="52"/>
      <c r="AT1760" s="18" t="s">
        <v>321</v>
      </c>
      <c r="AU1760" s="18" t="s">
        <v>81</v>
      </c>
    </row>
    <row r="1761" spans="2:65" s="14" customFormat="1">
      <c r="B1761" s="165"/>
      <c r="D1761" s="147" t="s">
        <v>313</v>
      </c>
      <c r="E1761" s="166" t="s">
        <v>21</v>
      </c>
      <c r="F1761" s="167" t="s">
        <v>583</v>
      </c>
      <c r="H1761" s="166" t="s">
        <v>21</v>
      </c>
      <c r="I1761" s="168"/>
      <c r="L1761" s="165"/>
      <c r="M1761" s="169"/>
      <c r="T1761" s="170"/>
      <c r="AT1761" s="166" t="s">
        <v>313</v>
      </c>
      <c r="AU1761" s="166" t="s">
        <v>81</v>
      </c>
      <c r="AV1761" s="14" t="s">
        <v>79</v>
      </c>
      <c r="AW1761" s="14" t="s">
        <v>34</v>
      </c>
      <c r="AX1761" s="14" t="s">
        <v>72</v>
      </c>
      <c r="AY1761" s="166" t="s">
        <v>306</v>
      </c>
    </row>
    <row r="1762" spans="2:65" s="12" customFormat="1">
      <c r="B1762" s="146"/>
      <c r="D1762" s="147" t="s">
        <v>313</v>
      </c>
      <c r="E1762" s="148" t="s">
        <v>21</v>
      </c>
      <c r="F1762" s="149" t="s">
        <v>2464</v>
      </c>
      <c r="H1762" s="150">
        <v>6.125</v>
      </c>
      <c r="I1762" s="151"/>
      <c r="L1762" s="146"/>
      <c r="M1762" s="152"/>
      <c r="T1762" s="153"/>
      <c r="AT1762" s="148" t="s">
        <v>313</v>
      </c>
      <c r="AU1762" s="148" t="s">
        <v>81</v>
      </c>
      <c r="AV1762" s="12" t="s">
        <v>81</v>
      </c>
      <c r="AW1762" s="12" t="s">
        <v>34</v>
      </c>
      <c r="AX1762" s="12" t="s">
        <v>72</v>
      </c>
      <c r="AY1762" s="148" t="s">
        <v>306</v>
      </c>
    </row>
    <row r="1763" spans="2:65" s="13" customFormat="1">
      <c r="B1763" s="154"/>
      <c r="D1763" s="147" t="s">
        <v>313</v>
      </c>
      <c r="E1763" s="155" t="s">
        <v>21</v>
      </c>
      <c r="F1763" s="156" t="s">
        <v>315</v>
      </c>
      <c r="H1763" s="157">
        <v>6.125</v>
      </c>
      <c r="I1763" s="158"/>
      <c r="L1763" s="154"/>
      <c r="M1763" s="159"/>
      <c r="T1763" s="160"/>
      <c r="AT1763" s="155" t="s">
        <v>313</v>
      </c>
      <c r="AU1763" s="155" t="s">
        <v>81</v>
      </c>
      <c r="AV1763" s="13" t="s">
        <v>89</v>
      </c>
      <c r="AW1763" s="13" t="s">
        <v>34</v>
      </c>
      <c r="AX1763" s="13" t="s">
        <v>72</v>
      </c>
      <c r="AY1763" s="155" t="s">
        <v>306</v>
      </c>
    </row>
    <row r="1764" spans="2:65" s="14" customFormat="1">
      <c r="B1764" s="165"/>
      <c r="D1764" s="147" t="s">
        <v>313</v>
      </c>
      <c r="E1764" s="166" t="s">
        <v>21</v>
      </c>
      <c r="F1764" s="167" t="s">
        <v>2064</v>
      </c>
      <c r="H1764" s="166" t="s">
        <v>21</v>
      </c>
      <c r="I1764" s="168"/>
      <c r="L1764" s="165"/>
      <c r="M1764" s="169"/>
      <c r="T1764" s="170"/>
      <c r="AT1764" s="166" t="s">
        <v>313</v>
      </c>
      <c r="AU1764" s="166" t="s">
        <v>81</v>
      </c>
      <c r="AV1764" s="14" t="s">
        <v>79</v>
      </c>
      <c r="AW1764" s="14" t="s">
        <v>34</v>
      </c>
      <c r="AX1764" s="14" t="s">
        <v>72</v>
      </c>
      <c r="AY1764" s="166" t="s">
        <v>306</v>
      </c>
    </row>
    <row r="1765" spans="2:65" s="12" customFormat="1">
      <c r="B1765" s="146"/>
      <c r="D1765" s="147" t="s">
        <v>313</v>
      </c>
      <c r="E1765" s="148" t="s">
        <v>21</v>
      </c>
      <c r="F1765" s="149" t="s">
        <v>2465</v>
      </c>
      <c r="H1765" s="150">
        <v>4.68</v>
      </c>
      <c r="I1765" s="151"/>
      <c r="L1765" s="146"/>
      <c r="M1765" s="152"/>
      <c r="T1765" s="153"/>
      <c r="AT1765" s="148" t="s">
        <v>313</v>
      </c>
      <c r="AU1765" s="148" t="s">
        <v>81</v>
      </c>
      <c r="AV1765" s="12" t="s">
        <v>81</v>
      </c>
      <c r="AW1765" s="12" t="s">
        <v>34</v>
      </c>
      <c r="AX1765" s="12" t="s">
        <v>72</v>
      </c>
      <c r="AY1765" s="148" t="s">
        <v>306</v>
      </c>
    </row>
    <row r="1766" spans="2:65" s="13" customFormat="1">
      <c r="B1766" s="154"/>
      <c r="D1766" s="147" t="s">
        <v>313</v>
      </c>
      <c r="E1766" s="155" t="s">
        <v>21</v>
      </c>
      <c r="F1766" s="156" t="s">
        <v>315</v>
      </c>
      <c r="H1766" s="157">
        <v>4.68</v>
      </c>
      <c r="I1766" s="158"/>
      <c r="L1766" s="154"/>
      <c r="M1766" s="159"/>
      <c r="T1766" s="160"/>
      <c r="AT1766" s="155" t="s">
        <v>313</v>
      </c>
      <c r="AU1766" s="155" t="s">
        <v>81</v>
      </c>
      <c r="AV1766" s="13" t="s">
        <v>89</v>
      </c>
      <c r="AW1766" s="13" t="s">
        <v>34</v>
      </c>
      <c r="AX1766" s="13" t="s">
        <v>72</v>
      </c>
      <c r="AY1766" s="155" t="s">
        <v>306</v>
      </c>
    </row>
    <row r="1767" spans="2:65" s="14" customFormat="1">
      <c r="B1767" s="165"/>
      <c r="D1767" s="147" t="s">
        <v>313</v>
      </c>
      <c r="E1767" s="166" t="s">
        <v>21</v>
      </c>
      <c r="F1767" s="167" t="s">
        <v>2466</v>
      </c>
      <c r="H1767" s="166" t="s">
        <v>21</v>
      </c>
      <c r="I1767" s="168"/>
      <c r="L1767" s="165"/>
      <c r="M1767" s="169"/>
      <c r="T1767" s="170"/>
      <c r="AT1767" s="166" t="s">
        <v>313</v>
      </c>
      <c r="AU1767" s="166" t="s">
        <v>81</v>
      </c>
      <c r="AV1767" s="14" t="s">
        <v>79</v>
      </c>
      <c r="AW1767" s="14" t="s">
        <v>34</v>
      </c>
      <c r="AX1767" s="14" t="s">
        <v>72</v>
      </c>
      <c r="AY1767" s="166" t="s">
        <v>306</v>
      </c>
    </row>
    <row r="1768" spans="2:65" s="12" customFormat="1">
      <c r="B1768" s="146"/>
      <c r="D1768" s="147" t="s">
        <v>313</v>
      </c>
      <c r="E1768" s="148" t="s">
        <v>21</v>
      </c>
      <c r="F1768" s="149" t="s">
        <v>2467</v>
      </c>
      <c r="H1768" s="150">
        <v>14.752000000000001</v>
      </c>
      <c r="I1768" s="151"/>
      <c r="L1768" s="146"/>
      <c r="M1768" s="152"/>
      <c r="T1768" s="153"/>
      <c r="AT1768" s="148" t="s">
        <v>313</v>
      </c>
      <c r="AU1768" s="148" t="s">
        <v>81</v>
      </c>
      <c r="AV1768" s="12" t="s">
        <v>81</v>
      </c>
      <c r="AW1768" s="12" t="s">
        <v>34</v>
      </c>
      <c r="AX1768" s="12" t="s">
        <v>72</v>
      </c>
      <c r="AY1768" s="148" t="s">
        <v>306</v>
      </c>
    </row>
    <row r="1769" spans="2:65" s="13" customFormat="1">
      <c r="B1769" s="154"/>
      <c r="D1769" s="147" t="s">
        <v>313</v>
      </c>
      <c r="E1769" s="155" t="s">
        <v>21</v>
      </c>
      <c r="F1769" s="156" t="s">
        <v>315</v>
      </c>
      <c r="H1769" s="157">
        <v>14.752000000000001</v>
      </c>
      <c r="I1769" s="158"/>
      <c r="L1769" s="154"/>
      <c r="M1769" s="159"/>
      <c r="T1769" s="160"/>
      <c r="AT1769" s="155" t="s">
        <v>313</v>
      </c>
      <c r="AU1769" s="155" t="s">
        <v>81</v>
      </c>
      <c r="AV1769" s="13" t="s">
        <v>89</v>
      </c>
      <c r="AW1769" s="13" t="s">
        <v>34</v>
      </c>
      <c r="AX1769" s="13" t="s">
        <v>72</v>
      </c>
      <c r="AY1769" s="155" t="s">
        <v>306</v>
      </c>
    </row>
    <row r="1770" spans="2:65" s="15" customFormat="1">
      <c r="B1770" s="171"/>
      <c r="D1770" s="147" t="s">
        <v>313</v>
      </c>
      <c r="E1770" s="172" t="s">
        <v>21</v>
      </c>
      <c r="F1770" s="173" t="s">
        <v>331</v>
      </c>
      <c r="H1770" s="174">
        <v>25.556999999999999</v>
      </c>
      <c r="I1770" s="175"/>
      <c r="L1770" s="171"/>
      <c r="M1770" s="176"/>
      <c r="T1770" s="177"/>
      <c r="AT1770" s="172" t="s">
        <v>313</v>
      </c>
      <c r="AU1770" s="172" t="s">
        <v>81</v>
      </c>
      <c r="AV1770" s="15" t="s">
        <v>108</v>
      </c>
      <c r="AW1770" s="15" t="s">
        <v>34</v>
      </c>
      <c r="AX1770" s="15" t="s">
        <v>79</v>
      </c>
      <c r="AY1770" s="172" t="s">
        <v>306</v>
      </c>
    </row>
    <row r="1771" spans="2:65" s="1" customFormat="1" ht="16.5" customHeight="1">
      <c r="B1771" s="33"/>
      <c r="C1771" s="133" t="s">
        <v>2468</v>
      </c>
      <c r="D1771" s="133" t="s">
        <v>308</v>
      </c>
      <c r="E1771" s="134" t="s">
        <v>2469</v>
      </c>
      <c r="F1771" s="135" t="s">
        <v>2470</v>
      </c>
      <c r="G1771" s="136" t="s">
        <v>236</v>
      </c>
      <c r="H1771" s="137">
        <v>19.431999999999999</v>
      </c>
      <c r="I1771" s="138"/>
      <c r="J1771" s="139">
        <f>ROUND(I1771*H1771,2)</f>
        <v>0</v>
      </c>
      <c r="K1771" s="135" t="s">
        <v>319</v>
      </c>
      <c r="L1771" s="33"/>
      <c r="M1771" s="140" t="s">
        <v>21</v>
      </c>
      <c r="N1771" s="141" t="s">
        <v>43</v>
      </c>
      <c r="P1771" s="142">
        <f>O1771*H1771</f>
        <v>0</v>
      </c>
      <c r="Q1771" s="142">
        <v>1.2E-4</v>
      </c>
      <c r="R1771" s="142">
        <f>Q1771*H1771</f>
        <v>2.33184E-3</v>
      </c>
      <c r="S1771" s="142">
        <v>0</v>
      </c>
      <c r="T1771" s="143">
        <f>S1771*H1771</f>
        <v>0</v>
      </c>
      <c r="AR1771" s="144" t="s">
        <v>368</v>
      </c>
      <c r="AT1771" s="144" t="s">
        <v>308</v>
      </c>
      <c r="AU1771" s="144" t="s">
        <v>81</v>
      </c>
      <c r="AY1771" s="18" t="s">
        <v>306</v>
      </c>
      <c r="BE1771" s="145">
        <f>IF(N1771="základní",J1771,0)</f>
        <v>0</v>
      </c>
      <c r="BF1771" s="145">
        <f>IF(N1771="snížená",J1771,0)</f>
        <v>0</v>
      </c>
      <c r="BG1771" s="145">
        <f>IF(N1771="zákl. přenesená",J1771,0)</f>
        <v>0</v>
      </c>
      <c r="BH1771" s="145">
        <f>IF(N1771="sníž. přenesená",J1771,0)</f>
        <v>0</v>
      </c>
      <c r="BI1771" s="145">
        <f>IF(N1771="nulová",J1771,0)</f>
        <v>0</v>
      </c>
      <c r="BJ1771" s="18" t="s">
        <v>79</v>
      </c>
      <c r="BK1771" s="145">
        <f>ROUND(I1771*H1771,2)</f>
        <v>0</v>
      </c>
      <c r="BL1771" s="18" t="s">
        <v>368</v>
      </c>
      <c r="BM1771" s="144" t="s">
        <v>2471</v>
      </c>
    </row>
    <row r="1772" spans="2:65" s="1" customFormat="1">
      <c r="B1772" s="33"/>
      <c r="D1772" s="161" t="s">
        <v>321</v>
      </c>
      <c r="F1772" s="162" t="s">
        <v>2472</v>
      </c>
      <c r="I1772" s="163"/>
      <c r="L1772" s="33"/>
      <c r="M1772" s="164"/>
      <c r="T1772" s="52"/>
      <c r="AT1772" s="18" t="s">
        <v>321</v>
      </c>
      <c r="AU1772" s="18" t="s">
        <v>81</v>
      </c>
    </row>
    <row r="1773" spans="2:65" s="14" customFormat="1">
      <c r="B1773" s="165"/>
      <c r="D1773" s="147" t="s">
        <v>313</v>
      </c>
      <c r="E1773" s="166" t="s">
        <v>21</v>
      </c>
      <c r="F1773" s="167" t="s">
        <v>2064</v>
      </c>
      <c r="H1773" s="166" t="s">
        <v>21</v>
      </c>
      <c r="I1773" s="168"/>
      <c r="L1773" s="165"/>
      <c r="M1773" s="169"/>
      <c r="T1773" s="170"/>
      <c r="AT1773" s="166" t="s">
        <v>313</v>
      </c>
      <c r="AU1773" s="166" t="s">
        <v>81</v>
      </c>
      <c r="AV1773" s="14" t="s">
        <v>79</v>
      </c>
      <c r="AW1773" s="14" t="s">
        <v>34</v>
      </c>
      <c r="AX1773" s="14" t="s">
        <v>72</v>
      </c>
      <c r="AY1773" s="166" t="s">
        <v>306</v>
      </c>
    </row>
    <row r="1774" spans="2:65" s="12" customFormat="1">
      <c r="B1774" s="146"/>
      <c r="D1774" s="147" t="s">
        <v>313</v>
      </c>
      <c r="E1774" s="148" t="s">
        <v>21</v>
      </c>
      <c r="F1774" s="149" t="s">
        <v>2465</v>
      </c>
      <c r="H1774" s="150">
        <v>4.68</v>
      </c>
      <c r="I1774" s="151"/>
      <c r="L1774" s="146"/>
      <c r="M1774" s="152"/>
      <c r="T1774" s="153"/>
      <c r="AT1774" s="148" t="s">
        <v>313</v>
      </c>
      <c r="AU1774" s="148" t="s">
        <v>81</v>
      </c>
      <c r="AV1774" s="12" t="s">
        <v>81</v>
      </c>
      <c r="AW1774" s="12" t="s">
        <v>34</v>
      </c>
      <c r="AX1774" s="12" t="s">
        <v>72</v>
      </c>
      <c r="AY1774" s="148" t="s">
        <v>306</v>
      </c>
    </row>
    <row r="1775" spans="2:65" s="13" customFormat="1">
      <c r="B1775" s="154"/>
      <c r="D1775" s="147" t="s">
        <v>313</v>
      </c>
      <c r="E1775" s="155" t="s">
        <v>21</v>
      </c>
      <c r="F1775" s="156" t="s">
        <v>315</v>
      </c>
      <c r="H1775" s="157">
        <v>4.68</v>
      </c>
      <c r="I1775" s="158"/>
      <c r="L1775" s="154"/>
      <c r="M1775" s="159"/>
      <c r="T1775" s="160"/>
      <c r="AT1775" s="155" t="s">
        <v>313</v>
      </c>
      <c r="AU1775" s="155" t="s">
        <v>81</v>
      </c>
      <c r="AV1775" s="13" t="s">
        <v>89</v>
      </c>
      <c r="AW1775" s="13" t="s">
        <v>34</v>
      </c>
      <c r="AX1775" s="13" t="s">
        <v>72</v>
      </c>
      <c r="AY1775" s="155" t="s">
        <v>306</v>
      </c>
    </row>
    <row r="1776" spans="2:65" s="14" customFormat="1">
      <c r="B1776" s="165"/>
      <c r="D1776" s="147" t="s">
        <v>313</v>
      </c>
      <c r="E1776" s="166" t="s">
        <v>21</v>
      </c>
      <c r="F1776" s="167" t="s">
        <v>2466</v>
      </c>
      <c r="H1776" s="166" t="s">
        <v>21</v>
      </c>
      <c r="I1776" s="168"/>
      <c r="L1776" s="165"/>
      <c r="M1776" s="169"/>
      <c r="T1776" s="170"/>
      <c r="AT1776" s="166" t="s">
        <v>313</v>
      </c>
      <c r="AU1776" s="166" t="s">
        <v>81</v>
      </c>
      <c r="AV1776" s="14" t="s">
        <v>79</v>
      </c>
      <c r="AW1776" s="14" t="s">
        <v>34</v>
      </c>
      <c r="AX1776" s="14" t="s">
        <v>72</v>
      </c>
      <c r="AY1776" s="166" t="s">
        <v>306</v>
      </c>
    </row>
    <row r="1777" spans="2:65" s="12" customFormat="1">
      <c r="B1777" s="146"/>
      <c r="D1777" s="147" t="s">
        <v>313</v>
      </c>
      <c r="E1777" s="148" t="s">
        <v>21</v>
      </c>
      <c r="F1777" s="149" t="s">
        <v>2467</v>
      </c>
      <c r="H1777" s="150">
        <v>14.752000000000001</v>
      </c>
      <c r="I1777" s="151"/>
      <c r="L1777" s="146"/>
      <c r="M1777" s="152"/>
      <c r="T1777" s="153"/>
      <c r="AT1777" s="148" t="s">
        <v>313</v>
      </c>
      <c r="AU1777" s="148" t="s">
        <v>81</v>
      </c>
      <c r="AV1777" s="12" t="s">
        <v>81</v>
      </c>
      <c r="AW1777" s="12" t="s">
        <v>34</v>
      </c>
      <c r="AX1777" s="12" t="s">
        <v>72</v>
      </c>
      <c r="AY1777" s="148" t="s">
        <v>306</v>
      </c>
    </row>
    <row r="1778" spans="2:65" s="13" customFormat="1">
      <c r="B1778" s="154"/>
      <c r="D1778" s="147" t="s">
        <v>313</v>
      </c>
      <c r="E1778" s="155" t="s">
        <v>21</v>
      </c>
      <c r="F1778" s="156" t="s">
        <v>315</v>
      </c>
      <c r="H1778" s="157">
        <v>14.752000000000001</v>
      </c>
      <c r="I1778" s="158"/>
      <c r="L1778" s="154"/>
      <c r="M1778" s="159"/>
      <c r="T1778" s="160"/>
      <c r="AT1778" s="155" t="s">
        <v>313</v>
      </c>
      <c r="AU1778" s="155" t="s">
        <v>81</v>
      </c>
      <c r="AV1778" s="13" t="s">
        <v>89</v>
      </c>
      <c r="AW1778" s="13" t="s">
        <v>34</v>
      </c>
      <c r="AX1778" s="13" t="s">
        <v>72</v>
      </c>
      <c r="AY1778" s="155" t="s">
        <v>306</v>
      </c>
    </row>
    <row r="1779" spans="2:65" s="15" customFormat="1">
      <c r="B1779" s="171"/>
      <c r="D1779" s="147" t="s">
        <v>313</v>
      </c>
      <c r="E1779" s="172" t="s">
        <v>21</v>
      </c>
      <c r="F1779" s="173" t="s">
        <v>331</v>
      </c>
      <c r="H1779" s="174">
        <v>19.431999999999999</v>
      </c>
      <c r="I1779" s="175"/>
      <c r="L1779" s="171"/>
      <c r="M1779" s="176"/>
      <c r="T1779" s="177"/>
      <c r="AT1779" s="172" t="s">
        <v>313</v>
      </c>
      <c r="AU1779" s="172" t="s">
        <v>81</v>
      </c>
      <c r="AV1779" s="15" t="s">
        <v>108</v>
      </c>
      <c r="AW1779" s="15" t="s">
        <v>34</v>
      </c>
      <c r="AX1779" s="15" t="s">
        <v>79</v>
      </c>
      <c r="AY1779" s="172" t="s">
        <v>306</v>
      </c>
    </row>
    <row r="1780" spans="2:65" s="1" customFormat="1" ht="16.5" customHeight="1">
      <c r="B1780" s="33"/>
      <c r="C1780" s="133" t="s">
        <v>2473</v>
      </c>
      <c r="D1780" s="133" t="s">
        <v>308</v>
      </c>
      <c r="E1780" s="134" t="s">
        <v>2474</v>
      </c>
      <c r="F1780" s="135" t="s">
        <v>2475</v>
      </c>
      <c r="G1780" s="136" t="s">
        <v>236</v>
      </c>
      <c r="H1780" s="137">
        <v>19.431999999999999</v>
      </c>
      <c r="I1780" s="138"/>
      <c r="J1780" s="139">
        <f>ROUND(I1780*H1780,2)</f>
        <v>0</v>
      </c>
      <c r="K1780" s="135" t="s">
        <v>319</v>
      </c>
      <c r="L1780" s="33"/>
      <c r="M1780" s="140" t="s">
        <v>21</v>
      </c>
      <c r="N1780" s="141" t="s">
        <v>43</v>
      </c>
      <c r="P1780" s="142">
        <f>O1780*H1780</f>
        <v>0</v>
      </c>
      <c r="Q1780" s="142">
        <v>1.2E-4</v>
      </c>
      <c r="R1780" s="142">
        <f>Q1780*H1780</f>
        <v>2.33184E-3</v>
      </c>
      <c r="S1780" s="142">
        <v>0</v>
      </c>
      <c r="T1780" s="143">
        <f>S1780*H1780</f>
        <v>0</v>
      </c>
      <c r="AR1780" s="144" t="s">
        <v>368</v>
      </c>
      <c r="AT1780" s="144" t="s">
        <v>308</v>
      </c>
      <c r="AU1780" s="144" t="s">
        <v>81</v>
      </c>
      <c r="AY1780" s="18" t="s">
        <v>306</v>
      </c>
      <c r="BE1780" s="145">
        <f>IF(N1780="základní",J1780,0)</f>
        <v>0</v>
      </c>
      <c r="BF1780" s="145">
        <f>IF(N1780="snížená",J1780,0)</f>
        <v>0</v>
      </c>
      <c r="BG1780" s="145">
        <f>IF(N1780="zákl. přenesená",J1780,0)</f>
        <v>0</v>
      </c>
      <c r="BH1780" s="145">
        <f>IF(N1780="sníž. přenesená",J1780,0)</f>
        <v>0</v>
      </c>
      <c r="BI1780" s="145">
        <f>IF(N1780="nulová",J1780,0)</f>
        <v>0</v>
      </c>
      <c r="BJ1780" s="18" t="s">
        <v>79</v>
      </c>
      <c r="BK1780" s="145">
        <f>ROUND(I1780*H1780,2)</f>
        <v>0</v>
      </c>
      <c r="BL1780" s="18" t="s">
        <v>368</v>
      </c>
      <c r="BM1780" s="144" t="s">
        <v>2476</v>
      </c>
    </row>
    <row r="1781" spans="2:65" s="1" customFormat="1">
      <c r="B1781" s="33"/>
      <c r="D1781" s="161" t="s">
        <v>321</v>
      </c>
      <c r="F1781" s="162" t="s">
        <v>2477</v>
      </c>
      <c r="I1781" s="163"/>
      <c r="L1781" s="33"/>
      <c r="M1781" s="164"/>
      <c r="T1781" s="52"/>
      <c r="AT1781" s="18" t="s">
        <v>321</v>
      </c>
      <c r="AU1781" s="18" t="s">
        <v>81</v>
      </c>
    </row>
    <row r="1782" spans="2:65" s="14" customFormat="1">
      <c r="B1782" s="165"/>
      <c r="D1782" s="147" t="s">
        <v>313</v>
      </c>
      <c r="E1782" s="166" t="s">
        <v>21</v>
      </c>
      <c r="F1782" s="167" t="s">
        <v>2064</v>
      </c>
      <c r="H1782" s="166" t="s">
        <v>21</v>
      </c>
      <c r="I1782" s="168"/>
      <c r="L1782" s="165"/>
      <c r="M1782" s="169"/>
      <c r="T1782" s="170"/>
      <c r="AT1782" s="166" t="s">
        <v>313</v>
      </c>
      <c r="AU1782" s="166" t="s">
        <v>81</v>
      </c>
      <c r="AV1782" s="14" t="s">
        <v>79</v>
      </c>
      <c r="AW1782" s="14" t="s">
        <v>34</v>
      </c>
      <c r="AX1782" s="14" t="s">
        <v>72</v>
      </c>
      <c r="AY1782" s="166" t="s">
        <v>306</v>
      </c>
    </row>
    <row r="1783" spans="2:65" s="12" customFormat="1">
      <c r="B1783" s="146"/>
      <c r="D1783" s="147" t="s">
        <v>313</v>
      </c>
      <c r="E1783" s="148" t="s">
        <v>21</v>
      </c>
      <c r="F1783" s="149" t="s">
        <v>2465</v>
      </c>
      <c r="H1783" s="150">
        <v>4.68</v>
      </c>
      <c r="I1783" s="151"/>
      <c r="L1783" s="146"/>
      <c r="M1783" s="152"/>
      <c r="T1783" s="153"/>
      <c r="AT1783" s="148" t="s">
        <v>313</v>
      </c>
      <c r="AU1783" s="148" t="s">
        <v>81</v>
      </c>
      <c r="AV1783" s="12" t="s">
        <v>81</v>
      </c>
      <c r="AW1783" s="12" t="s">
        <v>34</v>
      </c>
      <c r="AX1783" s="12" t="s">
        <v>72</v>
      </c>
      <c r="AY1783" s="148" t="s">
        <v>306</v>
      </c>
    </row>
    <row r="1784" spans="2:65" s="13" customFormat="1">
      <c r="B1784" s="154"/>
      <c r="D1784" s="147" t="s">
        <v>313</v>
      </c>
      <c r="E1784" s="155" t="s">
        <v>21</v>
      </c>
      <c r="F1784" s="156" t="s">
        <v>315</v>
      </c>
      <c r="H1784" s="157">
        <v>4.68</v>
      </c>
      <c r="I1784" s="158"/>
      <c r="L1784" s="154"/>
      <c r="M1784" s="159"/>
      <c r="T1784" s="160"/>
      <c r="AT1784" s="155" t="s">
        <v>313</v>
      </c>
      <c r="AU1784" s="155" t="s">
        <v>81</v>
      </c>
      <c r="AV1784" s="13" t="s">
        <v>89</v>
      </c>
      <c r="AW1784" s="13" t="s">
        <v>34</v>
      </c>
      <c r="AX1784" s="13" t="s">
        <v>72</v>
      </c>
      <c r="AY1784" s="155" t="s">
        <v>306</v>
      </c>
    </row>
    <row r="1785" spans="2:65" s="14" customFormat="1">
      <c r="B1785" s="165"/>
      <c r="D1785" s="147" t="s">
        <v>313</v>
      </c>
      <c r="E1785" s="166" t="s">
        <v>21</v>
      </c>
      <c r="F1785" s="167" t="s">
        <v>2466</v>
      </c>
      <c r="H1785" s="166" t="s">
        <v>21</v>
      </c>
      <c r="I1785" s="168"/>
      <c r="L1785" s="165"/>
      <c r="M1785" s="169"/>
      <c r="T1785" s="170"/>
      <c r="AT1785" s="166" t="s">
        <v>313</v>
      </c>
      <c r="AU1785" s="166" t="s">
        <v>81</v>
      </c>
      <c r="AV1785" s="14" t="s">
        <v>79</v>
      </c>
      <c r="AW1785" s="14" t="s">
        <v>34</v>
      </c>
      <c r="AX1785" s="14" t="s">
        <v>72</v>
      </c>
      <c r="AY1785" s="166" t="s">
        <v>306</v>
      </c>
    </row>
    <row r="1786" spans="2:65" s="12" customFormat="1">
      <c r="B1786" s="146"/>
      <c r="D1786" s="147" t="s">
        <v>313</v>
      </c>
      <c r="E1786" s="148" t="s">
        <v>21</v>
      </c>
      <c r="F1786" s="149" t="s">
        <v>2467</v>
      </c>
      <c r="H1786" s="150">
        <v>14.752000000000001</v>
      </c>
      <c r="I1786" s="151"/>
      <c r="L1786" s="146"/>
      <c r="M1786" s="152"/>
      <c r="T1786" s="153"/>
      <c r="AT1786" s="148" t="s">
        <v>313</v>
      </c>
      <c r="AU1786" s="148" t="s">
        <v>81</v>
      </c>
      <c r="AV1786" s="12" t="s">
        <v>81</v>
      </c>
      <c r="AW1786" s="12" t="s">
        <v>34</v>
      </c>
      <c r="AX1786" s="12" t="s">
        <v>72</v>
      </c>
      <c r="AY1786" s="148" t="s">
        <v>306</v>
      </c>
    </row>
    <row r="1787" spans="2:65" s="13" customFormat="1">
      <c r="B1787" s="154"/>
      <c r="D1787" s="147" t="s">
        <v>313</v>
      </c>
      <c r="E1787" s="155" t="s">
        <v>21</v>
      </c>
      <c r="F1787" s="156" t="s">
        <v>315</v>
      </c>
      <c r="H1787" s="157">
        <v>14.752000000000001</v>
      </c>
      <c r="I1787" s="158"/>
      <c r="L1787" s="154"/>
      <c r="M1787" s="159"/>
      <c r="T1787" s="160"/>
      <c r="AT1787" s="155" t="s">
        <v>313</v>
      </c>
      <c r="AU1787" s="155" t="s">
        <v>81</v>
      </c>
      <c r="AV1787" s="13" t="s">
        <v>89</v>
      </c>
      <c r="AW1787" s="13" t="s">
        <v>34</v>
      </c>
      <c r="AX1787" s="13" t="s">
        <v>72</v>
      </c>
      <c r="AY1787" s="155" t="s">
        <v>306</v>
      </c>
    </row>
    <row r="1788" spans="2:65" s="15" customFormat="1">
      <c r="B1788" s="171"/>
      <c r="D1788" s="147" t="s">
        <v>313</v>
      </c>
      <c r="E1788" s="172" t="s">
        <v>21</v>
      </c>
      <c r="F1788" s="173" t="s">
        <v>331</v>
      </c>
      <c r="H1788" s="174">
        <v>19.431999999999999</v>
      </c>
      <c r="I1788" s="175"/>
      <c r="L1788" s="171"/>
      <c r="M1788" s="176"/>
      <c r="T1788" s="177"/>
      <c r="AT1788" s="172" t="s">
        <v>313</v>
      </c>
      <c r="AU1788" s="172" t="s">
        <v>81</v>
      </c>
      <c r="AV1788" s="15" t="s">
        <v>108</v>
      </c>
      <c r="AW1788" s="15" t="s">
        <v>34</v>
      </c>
      <c r="AX1788" s="15" t="s">
        <v>79</v>
      </c>
      <c r="AY1788" s="172" t="s">
        <v>306</v>
      </c>
    </row>
    <row r="1789" spans="2:65" s="1" customFormat="1" ht="16.5" customHeight="1">
      <c r="B1789" s="33"/>
      <c r="C1789" s="133" t="s">
        <v>2478</v>
      </c>
      <c r="D1789" s="133" t="s">
        <v>308</v>
      </c>
      <c r="E1789" s="134" t="s">
        <v>2479</v>
      </c>
      <c r="F1789" s="135" t="s">
        <v>2480</v>
      </c>
      <c r="G1789" s="136" t="s">
        <v>236</v>
      </c>
      <c r="H1789" s="137">
        <v>48.222000000000001</v>
      </c>
      <c r="I1789" s="138"/>
      <c r="J1789" s="139">
        <f>ROUND(I1789*H1789,2)</f>
        <v>0</v>
      </c>
      <c r="K1789" s="135" t="s">
        <v>319</v>
      </c>
      <c r="L1789" s="33"/>
      <c r="M1789" s="140" t="s">
        <v>21</v>
      </c>
      <c r="N1789" s="141" t="s">
        <v>43</v>
      </c>
      <c r="P1789" s="142">
        <f>O1789*H1789</f>
        <v>0</v>
      </c>
      <c r="Q1789" s="142">
        <v>0</v>
      </c>
      <c r="R1789" s="142">
        <f>Q1789*H1789</f>
        <v>0</v>
      </c>
      <c r="S1789" s="142">
        <v>0</v>
      </c>
      <c r="T1789" s="143">
        <f>S1789*H1789</f>
        <v>0</v>
      </c>
      <c r="AR1789" s="144" t="s">
        <v>368</v>
      </c>
      <c r="AT1789" s="144" t="s">
        <v>308</v>
      </c>
      <c r="AU1789" s="144" t="s">
        <v>81</v>
      </c>
      <c r="AY1789" s="18" t="s">
        <v>306</v>
      </c>
      <c r="BE1789" s="145">
        <f>IF(N1789="základní",J1789,0)</f>
        <v>0</v>
      </c>
      <c r="BF1789" s="145">
        <f>IF(N1789="snížená",J1789,0)</f>
        <v>0</v>
      </c>
      <c r="BG1789" s="145">
        <f>IF(N1789="zákl. přenesená",J1789,0)</f>
        <v>0</v>
      </c>
      <c r="BH1789" s="145">
        <f>IF(N1789="sníž. přenesená",J1789,0)</f>
        <v>0</v>
      </c>
      <c r="BI1789" s="145">
        <f>IF(N1789="nulová",J1789,0)</f>
        <v>0</v>
      </c>
      <c r="BJ1789" s="18" t="s">
        <v>79</v>
      </c>
      <c r="BK1789" s="145">
        <f>ROUND(I1789*H1789,2)</f>
        <v>0</v>
      </c>
      <c r="BL1789" s="18" t="s">
        <v>368</v>
      </c>
      <c r="BM1789" s="144" t="s">
        <v>2481</v>
      </c>
    </row>
    <row r="1790" spans="2:65" s="1" customFormat="1">
      <c r="B1790" s="33"/>
      <c r="D1790" s="161" t="s">
        <v>321</v>
      </c>
      <c r="F1790" s="162" t="s">
        <v>2482</v>
      </c>
      <c r="I1790" s="163"/>
      <c r="L1790" s="33"/>
      <c r="M1790" s="164"/>
      <c r="T1790" s="52"/>
      <c r="AT1790" s="18" t="s">
        <v>321</v>
      </c>
      <c r="AU1790" s="18" t="s">
        <v>81</v>
      </c>
    </row>
    <row r="1791" spans="2:65" s="14" customFormat="1">
      <c r="B1791" s="165"/>
      <c r="D1791" s="147" t="s">
        <v>313</v>
      </c>
      <c r="E1791" s="166" t="s">
        <v>21</v>
      </c>
      <c r="F1791" s="167" t="s">
        <v>2483</v>
      </c>
      <c r="H1791" s="166" t="s">
        <v>21</v>
      </c>
      <c r="I1791" s="168"/>
      <c r="L1791" s="165"/>
      <c r="M1791" s="169"/>
      <c r="T1791" s="170"/>
      <c r="AT1791" s="166" t="s">
        <v>313</v>
      </c>
      <c r="AU1791" s="166" t="s">
        <v>81</v>
      </c>
      <c r="AV1791" s="14" t="s">
        <v>79</v>
      </c>
      <c r="AW1791" s="14" t="s">
        <v>34</v>
      </c>
      <c r="AX1791" s="14" t="s">
        <v>72</v>
      </c>
      <c r="AY1791" s="166" t="s">
        <v>306</v>
      </c>
    </row>
    <row r="1792" spans="2:65" s="12" customFormat="1">
      <c r="B1792" s="146"/>
      <c r="D1792" s="147" t="s">
        <v>313</v>
      </c>
      <c r="E1792" s="148" t="s">
        <v>21</v>
      </c>
      <c r="F1792" s="149" t="s">
        <v>2338</v>
      </c>
      <c r="H1792" s="150">
        <v>1.984</v>
      </c>
      <c r="I1792" s="151"/>
      <c r="L1792" s="146"/>
      <c r="M1792" s="152"/>
      <c r="T1792" s="153"/>
      <c r="AT1792" s="148" t="s">
        <v>313</v>
      </c>
      <c r="AU1792" s="148" t="s">
        <v>81</v>
      </c>
      <c r="AV1792" s="12" t="s">
        <v>81</v>
      </c>
      <c r="AW1792" s="12" t="s">
        <v>34</v>
      </c>
      <c r="AX1792" s="12" t="s">
        <v>72</v>
      </c>
      <c r="AY1792" s="148" t="s">
        <v>306</v>
      </c>
    </row>
    <row r="1793" spans="2:65" s="12" customFormat="1">
      <c r="B1793" s="146"/>
      <c r="D1793" s="147" t="s">
        <v>313</v>
      </c>
      <c r="E1793" s="148" t="s">
        <v>21</v>
      </c>
      <c r="F1793" s="149" t="s">
        <v>2339</v>
      </c>
      <c r="H1793" s="150">
        <v>1.4419999999999999</v>
      </c>
      <c r="I1793" s="151"/>
      <c r="L1793" s="146"/>
      <c r="M1793" s="152"/>
      <c r="T1793" s="153"/>
      <c r="AT1793" s="148" t="s">
        <v>313</v>
      </c>
      <c r="AU1793" s="148" t="s">
        <v>81</v>
      </c>
      <c r="AV1793" s="12" t="s">
        <v>81</v>
      </c>
      <c r="AW1793" s="12" t="s">
        <v>34</v>
      </c>
      <c r="AX1793" s="12" t="s">
        <v>72</v>
      </c>
      <c r="AY1793" s="148" t="s">
        <v>306</v>
      </c>
    </row>
    <row r="1794" spans="2:65" s="13" customFormat="1">
      <c r="B1794" s="154"/>
      <c r="D1794" s="147" t="s">
        <v>313</v>
      </c>
      <c r="E1794" s="155" t="s">
        <v>21</v>
      </c>
      <c r="F1794" s="156" t="s">
        <v>315</v>
      </c>
      <c r="H1794" s="157">
        <v>3.4260000000000002</v>
      </c>
      <c r="I1794" s="158"/>
      <c r="L1794" s="154"/>
      <c r="M1794" s="159"/>
      <c r="T1794" s="160"/>
      <c r="AT1794" s="155" t="s">
        <v>313</v>
      </c>
      <c r="AU1794" s="155" t="s">
        <v>81</v>
      </c>
      <c r="AV1794" s="13" t="s">
        <v>89</v>
      </c>
      <c r="AW1794" s="13" t="s">
        <v>34</v>
      </c>
      <c r="AX1794" s="13" t="s">
        <v>72</v>
      </c>
      <c r="AY1794" s="155" t="s">
        <v>306</v>
      </c>
    </row>
    <row r="1795" spans="2:65" s="14" customFormat="1">
      <c r="B1795" s="165"/>
      <c r="D1795" s="147" t="s">
        <v>313</v>
      </c>
      <c r="E1795" s="166" t="s">
        <v>21</v>
      </c>
      <c r="F1795" s="167" t="s">
        <v>2187</v>
      </c>
      <c r="H1795" s="166" t="s">
        <v>21</v>
      </c>
      <c r="I1795" s="168"/>
      <c r="L1795" s="165"/>
      <c r="M1795" s="169"/>
      <c r="T1795" s="170"/>
      <c r="AT1795" s="166" t="s">
        <v>313</v>
      </c>
      <c r="AU1795" s="166" t="s">
        <v>81</v>
      </c>
      <c r="AV1795" s="14" t="s">
        <v>79</v>
      </c>
      <c r="AW1795" s="14" t="s">
        <v>34</v>
      </c>
      <c r="AX1795" s="14" t="s">
        <v>72</v>
      </c>
      <c r="AY1795" s="166" t="s">
        <v>306</v>
      </c>
    </row>
    <row r="1796" spans="2:65" s="12" customFormat="1">
      <c r="B1796" s="146"/>
      <c r="D1796" s="147" t="s">
        <v>313</v>
      </c>
      <c r="E1796" s="148" t="s">
        <v>21</v>
      </c>
      <c r="F1796" s="149" t="s">
        <v>2188</v>
      </c>
      <c r="H1796" s="150">
        <v>14.045999999999999</v>
      </c>
      <c r="I1796" s="151"/>
      <c r="L1796" s="146"/>
      <c r="M1796" s="152"/>
      <c r="T1796" s="153"/>
      <c r="AT1796" s="148" t="s">
        <v>313</v>
      </c>
      <c r="AU1796" s="148" t="s">
        <v>81</v>
      </c>
      <c r="AV1796" s="12" t="s">
        <v>81</v>
      </c>
      <c r="AW1796" s="12" t="s">
        <v>34</v>
      </c>
      <c r="AX1796" s="12" t="s">
        <v>72</v>
      </c>
      <c r="AY1796" s="148" t="s">
        <v>306</v>
      </c>
    </row>
    <row r="1797" spans="2:65" s="12" customFormat="1">
      <c r="B1797" s="146"/>
      <c r="D1797" s="147" t="s">
        <v>313</v>
      </c>
      <c r="E1797" s="148" t="s">
        <v>21</v>
      </c>
      <c r="F1797" s="149" t="s">
        <v>2189</v>
      </c>
      <c r="H1797" s="150">
        <v>12.87</v>
      </c>
      <c r="I1797" s="151"/>
      <c r="L1797" s="146"/>
      <c r="M1797" s="152"/>
      <c r="T1797" s="153"/>
      <c r="AT1797" s="148" t="s">
        <v>313</v>
      </c>
      <c r="AU1797" s="148" t="s">
        <v>81</v>
      </c>
      <c r="AV1797" s="12" t="s">
        <v>81</v>
      </c>
      <c r="AW1797" s="12" t="s">
        <v>34</v>
      </c>
      <c r="AX1797" s="12" t="s">
        <v>72</v>
      </c>
      <c r="AY1797" s="148" t="s">
        <v>306</v>
      </c>
    </row>
    <row r="1798" spans="2:65" s="13" customFormat="1">
      <c r="B1798" s="154"/>
      <c r="D1798" s="147" t="s">
        <v>313</v>
      </c>
      <c r="E1798" s="155" t="s">
        <v>21</v>
      </c>
      <c r="F1798" s="156" t="s">
        <v>315</v>
      </c>
      <c r="H1798" s="157">
        <v>26.916</v>
      </c>
      <c r="I1798" s="158"/>
      <c r="L1798" s="154"/>
      <c r="M1798" s="159"/>
      <c r="T1798" s="160"/>
      <c r="AT1798" s="155" t="s">
        <v>313</v>
      </c>
      <c r="AU1798" s="155" t="s">
        <v>81</v>
      </c>
      <c r="AV1798" s="13" t="s">
        <v>89</v>
      </c>
      <c r="AW1798" s="13" t="s">
        <v>34</v>
      </c>
      <c r="AX1798" s="13" t="s">
        <v>72</v>
      </c>
      <c r="AY1798" s="155" t="s">
        <v>306</v>
      </c>
    </row>
    <row r="1799" spans="2:65" s="12" customFormat="1">
      <c r="B1799" s="146"/>
      <c r="D1799" s="147" t="s">
        <v>313</v>
      </c>
      <c r="E1799" s="148" t="s">
        <v>21</v>
      </c>
      <c r="F1799" s="149" t="s">
        <v>2195</v>
      </c>
      <c r="H1799" s="150">
        <v>16.28</v>
      </c>
      <c r="I1799" s="151"/>
      <c r="L1799" s="146"/>
      <c r="M1799" s="152"/>
      <c r="T1799" s="153"/>
      <c r="AT1799" s="148" t="s">
        <v>313</v>
      </c>
      <c r="AU1799" s="148" t="s">
        <v>81</v>
      </c>
      <c r="AV1799" s="12" t="s">
        <v>81</v>
      </c>
      <c r="AW1799" s="12" t="s">
        <v>34</v>
      </c>
      <c r="AX1799" s="12" t="s">
        <v>72</v>
      </c>
      <c r="AY1799" s="148" t="s">
        <v>306</v>
      </c>
    </row>
    <row r="1800" spans="2:65" s="13" customFormat="1">
      <c r="B1800" s="154"/>
      <c r="D1800" s="147" t="s">
        <v>313</v>
      </c>
      <c r="E1800" s="155" t="s">
        <v>21</v>
      </c>
      <c r="F1800" s="156" t="s">
        <v>315</v>
      </c>
      <c r="H1800" s="157">
        <v>16.28</v>
      </c>
      <c r="I1800" s="158"/>
      <c r="L1800" s="154"/>
      <c r="M1800" s="159"/>
      <c r="T1800" s="160"/>
      <c r="AT1800" s="155" t="s">
        <v>313</v>
      </c>
      <c r="AU1800" s="155" t="s">
        <v>81</v>
      </c>
      <c r="AV1800" s="13" t="s">
        <v>89</v>
      </c>
      <c r="AW1800" s="13" t="s">
        <v>34</v>
      </c>
      <c r="AX1800" s="13" t="s">
        <v>72</v>
      </c>
      <c r="AY1800" s="155" t="s">
        <v>306</v>
      </c>
    </row>
    <row r="1801" spans="2:65" s="12" customFormat="1">
      <c r="B1801" s="146"/>
      <c r="D1801" s="147" t="s">
        <v>313</v>
      </c>
      <c r="E1801" s="148" t="s">
        <v>21</v>
      </c>
      <c r="F1801" s="149" t="s">
        <v>1213</v>
      </c>
      <c r="H1801" s="150">
        <v>1.6</v>
      </c>
      <c r="I1801" s="151"/>
      <c r="L1801" s="146"/>
      <c r="M1801" s="152"/>
      <c r="T1801" s="153"/>
      <c r="AT1801" s="148" t="s">
        <v>313</v>
      </c>
      <c r="AU1801" s="148" t="s">
        <v>81</v>
      </c>
      <c r="AV1801" s="12" t="s">
        <v>81</v>
      </c>
      <c r="AW1801" s="12" t="s">
        <v>34</v>
      </c>
      <c r="AX1801" s="12" t="s">
        <v>72</v>
      </c>
      <c r="AY1801" s="148" t="s">
        <v>306</v>
      </c>
    </row>
    <row r="1802" spans="2:65" s="13" customFormat="1">
      <c r="B1802" s="154"/>
      <c r="D1802" s="147" t="s">
        <v>313</v>
      </c>
      <c r="E1802" s="155" t="s">
        <v>21</v>
      </c>
      <c r="F1802" s="156" t="s">
        <v>315</v>
      </c>
      <c r="H1802" s="157">
        <v>1.6</v>
      </c>
      <c r="I1802" s="158"/>
      <c r="L1802" s="154"/>
      <c r="M1802" s="159"/>
      <c r="T1802" s="160"/>
      <c r="AT1802" s="155" t="s">
        <v>313</v>
      </c>
      <c r="AU1802" s="155" t="s">
        <v>81</v>
      </c>
      <c r="AV1802" s="13" t="s">
        <v>89</v>
      </c>
      <c r="AW1802" s="13" t="s">
        <v>34</v>
      </c>
      <c r="AX1802" s="13" t="s">
        <v>72</v>
      </c>
      <c r="AY1802" s="155" t="s">
        <v>306</v>
      </c>
    </row>
    <row r="1803" spans="2:65" s="15" customFormat="1">
      <c r="B1803" s="171"/>
      <c r="D1803" s="147" t="s">
        <v>313</v>
      </c>
      <c r="E1803" s="172" t="s">
        <v>21</v>
      </c>
      <c r="F1803" s="173" t="s">
        <v>331</v>
      </c>
      <c r="H1803" s="174">
        <v>48.222000000000001</v>
      </c>
      <c r="I1803" s="175"/>
      <c r="L1803" s="171"/>
      <c r="M1803" s="176"/>
      <c r="T1803" s="177"/>
      <c r="AT1803" s="172" t="s">
        <v>313</v>
      </c>
      <c r="AU1803" s="172" t="s">
        <v>81</v>
      </c>
      <c r="AV1803" s="15" t="s">
        <v>108</v>
      </c>
      <c r="AW1803" s="15" t="s">
        <v>34</v>
      </c>
      <c r="AX1803" s="15" t="s">
        <v>79</v>
      </c>
      <c r="AY1803" s="172" t="s">
        <v>306</v>
      </c>
    </row>
    <row r="1804" spans="2:65" s="1" customFormat="1" ht="16.5" customHeight="1">
      <c r="B1804" s="33"/>
      <c r="C1804" s="133" t="s">
        <v>2484</v>
      </c>
      <c r="D1804" s="133" t="s">
        <v>308</v>
      </c>
      <c r="E1804" s="134" t="s">
        <v>2485</v>
      </c>
      <c r="F1804" s="135" t="s">
        <v>2486</v>
      </c>
      <c r="G1804" s="136" t="s">
        <v>236</v>
      </c>
      <c r="H1804" s="137">
        <v>48.222000000000001</v>
      </c>
      <c r="I1804" s="138"/>
      <c r="J1804" s="139">
        <f>ROUND(I1804*H1804,2)</f>
        <v>0</v>
      </c>
      <c r="K1804" s="135" t="s">
        <v>319</v>
      </c>
      <c r="L1804" s="33"/>
      <c r="M1804" s="140" t="s">
        <v>21</v>
      </c>
      <c r="N1804" s="141" t="s">
        <v>43</v>
      </c>
      <c r="P1804" s="142">
        <f>O1804*H1804</f>
        <v>0</v>
      </c>
      <c r="Q1804" s="142">
        <v>2.1000000000000001E-4</v>
      </c>
      <c r="R1804" s="142">
        <f>Q1804*H1804</f>
        <v>1.0126620000000001E-2</v>
      </c>
      <c r="S1804" s="142">
        <v>0</v>
      </c>
      <c r="T1804" s="143">
        <f>S1804*H1804</f>
        <v>0</v>
      </c>
      <c r="AR1804" s="144" t="s">
        <v>368</v>
      </c>
      <c r="AT1804" s="144" t="s">
        <v>308</v>
      </c>
      <c r="AU1804" s="144" t="s">
        <v>81</v>
      </c>
      <c r="AY1804" s="18" t="s">
        <v>306</v>
      </c>
      <c r="BE1804" s="145">
        <f>IF(N1804="základní",J1804,0)</f>
        <v>0</v>
      </c>
      <c r="BF1804" s="145">
        <f>IF(N1804="snížená",J1804,0)</f>
        <v>0</v>
      </c>
      <c r="BG1804" s="145">
        <f>IF(N1804="zákl. přenesená",J1804,0)</f>
        <v>0</v>
      </c>
      <c r="BH1804" s="145">
        <f>IF(N1804="sníž. přenesená",J1804,0)</f>
        <v>0</v>
      </c>
      <c r="BI1804" s="145">
        <f>IF(N1804="nulová",J1804,0)</f>
        <v>0</v>
      </c>
      <c r="BJ1804" s="18" t="s">
        <v>79</v>
      </c>
      <c r="BK1804" s="145">
        <f>ROUND(I1804*H1804,2)</f>
        <v>0</v>
      </c>
      <c r="BL1804" s="18" t="s">
        <v>368</v>
      </c>
      <c r="BM1804" s="144" t="s">
        <v>2487</v>
      </c>
    </row>
    <row r="1805" spans="2:65" s="1" customFormat="1">
      <c r="B1805" s="33"/>
      <c r="D1805" s="161" t="s">
        <v>321</v>
      </c>
      <c r="F1805" s="162" t="s">
        <v>2488</v>
      </c>
      <c r="I1805" s="163"/>
      <c r="L1805" s="33"/>
      <c r="M1805" s="164"/>
      <c r="T1805" s="52"/>
      <c r="AT1805" s="18" t="s">
        <v>321</v>
      </c>
      <c r="AU1805" s="18" t="s">
        <v>81</v>
      </c>
    </row>
    <row r="1806" spans="2:65" s="14" customFormat="1">
      <c r="B1806" s="165"/>
      <c r="D1806" s="147" t="s">
        <v>313</v>
      </c>
      <c r="E1806" s="166" t="s">
        <v>21</v>
      </c>
      <c r="F1806" s="167" t="s">
        <v>2483</v>
      </c>
      <c r="H1806" s="166" t="s">
        <v>21</v>
      </c>
      <c r="I1806" s="168"/>
      <c r="L1806" s="165"/>
      <c r="M1806" s="169"/>
      <c r="T1806" s="170"/>
      <c r="AT1806" s="166" t="s">
        <v>313</v>
      </c>
      <c r="AU1806" s="166" t="s">
        <v>81</v>
      </c>
      <c r="AV1806" s="14" t="s">
        <v>79</v>
      </c>
      <c r="AW1806" s="14" t="s">
        <v>34</v>
      </c>
      <c r="AX1806" s="14" t="s">
        <v>72</v>
      </c>
      <c r="AY1806" s="166" t="s">
        <v>306</v>
      </c>
    </row>
    <row r="1807" spans="2:65" s="12" customFormat="1">
      <c r="B1807" s="146"/>
      <c r="D1807" s="147" t="s">
        <v>313</v>
      </c>
      <c r="E1807" s="148" t="s">
        <v>21</v>
      </c>
      <c r="F1807" s="149" t="s">
        <v>2338</v>
      </c>
      <c r="H1807" s="150">
        <v>1.984</v>
      </c>
      <c r="I1807" s="151"/>
      <c r="L1807" s="146"/>
      <c r="M1807" s="152"/>
      <c r="T1807" s="153"/>
      <c r="AT1807" s="148" t="s">
        <v>313</v>
      </c>
      <c r="AU1807" s="148" t="s">
        <v>81</v>
      </c>
      <c r="AV1807" s="12" t="s">
        <v>81</v>
      </c>
      <c r="AW1807" s="12" t="s">
        <v>34</v>
      </c>
      <c r="AX1807" s="12" t="s">
        <v>72</v>
      </c>
      <c r="AY1807" s="148" t="s">
        <v>306</v>
      </c>
    </row>
    <row r="1808" spans="2:65" s="12" customFormat="1">
      <c r="B1808" s="146"/>
      <c r="D1808" s="147" t="s">
        <v>313</v>
      </c>
      <c r="E1808" s="148" t="s">
        <v>21</v>
      </c>
      <c r="F1808" s="149" t="s">
        <v>2339</v>
      </c>
      <c r="H1808" s="150">
        <v>1.4419999999999999</v>
      </c>
      <c r="I1808" s="151"/>
      <c r="L1808" s="146"/>
      <c r="M1808" s="152"/>
      <c r="T1808" s="153"/>
      <c r="AT1808" s="148" t="s">
        <v>313</v>
      </c>
      <c r="AU1808" s="148" t="s">
        <v>81</v>
      </c>
      <c r="AV1808" s="12" t="s">
        <v>81</v>
      </c>
      <c r="AW1808" s="12" t="s">
        <v>34</v>
      </c>
      <c r="AX1808" s="12" t="s">
        <v>72</v>
      </c>
      <c r="AY1808" s="148" t="s">
        <v>306</v>
      </c>
    </row>
    <row r="1809" spans="2:65" s="13" customFormat="1">
      <c r="B1809" s="154"/>
      <c r="D1809" s="147" t="s">
        <v>313</v>
      </c>
      <c r="E1809" s="155" t="s">
        <v>21</v>
      </c>
      <c r="F1809" s="156" t="s">
        <v>315</v>
      </c>
      <c r="H1809" s="157">
        <v>3.4260000000000002</v>
      </c>
      <c r="I1809" s="158"/>
      <c r="L1809" s="154"/>
      <c r="M1809" s="159"/>
      <c r="T1809" s="160"/>
      <c r="AT1809" s="155" t="s">
        <v>313</v>
      </c>
      <c r="AU1809" s="155" t="s">
        <v>81</v>
      </c>
      <c r="AV1809" s="13" t="s">
        <v>89</v>
      </c>
      <c r="AW1809" s="13" t="s">
        <v>34</v>
      </c>
      <c r="AX1809" s="13" t="s">
        <v>72</v>
      </c>
      <c r="AY1809" s="155" t="s">
        <v>306</v>
      </c>
    </row>
    <row r="1810" spans="2:65" s="14" customFormat="1">
      <c r="B1810" s="165"/>
      <c r="D1810" s="147" t="s">
        <v>313</v>
      </c>
      <c r="E1810" s="166" t="s">
        <v>21</v>
      </c>
      <c r="F1810" s="167" t="s">
        <v>2187</v>
      </c>
      <c r="H1810" s="166" t="s">
        <v>21</v>
      </c>
      <c r="I1810" s="168"/>
      <c r="L1810" s="165"/>
      <c r="M1810" s="169"/>
      <c r="T1810" s="170"/>
      <c r="AT1810" s="166" t="s">
        <v>313</v>
      </c>
      <c r="AU1810" s="166" t="s">
        <v>81</v>
      </c>
      <c r="AV1810" s="14" t="s">
        <v>79</v>
      </c>
      <c r="AW1810" s="14" t="s">
        <v>34</v>
      </c>
      <c r="AX1810" s="14" t="s">
        <v>72</v>
      </c>
      <c r="AY1810" s="166" t="s">
        <v>306</v>
      </c>
    </row>
    <row r="1811" spans="2:65" s="12" customFormat="1">
      <c r="B1811" s="146"/>
      <c r="D1811" s="147" t="s">
        <v>313</v>
      </c>
      <c r="E1811" s="148" t="s">
        <v>21</v>
      </c>
      <c r="F1811" s="149" t="s">
        <v>2188</v>
      </c>
      <c r="H1811" s="150">
        <v>14.045999999999999</v>
      </c>
      <c r="I1811" s="151"/>
      <c r="L1811" s="146"/>
      <c r="M1811" s="152"/>
      <c r="T1811" s="153"/>
      <c r="AT1811" s="148" t="s">
        <v>313</v>
      </c>
      <c r="AU1811" s="148" t="s">
        <v>81</v>
      </c>
      <c r="AV1811" s="12" t="s">
        <v>81</v>
      </c>
      <c r="AW1811" s="12" t="s">
        <v>34</v>
      </c>
      <c r="AX1811" s="12" t="s">
        <v>72</v>
      </c>
      <c r="AY1811" s="148" t="s">
        <v>306</v>
      </c>
    </row>
    <row r="1812" spans="2:65" s="12" customFormat="1">
      <c r="B1812" s="146"/>
      <c r="D1812" s="147" t="s">
        <v>313</v>
      </c>
      <c r="E1812" s="148" t="s">
        <v>21</v>
      </c>
      <c r="F1812" s="149" t="s">
        <v>2189</v>
      </c>
      <c r="H1812" s="150">
        <v>12.87</v>
      </c>
      <c r="I1812" s="151"/>
      <c r="L1812" s="146"/>
      <c r="M1812" s="152"/>
      <c r="T1812" s="153"/>
      <c r="AT1812" s="148" t="s">
        <v>313</v>
      </c>
      <c r="AU1812" s="148" t="s">
        <v>81</v>
      </c>
      <c r="AV1812" s="12" t="s">
        <v>81</v>
      </c>
      <c r="AW1812" s="12" t="s">
        <v>34</v>
      </c>
      <c r="AX1812" s="12" t="s">
        <v>72</v>
      </c>
      <c r="AY1812" s="148" t="s">
        <v>306</v>
      </c>
    </row>
    <row r="1813" spans="2:65" s="13" customFormat="1">
      <c r="B1813" s="154"/>
      <c r="D1813" s="147" t="s">
        <v>313</v>
      </c>
      <c r="E1813" s="155" t="s">
        <v>21</v>
      </c>
      <c r="F1813" s="156" t="s">
        <v>315</v>
      </c>
      <c r="H1813" s="157">
        <v>26.916</v>
      </c>
      <c r="I1813" s="158"/>
      <c r="L1813" s="154"/>
      <c r="M1813" s="159"/>
      <c r="T1813" s="160"/>
      <c r="AT1813" s="155" t="s">
        <v>313</v>
      </c>
      <c r="AU1813" s="155" t="s">
        <v>81</v>
      </c>
      <c r="AV1813" s="13" t="s">
        <v>89</v>
      </c>
      <c r="AW1813" s="13" t="s">
        <v>34</v>
      </c>
      <c r="AX1813" s="13" t="s">
        <v>72</v>
      </c>
      <c r="AY1813" s="155" t="s">
        <v>306</v>
      </c>
    </row>
    <row r="1814" spans="2:65" s="12" customFormat="1">
      <c r="B1814" s="146"/>
      <c r="D1814" s="147" t="s">
        <v>313</v>
      </c>
      <c r="E1814" s="148" t="s">
        <v>21</v>
      </c>
      <c r="F1814" s="149" t="s">
        <v>2195</v>
      </c>
      <c r="H1814" s="150">
        <v>16.28</v>
      </c>
      <c r="I1814" s="151"/>
      <c r="L1814" s="146"/>
      <c r="M1814" s="152"/>
      <c r="T1814" s="153"/>
      <c r="AT1814" s="148" t="s">
        <v>313</v>
      </c>
      <c r="AU1814" s="148" t="s">
        <v>81</v>
      </c>
      <c r="AV1814" s="12" t="s">
        <v>81</v>
      </c>
      <c r="AW1814" s="12" t="s">
        <v>34</v>
      </c>
      <c r="AX1814" s="12" t="s">
        <v>72</v>
      </c>
      <c r="AY1814" s="148" t="s">
        <v>306</v>
      </c>
    </row>
    <row r="1815" spans="2:65" s="13" customFormat="1">
      <c r="B1815" s="154"/>
      <c r="D1815" s="147" t="s">
        <v>313</v>
      </c>
      <c r="E1815" s="155" t="s">
        <v>21</v>
      </c>
      <c r="F1815" s="156" t="s">
        <v>315</v>
      </c>
      <c r="H1815" s="157">
        <v>16.28</v>
      </c>
      <c r="I1815" s="158"/>
      <c r="L1815" s="154"/>
      <c r="M1815" s="159"/>
      <c r="T1815" s="160"/>
      <c r="AT1815" s="155" t="s">
        <v>313</v>
      </c>
      <c r="AU1815" s="155" t="s">
        <v>81</v>
      </c>
      <c r="AV1815" s="13" t="s">
        <v>89</v>
      </c>
      <c r="AW1815" s="13" t="s">
        <v>34</v>
      </c>
      <c r="AX1815" s="13" t="s">
        <v>72</v>
      </c>
      <c r="AY1815" s="155" t="s">
        <v>306</v>
      </c>
    </row>
    <row r="1816" spans="2:65" s="12" customFormat="1">
      <c r="B1816" s="146"/>
      <c r="D1816" s="147" t="s">
        <v>313</v>
      </c>
      <c r="E1816" s="148" t="s">
        <v>21</v>
      </c>
      <c r="F1816" s="149" t="s">
        <v>1213</v>
      </c>
      <c r="H1816" s="150">
        <v>1.6</v>
      </c>
      <c r="I1816" s="151"/>
      <c r="L1816" s="146"/>
      <c r="M1816" s="152"/>
      <c r="T1816" s="153"/>
      <c r="AT1816" s="148" t="s">
        <v>313</v>
      </c>
      <c r="AU1816" s="148" t="s">
        <v>81</v>
      </c>
      <c r="AV1816" s="12" t="s">
        <v>81</v>
      </c>
      <c r="AW1816" s="12" t="s">
        <v>34</v>
      </c>
      <c r="AX1816" s="12" t="s">
        <v>72</v>
      </c>
      <c r="AY1816" s="148" t="s">
        <v>306</v>
      </c>
    </row>
    <row r="1817" spans="2:65" s="13" customFormat="1">
      <c r="B1817" s="154"/>
      <c r="D1817" s="147" t="s">
        <v>313</v>
      </c>
      <c r="E1817" s="155" t="s">
        <v>21</v>
      </c>
      <c r="F1817" s="156" t="s">
        <v>315</v>
      </c>
      <c r="H1817" s="157">
        <v>1.6</v>
      </c>
      <c r="I1817" s="158"/>
      <c r="L1817" s="154"/>
      <c r="M1817" s="159"/>
      <c r="T1817" s="160"/>
      <c r="AT1817" s="155" t="s">
        <v>313</v>
      </c>
      <c r="AU1817" s="155" t="s">
        <v>81</v>
      </c>
      <c r="AV1817" s="13" t="s">
        <v>89</v>
      </c>
      <c r="AW1817" s="13" t="s">
        <v>34</v>
      </c>
      <c r="AX1817" s="13" t="s">
        <v>72</v>
      </c>
      <c r="AY1817" s="155" t="s">
        <v>306</v>
      </c>
    </row>
    <row r="1818" spans="2:65" s="15" customFormat="1">
      <c r="B1818" s="171"/>
      <c r="D1818" s="147" t="s">
        <v>313</v>
      </c>
      <c r="E1818" s="172" t="s">
        <v>21</v>
      </c>
      <c r="F1818" s="173" t="s">
        <v>331</v>
      </c>
      <c r="H1818" s="174">
        <v>48.222000000000001</v>
      </c>
      <c r="I1818" s="175"/>
      <c r="L1818" s="171"/>
      <c r="M1818" s="176"/>
      <c r="T1818" s="177"/>
      <c r="AT1818" s="172" t="s">
        <v>313</v>
      </c>
      <c r="AU1818" s="172" t="s">
        <v>81</v>
      </c>
      <c r="AV1818" s="15" t="s">
        <v>108</v>
      </c>
      <c r="AW1818" s="15" t="s">
        <v>34</v>
      </c>
      <c r="AX1818" s="15" t="s">
        <v>79</v>
      </c>
      <c r="AY1818" s="172" t="s">
        <v>306</v>
      </c>
    </row>
    <row r="1819" spans="2:65" s="1" customFormat="1" ht="16.5" customHeight="1">
      <c r="B1819" s="33"/>
      <c r="C1819" s="133" t="s">
        <v>2489</v>
      </c>
      <c r="D1819" s="133" t="s">
        <v>308</v>
      </c>
      <c r="E1819" s="134" t="s">
        <v>2490</v>
      </c>
      <c r="F1819" s="135" t="s">
        <v>2491</v>
      </c>
      <c r="G1819" s="136" t="s">
        <v>236</v>
      </c>
      <c r="H1819" s="137">
        <v>1.6</v>
      </c>
      <c r="I1819" s="138"/>
      <c r="J1819" s="139">
        <f>ROUND(I1819*H1819,2)</f>
        <v>0</v>
      </c>
      <c r="K1819" s="135" t="s">
        <v>319</v>
      </c>
      <c r="L1819" s="33"/>
      <c r="M1819" s="140" t="s">
        <v>21</v>
      </c>
      <c r="N1819" s="141" t="s">
        <v>43</v>
      </c>
      <c r="P1819" s="142">
        <f>O1819*H1819</f>
        <v>0</v>
      </c>
      <c r="Q1819" s="142">
        <v>3.8000000000000002E-4</v>
      </c>
      <c r="R1819" s="142">
        <f>Q1819*H1819</f>
        <v>6.0800000000000003E-4</v>
      </c>
      <c r="S1819" s="142">
        <v>0</v>
      </c>
      <c r="T1819" s="143">
        <f>S1819*H1819</f>
        <v>0</v>
      </c>
      <c r="AR1819" s="144" t="s">
        <v>368</v>
      </c>
      <c r="AT1819" s="144" t="s">
        <v>308</v>
      </c>
      <c r="AU1819" s="144" t="s">
        <v>81</v>
      </c>
      <c r="AY1819" s="18" t="s">
        <v>306</v>
      </c>
      <c r="BE1819" s="145">
        <f>IF(N1819="základní",J1819,0)</f>
        <v>0</v>
      </c>
      <c r="BF1819" s="145">
        <f>IF(N1819="snížená",J1819,0)</f>
        <v>0</v>
      </c>
      <c r="BG1819" s="145">
        <f>IF(N1819="zákl. přenesená",J1819,0)</f>
        <v>0</v>
      </c>
      <c r="BH1819" s="145">
        <f>IF(N1819="sníž. přenesená",J1819,0)</f>
        <v>0</v>
      </c>
      <c r="BI1819" s="145">
        <f>IF(N1819="nulová",J1819,0)</f>
        <v>0</v>
      </c>
      <c r="BJ1819" s="18" t="s">
        <v>79</v>
      </c>
      <c r="BK1819" s="145">
        <f>ROUND(I1819*H1819,2)</f>
        <v>0</v>
      </c>
      <c r="BL1819" s="18" t="s">
        <v>368</v>
      </c>
      <c r="BM1819" s="144" t="s">
        <v>2492</v>
      </c>
    </row>
    <row r="1820" spans="2:65" s="1" customFormat="1">
      <c r="B1820" s="33"/>
      <c r="D1820" s="161" t="s">
        <v>321</v>
      </c>
      <c r="F1820" s="162" t="s">
        <v>2493</v>
      </c>
      <c r="I1820" s="163"/>
      <c r="L1820" s="33"/>
      <c r="M1820" s="164"/>
      <c r="T1820" s="52"/>
      <c r="AT1820" s="18" t="s">
        <v>321</v>
      </c>
      <c r="AU1820" s="18" t="s">
        <v>81</v>
      </c>
    </row>
    <row r="1821" spans="2:65" s="12" customFormat="1">
      <c r="B1821" s="146"/>
      <c r="D1821" s="147" t="s">
        <v>313</v>
      </c>
      <c r="E1821" s="148" t="s">
        <v>21</v>
      </c>
      <c r="F1821" s="149" t="s">
        <v>1213</v>
      </c>
      <c r="H1821" s="150">
        <v>1.6</v>
      </c>
      <c r="I1821" s="151"/>
      <c r="L1821" s="146"/>
      <c r="M1821" s="152"/>
      <c r="T1821" s="153"/>
      <c r="AT1821" s="148" t="s">
        <v>313</v>
      </c>
      <c r="AU1821" s="148" t="s">
        <v>81</v>
      </c>
      <c r="AV1821" s="12" t="s">
        <v>81</v>
      </c>
      <c r="AW1821" s="12" t="s">
        <v>34</v>
      </c>
      <c r="AX1821" s="12" t="s">
        <v>72</v>
      </c>
      <c r="AY1821" s="148" t="s">
        <v>306</v>
      </c>
    </row>
    <row r="1822" spans="2:65" s="13" customFormat="1">
      <c r="B1822" s="154"/>
      <c r="D1822" s="147" t="s">
        <v>313</v>
      </c>
      <c r="E1822" s="155" t="s">
        <v>21</v>
      </c>
      <c r="F1822" s="156" t="s">
        <v>315</v>
      </c>
      <c r="H1822" s="157">
        <v>1.6</v>
      </c>
      <c r="I1822" s="158"/>
      <c r="L1822" s="154"/>
      <c r="M1822" s="159"/>
      <c r="T1822" s="160"/>
      <c r="AT1822" s="155" t="s">
        <v>313</v>
      </c>
      <c r="AU1822" s="155" t="s">
        <v>81</v>
      </c>
      <c r="AV1822" s="13" t="s">
        <v>89</v>
      </c>
      <c r="AW1822" s="13" t="s">
        <v>34</v>
      </c>
      <c r="AX1822" s="13" t="s">
        <v>79</v>
      </c>
      <c r="AY1822" s="155" t="s">
        <v>306</v>
      </c>
    </row>
    <row r="1823" spans="2:65" s="11" customFormat="1" ht="22.9" customHeight="1">
      <c r="B1823" s="121"/>
      <c r="D1823" s="122" t="s">
        <v>71</v>
      </c>
      <c r="E1823" s="131" t="s">
        <v>2494</v>
      </c>
      <c r="F1823" s="131" t="s">
        <v>2495</v>
      </c>
      <c r="I1823" s="124"/>
      <c r="J1823" s="132">
        <f>BK1823</f>
        <v>0</v>
      </c>
      <c r="L1823" s="121"/>
      <c r="M1823" s="126"/>
      <c r="P1823" s="127">
        <f>SUM(P1824:P1875)</f>
        <v>0</v>
      </c>
      <c r="R1823" s="127">
        <f>SUM(R1824:R1875)</f>
        <v>0.19425811999999998</v>
      </c>
      <c r="T1823" s="128">
        <f>SUM(T1824:T1875)</f>
        <v>0</v>
      </c>
      <c r="AR1823" s="122" t="s">
        <v>81</v>
      </c>
      <c r="AT1823" s="129" t="s">
        <v>71</v>
      </c>
      <c r="AU1823" s="129" t="s">
        <v>79</v>
      </c>
      <c r="AY1823" s="122" t="s">
        <v>306</v>
      </c>
      <c r="BK1823" s="130">
        <f>SUM(BK1824:BK1875)</f>
        <v>0</v>
      </c>
    </row>
    <row r="1824" spans="2:65" s="1" customFormat="1" ht="16.5" customHeight="1">
      <c r="B1824" s="33"/>
      <c r="C1824" s="133" t="s">
        <v>2496</v>
      </c>
      <c r="D1824" s="133" t="s">
        <v>308</v>
      </c>
      <c r="E1824" s="134" t="s">
        <v>2497</v>
      </c>
      <c r="F1824" s="135" t="s">
        <v>2498</v>
      </c>
      <c r="G1824" s="136" t="s">
        <v>236</v>
      </c>
      <c r="H1824" s="137">
        <v>398.40899999999999</v>
      </c>
      <c r="I1824" s="138"/>
      <c r="J1824" s="139">
        <f>ROUND(I1824*H1824,2)</f>
        <v>0</v>
      </c>
      <c r="K1824" s="135" t="s">
        <v>319</v>
      </c>
      <c r="L1824" s="33"/>
      <c r="M1824" s="140" t="s">
        <v>21</v>
      </c>
      <c r="N1824" s="141" t="s">
        <v>43</v>
      </c>
      <c r="P1824" s="142">
        <f>O1824*H1824</f>
        <v>0</v>
      </c>
      <c r="Q1824" s="142">
        <v>0</v>
      </c>
      <c r="R1824" s="142">
        <f>Q1824*H1824</f>
        <v>0</v>
      </c>
      <c r="S1824" s="142">
        <v>0</v>
      </c>
      <c r="T1824" s="143">
        <f>S1824*H1824</f>
        <v>0</v>
      </c>
      <c r="AR1824" s="144" t="s">
        <v>368</v>
      </c>
      <c r="AT1824" s="144" t="s">
        <v>308</v>
      </c>
      <c r="AU1824" s="144" t="s">
        <v>81</v>
      </c>
      <c r="AY1824" s="18" t="s">
        <v>306</v>
      </c>
      <c r="BE1824" s="145">
        <f>IF(N1824="základní",J1824,0)</f>
        <v>0</v>
      </c>
      <c r="BF1824" s="145">
        <f>IF(N1824="snížená",J1824,0)</f>
        <v>0</v>
      </c>
      <c r="BG1824" s="145">
        <f>IF(N1824="zákl. přenesená",J1824,0)</f>
        <v>0</v>
      </c>
      <c r="BH1824" s="145">
        <f>IF(N1824="sníž. přenesená",J1824,0)</f>
        <v>0</v>
      </c>
      <c r="BI1824" s="145">
        <f>IF(N1824="nulová",J1824,0)</f>
        <v>0</v>
      </c>
      <c r="BJ1824" s="18" t="s">
        <v>79</v>
      </c>
      <c r="BK1824" s="145">
        <f>ROUND(I1824*H1824,2)</f>
        <v>0</v>
      </c>
      <c r="BL1824" s="18" t="s">
        <v>368</v>
      </c>
      <c r="BM1824" s="144" t="s">
        <v>2499</v>
      </c>
    </row>
    <row r="1825" spans="2:65" s="1" customFormat="1">
      <c r="B1825" s="33"/>
      <c r="D1825" s="161" t="s">
        <v>321</v>
      </c>
      <c r="F1825" s="162" t="s">
        <v>2500</v>
      </c>
      <c r="I1825" s="163"/>
      <c r="L1825" s="33"/>
      <c r="M1825" s="164"/>
      <c r="T1825" s="52"/>
      <c r="AT1825" s="18" t="s">
        <v>321</v>
      </c>
      <c r="AU1825" s="18" t="s">
        <v>81</v>
      </c>
    </row>
    <row r="1826" spans="2:65" s="12" customFormat="1">
      <c r="B1826" s="146"/>
      <c r="D1826" s="147" t="s">
        <v>313</v>
      </c>
      <c r="E1826" s="148" t="s">
        <v>21</v>
      </c>
      <c r="F1826" s="149" t="s">
        <v>2501</v>
      </c>
      <c r="H1826" s="150">
        <v>398.40899999999999</v>
      </c>
      <c r="I1826" s="151"/>
      <c r="L1826" s="146"/>
      <c r="M1826" s="152"/>
      <c r="T1826" s="153"/>
      <c r="AT1826" s="148" t="s">
        <v>313</v>
      </c>
      <c r="AU1826" s="148" t="s">
        <v>81</v>
      </c>
      <c r="AV1826" s="12" t="s">
        <v>81</v>
      </c>
      <c r="AW1826" s="12" t="s">
        <v>34</v>
      </c>
      <c r="AX1826" s="12" t="s">
        <v>72</v>
      </c>
      <c r="AY1826" s="148" t="s">
        <v>306</v>
      </c>
    </row>
    <row r="1827" spans="2:65" s="13" customFormat="1">
      <c r="B1827" s="154"/>
      <c r="D1827" s="147" t="s">
        <v>313</v>
      </c>
      <c r="E1827" s="155" t="s">
        <v>21</v>
      </c>
      <c r="F1827" s="156" t="s">
        <v>315</v>
      </c>
      <c r="H1827" s="157">
        <v>398.40899999999999</v>
      </c>
      <c r="I1827" s="158"/>
      <c r="L1827" s="154"/>
      <c r="M1827" s="159"/>
      <c r="T1827" s="160"/>
      <c r="AT1827" s="155" t="s">
        <v>313</v>
      </c>
      <c r="AU1827" s="155" t="s">
        <v>81</v>
      </c>
      <c r="AV1827" s="13" t="s">
        <v>89</v>
      </c>
      <c r="AW1827" s="13" t="s">
        <v>34</v>
      </c>
      <c r="AX1827" s="13" t="s">
        <v>79</v>
      </c>
      <c r="AY1827" s="155" t="s">
        <v>306</v>
      </c>
    </row>
    <row r="1828" spans="2:65" s="1" customFormat="1" ht="16.5" customHeight="1">
      <c r="B1828" s="33"/>
      <c r="C1828" s="133" t="s">
        <v>2502</v>
      </c>
      <c r="D1828" s="133" t="s">
        <v>308</v>
      </c>
      <c r="E1828" s="134" t="s">
        <v>2503</v>
      </c>
      <c r="F1828" s="135" t="s">
        <v>2504</v>
      </c>
      <c r="G1828" s="136" t="s">
        <v>236</v>
      </c>
      <c r="H1828" s="137">
        <v>398.40899999999999</v>
      </c>
      <c r="I1828" s="138"/>
      <c r="J1828" s="139">
        <f>ROUND(I1828*H1828,2)</f>
        <v>0</v>
      </c>
      <c r="K1828" s="135" t="s">
        <v>319</v>
      </c>
      <c r="L1828" s="33"/>
      <c r="M1828" s="140" t="s">
        <v>21</v>
      </c>
      <c r="N1828" s="141" t="s">
        <v>43</v>
      </c>
      <c r="P1828" s="142">
        <f>O1828*H1828</f>
        <v>0</v>
      </c>
      <c r="Q1828" s="142">
        <v>2.0000000000000001E-4</v>
      </c>
      <c r="R1828" s="142">
        <f>Q1828*H1828</f>
        <v>7.9681799999999997E-2</v>
      </c>
      <c r="S1828" s="142">
        <v>0</v>
      </c>
      <c r="T1828" s="143">
        <f>S1828*H1828</f>
        <v>0</v>
      </c>
      <c r="AR1828" s="144" t="s">
        <v>368</v>
      </c>
      <c r="AT1828" s="144" t="s">
        <v>308</v>
      </c>
      <c r="AU1828" s="144" t="s">
        <v>81</v>
      </c>
      <c r="AY1828" s="18" t="s">
        <v>306</v>
      </c>
      <c r="BE1828" s="145">
        <f>IF(N1828="základní",J1828,0)</f>
        <v>0</v>
      </c>
      <c r="BF1828" s="145">
        <f>IF(N1828="snížená",J1828,0)</f>
        <v>0</v>
      </c>
      <c r="BG1828" s="145">
        <f>IF(N1828="zákl. přenesená",J1828,0)</f>
        <v>0</v>
      </c>
      <c r="BH1828" s="145">
        <f>IF(N1828="sníž. přenesená",J1828,0)</f>
        <v>0</v>
      </c>
      <c r="BI1828" s="145">
        <f>IF(N1828="nulová",J1828,0)</f>
        <v>0</v>
      </c>
      <c r="BJ1828" s="18" t="s">
        <v>79</v>
      </c>
      <c r="BK1828" s="145">
        <f>ROUND(I1828*H1828,2)</f>
        <v>0</v>
      </c>
      <c r="BL1828" s="18" t="s">
        <v>368</v>
      </c>
      <c r="BM1828" s="144" t="s">
        <v>2505</v>
      </c>
    </row>
    <row r="1829" spans="2:65" s="1" customFormat="1">
      <c r="B1829" s="33"/>
      <c r="D1829" s="161" t="s">
        <v>321</v>
      </c>
      <c r="F1829" s="162" t="s">
        <v>2506</v>
      </c>
      <c r="I1829" s="163"/>
      <c r="L1829" s="33"/>
      <c r="M1829" s="164"/>
      <c r="T1829" s="52"/>
      <c r="AT1829" s="18" t="s">
        <v>321</v>
      </c>
      <c r="AU1829" s="18" t="s">
        <v>81</v>
      </c>
    </row>
    <row r="1830" spans="2:65" s="12" customFormat="1">
      <c r="B1830" s="146"/>
      <c r="D1830" s="147" t="s">
        <v>313</v>
      </c>
      <c r="E1830" s="148" t="s">
        <v>21</v>
      </c>
      <c r="F1830" s="149" t="s">
        <v>2501</v>
      </c>
      <c r="H1830" s="150">
        <v>398.40899999999999</v>
      </c>
      <c r="I1830" s="151"/>
      <c r="L1830" s="146"/>
      <c r="M1830" s="152"/>
      <c r="T1830" s="153"/>
      <c r="AT1830" s="148" t="s">
        <v>313</v>
      </c>
      <c r="AU1830" s="148" t="s">
        <v>81</v>
      </c>
      <c r="AV1830" s="12" t="s">
        <v>81</v>
      </c>
      <c r="AW1830" s="12" t="s">
        <v>34</v>
      </c>
      <c r="AX1830" s="12" t="s">
        <v>72</v>
      </c>
      <c r="AY1830" s="148" t="s">
        <v>306</v>
      </c>
    </row>
    <row r="1831" spans="2:65" s="13" customFormat="1">
      <c r="B1831" s="154"/>
      <c r="D1831" s="147" t="s">
        <v>313</v>
      </c>
      <c r="E1831" s="155" t="s">
        <v>21</v>
      </c>
      <c r="F1831" s="156" t="s">
        <v>315</v>
      </c>
      <c r="H1831" s="157">
        <v>398.40899999999999</v>
      </c>
      <c r="I1831" s="158"/>
      <c r="L1831" s="154"/>
      <c r="M1831" s="159"/>
      <c r="T1831" s="160"/>
      <c r="AT1831" s="155" t="s">
        <v>313</v>
      </c>
      <c r="AU1831" s="155" t="s">
        <v>81</v>
      </c>
      <c r="AV1831" s="13" t="s">
        <v>89</v>
      </c>
      <c r="AW1831" s="13" t="s">
        <v>34</v>
      </c>
      <c r="AX1831" s="13" t="s">
        <v>79</v>
      </c>
      <c r="AY1831" s="155" t="s">
        <v>306</v>
      </c>
    </row>
    <row r="1832" spans="2:65" s="1" customFormat="1" ht="24.2" customHeight="1">
      <c r="B1832" s="33"/>
      <c r="C1832" s="133" t="s">
        <v>2507</v>
      </c>
      <c r="D1832" s="133" t="s">
        <v>308</v>
      </c>
      <c r="E1832" s="134" t="s">
        <v>2508</v>
      </c>
      <c r="F1832" s="135" t="s">
        <v>2509</v>
      </c>
      <c r="G1832" s="136" t="s">
        <v>236</v>
      </c>
      <c r="H1832" s="137">
        <v>243.869</v>
      </c>
      <c r="I1832" s="138"/>
      <c r="J1832" s="139">
        <f>ROUND(I1832*H1832,2)</f>
        <v>0</v>
      </c>
      <c r="K1832" s="135" t="s">
        <v>319</v>
      </c>
      <c r="L1832" s="33"/>
      <c r="M1832" s="140" t="s">
        <v>21</v>
      </c>
      <c r="N1832" s="141" t="s">
        <v>43</v>
      </c>
      <c r="P1832" s="142">
        <f>O1832*H1832</f>
        <v>0</v>
      </c>
      <c r="Q1832" s="142">
        <v>2.5999999999999998E-4</v>
      </c>
      <c r="R1832" s="142">
        <f>Q1832*H1832</f>
        <v>6.3405939999999994E-2</v>
      </c>
      <c r="S1832" s="142">
        <v>0</v>
      </c>
      <c r="T1832" s="143">
        <f>S1832*H1832</f>
        <v>0</v>
      </c>
      <c r="AR1832" s="144" t="s">
        <v>368</v>
      </c>
      <c r="AT1832" s="144" t="s">
        <v>308</v>
      </c>
      <c r="AU1832" s="144" t="s">
        <v>81</v>
      </c>
      <c r="AY1832" s="18" t="s">
        <v>306</v>
      </c>
      <c r="BE1832" s="145">
        <f>IF(N1832="základní",J1832,0)</f>
        <v>0</v>
      </c>
      <c r="BF1832" s="145">
        <f>IF(N1832="snížená",J1832,0)</f>
        <v>0</v>
      </c>
      <c r="BG1832" s="145">
        <f>IF(N1832="zákl. přenesená",J1832,0)</f>
        <v>0</v>
      </c>
      <c r="BH1832" s="145">
        <f>IF(N1832="sníž. přenesená",J1832,0)</f>
        <v>0</v>
      </c>
      <c r="BI1832" s="145">
        <f>IF(N1832="nulová",J1832,0)</f>
        <v>0</v>
      </c>
      <c r="BJ1832" s="18" t="s">
        <v>79</v>
      </c>
      <c r="BK1832" s="145">
        <f>ROUND(I1832*H1832,2)</f>
        <v>0</v>
      </c>
      <c r="BL1832" s="18" t="s">
        <v>368</v>
      </c>
      <c r="BM1832" s="144" t="s">
        <v>2510</v>
      </c>
    </row>
    <row r="1833" spans="2:65" s="1" customFormat="1">
      <c r="B1833" s="33"/>
      <c r="D1833" s="161" t="s">
        <v>321</v>
      </c>
      <c r="F1833" s="162" t="s">
        <v>2511</v>
      </c>
      <c r="I1833" s="163"/>
      <c r="L1833" s="33"/>
      <c r="M1833" s="164"/>
      <c r="T1833" s="52"/>
      <c r="AT1833" s="18" t="s">
        <v>321</v>
      </c>
      <c r="AU1833" s="18" t="s">
        <v>81</v>
      </c>
    </row>
    <row r="1834" spans="2:65" s="14" customFormat="1">
      <c r="B1834" s="165"/>
      <c r="D1834" s="147" t="s">
        <v>313</v>
      </c>
      <c r="E1834" s="166" t="s">
        <v>21</v>
      </c>
      <c r="F1834" s="167" t="s">
        <v>909</v>
      </c>
      <c r="H1834" s="166" t="s">
        <v>21</v>
      </c>
      <c r="I1834" s="168"/>
      <c r="L1834" s="165"/>
      <c r="M1834" s="169"/>
      <c r="T1834" s="170"/>
      <c r="AT1834" s="166" t="s">
        <v>313</v>
      </c>
      <c r="AU1834" s="166" t="s">
        <v>81</v>
      </c>
      <c r="AV1834" s="14" t="s">
        <v>79</v>
      </c>
      <c r="AW1834" s="14" t="s">
        <v>34</v>
      </c>
      <c r="AX1834" s="14" t="s">
        <v>72</v>
      </c>
      <c r="AY1834" s="166" t="s">
        <v>306</v>
      </c>
    </row>
    <row r="1835" spans="2:65" s="14" customFormat="1">
      <c r="B1835" s="165"/>
      <c r="D1835" s="147" t="s">
        <v>313</v>
      </c>
      <c r="E1835" s="166" t="s">
        <v>21</v>
      </c>
      <c r="F1835" s="167" t="s">
        <v>910</v>
      </c>
      <c r="H1835" s="166" t="s">
        <v>21</v>
      </c>
      <c r="I1835" s="168"/>
      <c r="L1835" s="165"/>
      <c r="M1835" s="169"/>
      <c r="T1835" s="170"/>
      <c r="AT1835" s="166" t="s">
        <v>313</v>
      </c>
      <c r="AU1835" s="166" t="s">
        <v>81</v>
      </c>
      <c r="AV1835" s="14" t="s">
        <v>79</v>
      </c>
      <c r="AW1835" s="14" t="s">
        <v>34</v>
      </c>
      <c r="AX1835" s="14" t="s">
        <v>72</v>
      </c>
      <c r="AY1835" s="166" t="s">
        <v>306</v>
      </c>
    </row>
    <row r="1836" spans="2:65" s="12" customFormat="1">
      <c r="B1836" s="146"/>
      <c r="D1836" s="147" t="s">
        <v>313</v>
      </c>
      <c r="E1836" s="148" t="s">
        <v>21</v>
      </c>
      <c r="F1836" s="149" t="s">
        <v>911</v>
      </c>
      <c r="H1836" s="150">
        <v>20.321000000000002</v>
      </c>
      <c r="I1836" s="151"/>
      <c r="L1836" s="146"/>
      <c r="M1836" s="152"/>
      <c r="T1836" s="153"/>
      <c r="AT1836" s="148" t="s">
        <v>313</v>
      </c>
      <c r="AU1836" s="148" t="s">
        <v>81</v>
      </c>
      <c r="AV1836" s="12" t="s">
        <v>81</v>
      </c>
      <c r="AW1836" s="12" t="s">
        <v>34</v>
      </c>
      <c r="AX1836" s="12" t="s">
        <v>72</v>
      </c>
      <c r="AY1836" s="148" t="s">
        <v>306</v>
      </c>
    </row>
    <row r="1837" spans="2:65" s="12" customFormat="1">
      <c r="B1837" s="146"/>
      <c r="D1837" s="147" t="s">
        <v>313</v>
      </c>
      <c r="E1837" s="148" t="s">
        <v>21</v>
      </c>
      <c r="F1837" s="149" t="s">
        <v>912</v>
      </c>
      <c r="H1837" s="150">
        <v>29.492000000000001</v>
      </c>
      <c r="I1837" s="151"/>
      <c r="L1837" s="146"/>
      <c r="M1837" s="152"/>
      <c r="T1837" s="153"/>
      <c r="AT1837" s="148" t="s">
        <v>313</v>
      </c>
      <c r="AU1837" s="148" t="s">
        <v>81</v>
      </c>
      <c r="AV1837" s="12" t="s">
        <v>81</v>
      </c>
      <c r="AW1837" s="12" t="s">
        <v>34</v>
      </c>
      <c r="AX1837" s="12" t="s">
        <v>72</v>
      </c>
      <c r="AY1837" s="148" t="s">
        <v>306</v>
      </c>
    </row>
    <row r="1838" spans="2:65" s="12" customFormat="1">
      <c r="B1838" s="146"/>
      <c r="D1838" s="147" t="s">
        <v>313</v>
      </c>
      <c r="E1838" s="148" t="s">
        <v>21</v>
      </c>
      <c r="F1838" s="149" t="s">
        <v>913</v>
      </c>
      <c r="H1838" s="150">
        <v>2.33</v>
      </c>
      <c r="I1838" s="151"/>
      <c r="L1838" s="146"/>
      <c r="M1838" s="152"/>
      <c r="T1838" s="153"/>
      <c r="AT1838" s="148" t="s">
        <v>313</v>
      </c>
      <c r="AU1838" s="148" t="s">
        <v>81</v>
      </c>
      <c r="AV1838" s="12" t="s">
        <v>81</v>
      </c>
      <c r="AW1838" s="12" t="s">
        <v>34</v>
      </c>
      <c r="AX1838" s="12" t="s">
        <v>72</v>
      </c>
      <c r="AY1838" s="148" t="s">
        <v>306</v>
      </c>
    </row>
    <row r="1839" spans="2:65" s="12" customFormat="1">
      <c r="B1839" s="146"/>
      <c r="D1839" s="147" t="s">
        <v>313</v>
      </c>
      <c r="E1839" s="148" t="s">
        <v>21</v>
      </c>
      <c r="F1839" s="149" t="s">
        <v>893</v>
      </c>
      <c r="H1839" s="150">
        <v>0.28499999999999998</v>
      </c>
      <c r="I1839" s="151"/>
      <c r="L1839" s="146"/>
      <c r="M1839" s="152"/>
      <c r="T1839" s="153"/>
      <c r="AT1839" s="148" t="s">
        <v>313</v>
      </c>
      <c r="AU1839" s="148" t="s">
        <v>81</v>
      </c>
      <c r="AV1839" s="12" t="s">
        <v>81</v>
      </c>
      <c r="AW1839" s="12" t="s">
        <v>34</v>
      </c>
      <c r="AX1839" s="12" t="s">
        <v>72</v>
      </c>
      <c r="AY1839" s="148" t="s">
        <v>306</v>
      </c>
    </row>
    <row r="1840" spans="2:65" s="12" customFormat="1">
      <c r="B1840" s="146"/>
      <c r="D1840" s="147" t="s">
        <v>313</v>
      </c>
      <c r="E1840" s="148" t="s">
        <v>21</v>
      </c>
      <c r="F1840" s="149" t="s">
        <v>914</v>
      </c>
      <c r="H1840" s="150">
        <v>20.045000000000002</v>
      </c>
      <c r="I1840" s="151"/>
      <c r="L1840" s="146"/>
      <c r="M1840" s="152"/>
      <c r="T1840" s="153"/>
      <c r="AT1840" s="148" t="s">
        <v>313</v>
      </c>
      <c r="AU1840" s="148" t="s">
        <v>81</v>
      </c>
      <c r="AV1840" s="12" t="s">
        <v>81</v>
      </c>
      <c r="AW1840" s="12" t="s">
        <v>34</v>
      </c>
      <c r="AX1840" s="12" t="s">
        <v>72</v>
      </c>
      <c r="AY1840" s="148" t="s">
        <v>306</v>
      </c>
    </row>
    <row r="1841" spans="2:65" s="12" customFormat="1">
      <c r="B1841" s="146"/>
      <c r="D1841" s="147" t="s">
        <v>313</v>
      </c>
      <c r="E1841" s="148" t="s">
        <v>21</v>
      </c>
      <c r="F1841" s="149" t="s">
        <v>915</v>
      </c>
      <c r="H1841" s="150">
        <v>47.945</v>
      </c>
      <c r="I1841" s="151"/>
      <c r="L1841" s="146"/>
      <c r="M1841" s="152"/>
      <c r="T1841" s="153"/>
      <c r="AT1841" s="148" t="s">
        <v>313</v>
      </c>
      <c r="AU1841" s="148" t="s">
        <v>81</v>
      </c>
      <c r="AV1841" s="12" t="s">
        <v>81</v>
      </c>
      <c r="AW1841" s="12" t="s">
        <v>34</v>
      </c>
      <c r="AX1841" s="12" t="s">
        <v>72</v>
      </c>
      <c r="AY1841" s="148" t="s">
        <v>306</v>
      </c>
    </row>
    <row r="1842" spans="2:65" s="12" customFormat="1">
      <c r="B1842" s="146"/>
      <c r="D1842" s="147" t="s">
        <v>313</v>
      </c>
      <c r="E1842" s="148" t="s">
        <v>21</v>
      </c>
      <c r="F1842" s="149" t="s">
        <v>916</v>
      </c>
      <c r="H1842" s="150">
        <v>2.5470000000000002</v>
      </c>
      <c r="I1842" s="151"/>
      <c r="L1842" s="146"/>
      <c r="M1842" s="152"/>
      <c r="T1842" s="153"/>
      <c r="AT1842" s="148" t="s">
        <v>313</v>
      </c>
      <c r="AU1842" s="148" t="s">
        <v>81</v>
      </c>
      <c r="AV1842" s="12" t="s">
        <v>81</v>
      </c>
      <c r="AW1842" s="12" t="s">
        <v>34</v>
      </c>
      <c r="AX1842" s="12" t="s">
        <v>72</v>
      </c>
      <c r="AY1842" s="148" t="s">
        <v>306</v>
      </c>
    </row>
    <row r="1843" spans="2:65" s="12" customFormat="1">
      <c r="B1843" s="146"/>
      <c r="D1843" s="147" t="s">
        <v>313</v>
      </c>
      <c r="E1843" s="148" t="s">
        <v>21</v>
      </c>
      <c r="F1843" s="149" t="s">
        <v>917</v>
      </c>
      <c r="H1843" s="150">
        <v>12.635999999999999</v>
      </c>
      <c r="I1843" s="151"/>
      <c r="L1843" s="146"/>
      <c r="M1843" s="152"/>
      <c r="T1843" s="153"/>
      <c r="AT1843" s="148" t="s">
        <v>313</v>
      </c>
      <c r="AU1843" s="148" t="s">
        <v>81</v>
      </c>
      <c r="AV1843" s="12" t="s">
        <v>81</v>
      </c>
      <c r="AW1843" s="12" t="s">
        <v>34</v>
      </c>
      <c r="AX1843" s="12" t="s">
        <v>72</v>
      </c>
      <c r="AY1843" s="148" t="s">
        <v>306</v>
      </c>
    </row>
    <row r="1844" spans="2:65" s="12" customFormat="1">
      <c r="B1844" s="146"/>
      <c r="D1844" s="147" t="s">
        <v>313</v>
      </c>
      <c r="E1844" s="148" t="s">
        <v>21</v>
      </c>
      <c r="F1844" s="149" t="s">
        <v>2512</v>
      </c>
      <c r="H1844" s="150">
        <v>8.2680000000000007</v>
      </c>
      <c r="I1844" s="151"/>
      <c r="L1844" s="146"/>
      <c r="M1844" s="152"/>
      <c r="T1844" s="153"/>
      <c r="AT1844" s="148" t="s">
        <v>313</v>
      </c>
      <c r="AU1844" s="148" t="s">
        <v>81</v>
      </c>
      <c r="AV1844" s="12" t="s">
        <v>81</v>
      </c>
      <c r="AW1844" s="12" t="s">
        <v>34</v>
      </c>
      <c r="AX1844" s="12" t="s">
        <v>72</v>
      </c>
      <c r="AY1844" s="148" t="s">
        <v>306</v>
      </c>
    </row>
    <row r="1845" spans="2:65" s="13" customFormat="1">
      <c r="B1845" s="154"/>
      <c r="D1845" s="147" t="s">
        <v>313</v>
      </c>
      <c r="E1845" s="155" t="s">
        <v>21</v>
      </c>
      <c r="F1845" s="156" t="s">
        <v>315</v>
      </c>
      <c r="H1845" s="157">
        <v>143.869</v>
      </c>
      <c r="I1845" s="158"/>
      <c r="L1845" s="154"/>
      <c r="M1845" s="159"/>
      <c r="T1845" s="160"/>
      <c r="AT1845" s="155" t="s">
        <v>313</v>
      </c>
      <c r="AU1845" s="155" t="s">
        <v>81</v>
      </c>
      <c r="AV1845" s="13" t="s">
        <v>89</v>
      </c>
      <c r="AW1845" s="13" t="s">
        <v>34</v>
      </c>
      <c r="AX1845" s="13" t="s">
        <v>72</v>
      </c>
      <c r="AY1845" s="155" t="s">
        <v>306</v>
      </c>
    </row>
    <row r="1846" spans="2:65" s="12" customFormat="1">
      <c r="B1846" s="146"/>
      <c r="D1846" s="147" t="s">
        <v>313</v>
      </c>
      <c r="E1846" s="148" t="s">
        <v>21</v>
      </c>
      <c r="F1846" s="149" t="s">
        <v>2513</v>
      </c>
      <c r="H1846" s="150">
        <v>100</v>
      </c>
      <c r="I1846" s="151"/>
      <c r="L1846" s="146"/>
      <c r="M1846" s="152"/>
      <c r="T1846" s="153"/>
      <c r="AT1846" s="148" t="s">
        <v>313</v>
      </c>
      <c r="AU1846" s="148" t="s">
        <v>81</v>
      </c>
      <c r="AV1846" s="12" t="s">
        <v>81</v>
      </c>
      <c r="AW1846" s="12" t="s">
        <v>34</v>
      </c>
      <c r="AX1846" s="12" t="s">
        <v>72</v>
      </c>
      <c r="AY1846" s="148" t="s">
        <v>306</v>
      </c>
    </row>
    <row r="1847" spans="2:65" s="15" customFormat="1">
      <c r="B1847" s="171"/>
      <c r="D1847" s="147" t="s">
        <v>313</v>
      </c>
      <c r="E1847" s="172" t="s">
        <v>21</v>
      </c>
      <c r="F1847" s="173" t="s">
        <v>331</v>
      </c>
      <c r="H1847" s="174">
        <v>243.869</v>
      </c>
      <c r="I1847" s="175"/>
      <c r="L1847" s="171"/>
      <c r="M1847" s="176"/>
      <c r="T1847" s="177"/>
      <c r="AT1847" s="172" t="s">
        <v>313</v>
      </c>
      <c r="AU1847" s="172" t="s">
        <v>81</v>
      </c>
      <c r="AV1847" s="15" t="s">
        <v>108</v>
      </c>
      <c r="AW1847" s="15" t="s">
        <v>34</v>
      </c>
      <c r="AX1847" s="15" t="s">
        <v>79</v>
      </c>
      <c r="AY1847" s="172" t="s">
        <v>306</v>
      </c>
    </row>
    <row r="1848" spans="2:65" s="1" customFormat="1" ht="24.2" customHeight="1">
      <c r="B1848" s="33"/>
      <c r="C1848" s="133" t="s">
        <v>2514</v>
      </c>
      <c r="D1848" s="133" t="s">
        <v>308</v>
      </c>
      <c r="E1848" s="134" t="s">
        <v>2515</v>
      </c>
      <c r="F1848" s="135" t="s">
        <v>2516</v>
      </c>
      <c r="G1848" s="136" t="s">
        <v>236</v>
      </c>
      <c r="H1848" s="137">
        <v>243.869</v>
      </c>
      <c r="I1848" s="138"/>
      <c r="J1848" s="139">
        <f>ROUND(I1848*H1848,2)</f>
        <v>0</v>
      </c>
      <c r="K1848" s="135" t="s">
        <v>319</v>
      </c>
      <c r="L1848" s="33"/>
      <c r="M1848" s="140" t="s">
        <v>21</v>
      </c>
      <c r="N1848" s="141" t="s">
        <v>43</v>
      </c>
      <c r="P1848" s="142">
        <f>O1848*H1848</f>
        <v>0</v>
      </c>
      <c r="Q1848" s="142">
        <v>2.0000000000000002E-5</v>
      </c>
      <c r="R1848" s="142">
        <f>Q1848*H1848</f>
        <v>4.8773800000000006E-3</v>
      </c>
      <c r="S1848" s="142">
        <v>0</v>
      </c>
      <c r="T1848" s="143">
        <f>S1848*H1848</f>
        <v>0</v>
      </c>
      <c r="AR1848" s="144" t="s">
        <v>368</v>
      </c>
      <c r="AT1848" s="144" t="s">
        <v>308</v>
      </c>
      <c r="AU1848" s="144" t="s">
        <v>81</v>
      </c>
      <c r="AY1848" s="18" t="s">
        <v>306</v>
      </c>
      <c r="BE1848" s="145">
        <f>IF(N1848="základní",J1848,0)</f>
        <v>0</v>
      </c>
      <c r="BF1848" s="145">
        <f>IF(N1848="snížená",J1848,0)</f>
        <v>0</v>
      </c>
      <c r="BG1848" s="145">
        <f>IF(N1848="zákl. přenesená",J1848,0)</f>
        <v>0</v>
      </c>
      <c r="BH1848" s="145">
        <f>IF(N1848="sníž. přenesená",J1848,0)</f>
        <v>0</v>
      </c>
      <c r="BI1848" s="145">
        <f>IF(N1848="nulová",J1848,0)</f>
        <v>0</v>
      </c>
      <c r="BJ1848" s="18" t="s">
        <v>79</v>
      </c>
      <c r="BK1848" s="145">
        <f>ROUND(I1848*H1848,2)</f>
        <v>0</v>
      </c>
      <c r="BL1848" s="18" t="s">
        <v>368</v>
      </c>
      <c r="BM1848" s="144" t="s">
        <v>2517</v>
      </c>
    </row>
    <row r="1849" spans="2:65" s="1" customFormat="1">
      <c r="B1849" s="33"/>
      <c r="D1849" s="161" t="s">
        <v>321</v>
      </c>
      <c r="F1849" s="162" t="s">
        <v>2518</v>
      </c>
      <c r="I1849" s="163"/>
      <c r="L1849" s="33"/>
      <c r="M1849" s="164"/>
      <c r="T1849" s="52"/>
      <c r="AT1849" s="18" t="s">
        <v>321</v>
      </c>
      <c r="AU1849" s="18" t="s">
        <v>81</v>
      </c>
    </row>
    <row r="1850" spans="2:65" s="12" customFormat="1">
      <c r="B1850" s="146"/>
      <c r="D1850" s="147" t="s">
        <v>313</v>
      </c>
      <c r="E1850" s="148" t="s">
        <v>21</v>
      </c>
      <c r="F1850" s="149" t="s">
        <v>2519</v>
      </c>
      <c r="H1850" s="150">
        <v>243.869</v>
      </c>
      <c r="I1850" s="151"/>
      <c r="L1850" s="146"/>
      <c r="M1850" s="152"/>
      <c r="T1850" s="153"/>
      <c r="AT1850" s="148" t="s">
        <v>313</v>
      </c>
      <c r="AU1850" s="148" t="s">
        <v>81</v>
      </c>
      <c r="AV1850" s="12" t="s">
        <v>81</v>
      </c>
      <c r="AW1850" s="12" t="s">
        <v>34</v>
      </c>
      <c r="AX1850" s="12" t="s">
        <v>72</v>
      </c>
      <c r="AY1850" s="148" t="s">
        <v>306</v>
      </c>
    </row>
    <row r="1851" spans="2:65" s="13" customFormat="1">
      <c r="B1851" s="154"/>
      <c r="D1851" s="147" t="s">
        <v>313</v>
      </c>
      <c r="E1851" s="155" t="s">
        <v>21</v>
      </c>
      <c r="F1851" s="156" t="s">
        <v>315</v>
      </c>
      <c r="H1851" s="157">
        <v>243.869</v>
      </c>
      <c r="I1851" s="158"/>
      <c r="L1851" s="154"/>
      <c r="M1851" s="159"/>
      <c r="T1851" s="160"/>
      <c r="AT1851" s="155" t="s">
        <v>313</v>
      </c>
      <c r="AU1851" s="155" t="s">
        <v>81</v>
      </c>
      <c r="AV1851" s="13" t="s">
        <v>89</v>
      </c>
      <c r="AW1851" s="13" t="s">
        <v>34</v>
      </c>
      <c r="AX1851" s="13" t="s">
        <v>79</v>
      </c>
      <c r="AY1851" s="155" t="s">
        <v>306</v>
      </c>
    </row>
    <row r="1852" spans="2:65" s="1" customFormat="1" ht="24.2" customHeight="1">
      <c r="B1852" s="33"/>
      <c r="C1852" s="133" t="s">
        <v>2520</v>
      </c>
      <c r="D1852" s="133" t="s">
        <v>308</v>
      </c>
      <c r="E1852" s="134" t="s">
        <v>2521</v>
      </c>
      <c r="F1852" s="135" t="s">
        <v>2522</v>
      </c>
      <c r="G1852" s="136" t="s">
        <v>236</v>
      </c>
      <c r="H1852" s="137">
        <v>154.54</v>
      </c>
      <c r="I1852" s="138"/>
      <c r="J1852" s="139">
        <f>ROUND(I1852*H1852,2)</f>
        <v>0</v>
      </c>
      <c r="K1852" s="135" t="s">
        <v>319</v>
      </c>
      <c r="L1852" s="33"/>
      <c r="M1852" s="140" t="s">
        <v>21</v>
      </c>
      <c r="N1852" s="141" t="s">
        <v>43</v>
      </c>
      <c r="P1852" s="142">
        <f>O1852*H1852</f>
        <v>0</v>
      </c>
      <c r="Q1852" s="142">
        <v>2.9E-4</v>
      </c>
      <c r="R1852" s="142">
        <f>Q1852*H1852</f>
        <v>4.4816599999999998E-2</v>
      </c>
      <c r="S1852" s="142">
        <v>0</v>
      </c>
      <c r="T1852" s="143">
        <f>S1852*H1852</f>
        <v>0</v>
      </c>
      <c r="AR1852" s="144" t="s">
        <v>368</v>
      </c>
      <c r="AT1852" s="144" t="s">
        <v>308</v>
      </c>
      <c r="AU1852" s="144" t="s">
        <v>81</v>
      </c>
      <c r="AY1852" s="18" t="s">
        <v>306</v>
      </c>
      <c r="BE1852" s="145">
        <f>IF(N1852="základní",J1852,0)</f>
        <v>0</v>
      </c>
      <c r="BF1852" s="145">
        <f>IF(N1852="snížená",J1852,0)</f>
        <v>0</v>
      </c>
      <c r="BG1852" s="145">
        <f>IF(N1852="zákl. přenesená",J1852,0)</f>
        <v>0</v>
      </c>
      <c r="BH1852" s="145">
        <f>IF(N1852="sníž. přenesená",J1852,0)</f>
        <v>0</v>
      </c>
      <c r="BI1852" s="145">
        <f>IF(N1852="nulová",J1852,0)</f>
        <v>0</v>
      </c>
      <c r="BJ1852" s="18" t="s">
        <v>79</v>
      </c>
      <c r="BK1852" s="145">
        <f>ROUND(I1852*H1852,2)</f>
        <v>0</v>
      </c>
      <c r="BL1852" s="18" t="s">
        <v>368</v>
      </c>
      <c r="BM1852" s="144" t="s">
        <v>2523</v>
      </c>
    </row>
    <row r="1853" spans="2:65" s="1" customFormat="1">
      <c r="B1853" s="33"/>
      <c r="D1853" s="161" t="s">
        <v>321</v>
      </c>
      <c r="F1853" s="162" t="s">
        <v>2524</v>
      </c>
      <c r="I1853" s="163"/>
      <c r="L1853" s="33"/>
      <c r="M1853" s="164"/>
      <c r="T1853" s="52"/>
      <c r="AT1853" s="18" t="s">
        <v>321</v>
      </c>
      <c r="AU1853" s="18" t="s">
        <v>81</v>
      </c>
    </row>
    <row r="1854" spans="2:65" s="14" customFormat="1">
      <c r="B1854" s="165"/>
      <c r="D1854" s="147" t="s">
        <v>313</v>
      </c>
      <c r="E1854" s="166" t="s">
        <v>21</v>
      </c>
      <c r="F1854" s="167" t="s">
        <v>1209</v>
      </c>
      <c r="H1854" s="166" t="s">
        <v>21</v>
      </c>
      <c r="I1854" s="168"/>
      <c r="L1854" s="165"/>
      <c r="M1854" s="169"/>
      <c r="T1854" s="170"/>
      <c r="AT1854" s="166" t="s">
        <v>313</v>
      </c>
      <c r="AU1854" s="166" t="s">
        <v>81</v>
      </c>
      <c r="AV1854" s="14" t="s">
        <v>79</v>
      </c>
      <c r="AW1854" s="14" t="s">
        <v>34</v>
      </c>
      <c r="AX1854" s="14" t="s">
        <v>72</v>
      </c>
      <c r="AY1854" s="166" t="s">
        <v>306</v>
      </c>
    </row>
    <row r="1855" spans="2:65" s="12" customFormat="1">
      <c r="B1855" s="146"/>
      <c r="D1855" s="147" t="s">
        <v>313</v>
      </c>
      <c r="E1855" s="148" t="s">
        <v>21</v>
      </c>
      <c r="F1855" s="149" t="s">
        <v>857</v>
      </c>
      <c r="H1855" s="150">
        <v>16.28</v>
      </c>
      <c r="I1855" s="151"/>
      <c r="L1855" s="146"/>
      <c r="M1855" s="152"/>
      <c r="T1855" s="153"/>
      <c r="AT1855" s="148" t="s">
        <v>313</v>
      </c>
      <c r="AU1855" s="148" t="s">
        <v>81</v>
      </c>
      <c r="AV1855" s="12" t="s">
        <v>81</v>
      </c>
      <c r="AW1855" s="12" t="s">
        <v>34</v>
      </c>
      <c r="AX1855" s="12" t="s">
        <v>72</v>
      </c>
      <c r="AY1855" s="148" t="s">
        <v>306</v>
      </c>
    </row>
    <row r="1856" spans="2:65" s="12" customFormat="1">
      <c r="B1856" s="146"/>
      <c r="D1856" s="147" t="s">
        <v>313</v>
      </c>
      <c r="E1856" s="148" t="s">
        <v>21</v>
      </c>
      <c r="F1856" s="149" t="s">
        <v>858</v>
      </c>
      <c r="H1856" s="150">
        <v>1.36</v>
      </c>
      <c r="I1856" s="151"/>
      <c r="L1856" s="146"/>
      <c r="M1856" s="152"/>
      <c r="T1856" s="153"/>
      <c r="AT1856" s="148" t="s">
        <v>313</v>
      </c>
      <c r="AU1856" s="148" t="s">
        <v>81</v>
      </c>
      <c r="AV1856" s="12" t="s">
        <v>81</v>
      </c>
      <c r="AW1856" s="12" t="s">
        <v>34</v>
      </c>
      <c r="AX1856" s="12" t="s">
        <v>72</v>
      </c>
      <c r="AY1856" s="148" t="s">
        <v>306</v>
      </c>
    </row>
    <row r="1857" spans="2:65" s="13" customFormat="1">
      <c r="B1857" s="154"/>
      <c r="D1857" s="147" t="s">
        <v>313</v>
      </c>
      <c r="E1857" s="155" t="s">
        <v>21</v>
      </c>
      <c r="F1857" s="156" t="s">
        <v>315</v>
      </c>
      <c r="H1857" s="157">
        <v>17.64</v>
      </c>
      <c r="I1857" s="158"/>
      <c r="L1857" s="154"/>
      <c r="M1857" s="159"/>
      <c r="T1857" s="160"/>
      <c r="AT1857" s="155" t="s">
        <v>313</v>
      </c>
      <c r="AU1857" s="155" t="s">
        <v>81</v>
      </c>
      <c r="AV1857" s="13" t="s">
        <v>89</v>
      </c>
      <c r="AW1857" s="13" t="s">
        <v>34</v>
      </c>
      <c r="AX1857" s="13" t="s">
        <v>72</v>
      </c>
      <c r="AY1857" s="155" t="s">
        <v>306</v>
      </c>
    </row>
    <row r="1858" spans="2:65" s="14" customFormat="1">
      <c r="B1858" s="165"/>
      <c r="D1858" s="147" t="s">
        <v>313</v>
      </c>
      <c r="E1858" s="166" t="s">
        <v>21</v>
      </c>
      <c r="F1858" s="167" t="s">
        <v>2525</v>
      </c>
      <c r="H1858" s="166" t="s">
        <v>21</v>
      </c>
      <c r="I1858" s="168"/>
      <c r="L1858" s="165"/>
      <c r="M1858" s="169"/>
      <c r="T1858" s="170"/>
      <c r="AT1858" s="166" t="s">
        <v>313</v>
      </c>
      <c r="AU1858" s="166" t="s">
        <v>81</v>
      </c>
      <c r="AV1858" s="14" t="s">
        <v>79</v>
      </c>
      <c r="AW1858" s="14" t="s">
        <v>34</v>
      </c>
      <c r="AX1858" s="14" t="s">
        <v>72</v>
      </c>
      <c r="AY1858" s="166" t="s">
        <v>306</v>
      </c>
    </row>
    <row r="1859" spans="2:65" s="14" customFormat="1">
      <c r="B1859" s="165"/>
      <c r="D1859" s="147" t="s">
        <v>313</v>
      </c>
      <c r="E1859" s="166" t="s">
        <v>21</v>
      </c>
      <c r="F1859" s="167" t="s">
        <v>814</v>
      </c>
      <c r="H1859" s="166" t="s">
        <v>21</v>
      </c>
      <c r="I1859" s="168"/>
      <c r="L1859" s="165"/>
      <c r="M1859" s="169"/>
      <c r="T1859" s="170"/>
      <c r="AT1859" s="166" t="s">
        <v>313</v>
      </c>
      <c r="AU1859" s="166" t="s">
        <v>81</v>
      </c>
      <c r="AV1859" s="14" t="s">
        <v>79</v>
      </c>
      <c r="AW1859" s="14" t="s">
        <v>34</v>
      </c>
      <c r="AX1859" s="14" t="s">
        <v>72</v>
      </c>
      <c r="AY1859" s="166" t="s">
        <v>306</v>
      </c>
    </row>
    <row r="1860" spans="2:65" s="12" customFormat="1">
      <c r="B1860" s="146"/>
      <c r="D1860" s="147" t="s">
        <v>313</v>
      </c>
      <c r="E1860" s="148" t="s">
        <v>21</v>
      </c>
      <c r="F1860" s="149" t="s">
        <v>815</v>
      </c>
      <c r="H1860" s="150">
        <v>130</v>
      </c>
      <c r="I1860" s="151"/>
      <c r="L1860" s="146"/>
      <c r="M1860" s="152"/>
      <c r="T1860" s="153"/>
      <c r="AT1860" s="148" t="s">
        <v>313</v>
      </c>
      <c r="AU1860" s="148" t="s">
        <v>81</v>
      </c>
      <c r="AV1860" s="12" t="s">
        <v>81</v>
      </c>
      <c r="AW1860" s="12" t="s">
        <v>34</v>
      </c>
      <c r="AX1860" s="12" t="s">
        <v>72</v>
      </c>
      <c r="AY1860" s="148" t="s">
        <v>306</v>
      </c>
    </row>
    <row r="1861" spans="2:65" s="13" customFormat="1">
      <c r="B1861" s="154"/>
      <c r="D1861" s="147" t="s">
        <v>313</v>
      </c>
      <c r="E1861" s="155" t="s">
        <v>21</v>
      </c>
      <c r="F1861" s="156" t="s">
        <v>315</v>
      </c>
      <c r="H1861" s="157">
        <v>130</v>
      </c>
      <c r="I1861" s="158"/>
      <c r="L1861" s="154"/>
      <c r="M1861" s="159"/>
      <c r="T1861" s="160"/>
      <c r="AT1861" s="155" t="s">
        <v>313</v>
      </c>
      <c r="AU1861" s="155" t="s">
        <v>81</v>
      </c>
      <c r="AV1861" s="13" t="s">
        <v>89</v>
      </c>
      <c r="AW1861" s="13" t="s">
        <v>34</v>
      </c>
      <c r="AX1861" s="13" t="s">
        <v>72</v>
      </c>
      <c r="AY1861" s="155" t="s">
        <v>306</v>
      </c>
    </row>
    <row r="1862" spans="2:65" s="12" customFormat="1">
      <c r="B1862" s="146"/>
      <c r="D1862" s="147" t="s">
        <v>313</v>
      </c>
      <c r="E1862" s="148" t="s">
        <v>21</v>
      </c>
      <c r="F1862" s="149" t="s">
        <v>864</v>
      </c>
      <c r="H1862" s="150">
        <v>6.9</v>
      </c>
      <c r="I1862" s="151"/>
      <c r="L1862" s="146"/>
      <c r="M1862" s="152"/>
      <c r="T1862" s="153"/>
      <c r="AT1862" s="148" t="s">
        <v>313</v>
      </c>
      <c r="AU1862" s="148" t="s">
        <v>81</v>
      </c>
      <c r="AV1862" s="12" t="s">
        <v>81</v>
      </c>
      <c r="AW1862" s="12" t="s">
        <v>34</v>
      </c>
      <c r="AX1862" s="12" t="s">
        <v>72</v>
      </c>
      <c r="AY1862" s="148" t="s">
        <v>306</v>
      </c>
    </row>
    <row r="1863" spans="2:65" s="13" customFormat="1">
      <c r="B1863" s="154"/>
      <c r="D1863" s="147" t="s">
        <v>313</v>
      </c>
      <c r="E1863" s="155" t="s">
        <v>21</v>
      </c>
      <c r="F1863" s="156" t="s">
        <v>315</v>
      </c>
      <c r="H1863" s="157">
        <v>6.9</v>
      </c>
      <c r="I1863" s="158"/>
      <c r="L1863" s="154"/>
      <c r="M1863" s="159"/>
      <c r="T1863" s="160"/>
      <c r="AT1863" s="155" t="s">
        <v>313</v>
      </c>
      <c r="AU1863" s="155" t="s">
        <v>81</v>
      </c>
      <c r="AV1863" s="13" t="s">
        <v>89</v>
      </c>
      <c r="AW1863" s="13" t="s">
        <v>34</v>
      </c>
      <c r="AX1863" s="13" t="s">
        <v>72</v>
      </c>
      <c r="AY1863" s="155" t="s">
        <v>306</v>
      </c>
    </row>
    <row r="1864" spans="2:65" s="15" customFormat="1">
      <c r="B1864" s="171"/>
      <c r="D1864" s="147" t="s">
        <v>313</v>
      </c>
      <c r="E1864" s="172" t="s">
        <v>21</v>
      </c>
      <c r="F1864" s="173" t="s">
        <v>331</v>
      </c>
      <c r="H1864" s="174">
        <v>154.54</v>
      </c>
      <c r="I1864" s="175"/>
      <c r="L1864" s="171"/>
      <c r="M1864" s="176"/>
      <c r="T1864" s="177"/>
      <c r="AT1864" s="172" t="s">
        <v>313</v>
      </c>
      <c r="AU1864" s="172" t="s">
        <v>81</v>
      </c>
      <c r="AV1864" s="15" t="s">
        <v>108</v>
      </c>
      <c r="AW1864" s="15" t="s">
        <v>34</v>
      </c>
      <c r="AX1864" s="15" t="s">
        <v>79</v>
      </c>
      <c r="AY1864" s="172" t="s">
        <v>306</v>
      </c>
    </row>
    <row r="1865" spans="2:65" s="1" customFormat="1" ht="24.2" customHeight="1">
      <c r="B1865" s="33"/>
      <c r="C1865" s="133" t="s">
        <v>2526</v>
      </c>
      <c r="D1865" s="133" t="s">
        <v>308</v>
      </c>
      <c r="E1865" s="134" t="s">
        <v>2527</v>
      </c>
      <c r="F1865" s="135" t="s">
        <v>2528</v>
      </c>
      <c r="G1865" s="136" t="s">
        <v>236</v>
      </c>
      <c r="H1865" s="137">
        <v>147.63999999999999</v>
      </c>
      <c r="I1865" s="138"/>
      <c r="J1865" s="139">
        <f>ROUND(I1865*H1865,2)</f>
        <v>0</v>
      </c>
      <c r="K1865" s="135" t="s">
        <v>319</v>
      </c>
      <c r="L1865" s="33"/>
      <c r="M1865" s="140" t="s">
        <v>21</v>
      </c>
      <c r="N1865" s="141" t="s">
        <v>43</v>
      </c>
      <c r="P1865" s="142">
        <f>O1865*H1865</f>
        <v>0</v>
      </c>
      <c r="Q1865" s="142">
        <v>1.0000000000000001E-5</v>
      </c>
      <c r="R1865" s="142">
        <f>Q1865*H1865</f>
        <v>1.4763999999999999E-3</v>
      </c>
      <c r="S1865" s="142">
        <v>0</v>
      </c>
      <c r="T1865" s="143">
        <f>S1865*H1865</f>
        <v>0</v>
      </c>
      <c r="AR1865" s="144" t="s">
        <v>368</v>
      </c>
      <c r="AT1865" s="144" t="s">
        <v>308</v>
      </c>
      <c r="AU1865" s="144" t="s">
        <v>81</v>
      </c>
      <c r="AY1865" s="18" t="s">
        <v>306</v>
      </c>
      <c r="BE1865" s="145">
        <f>IF(N1865="základní",J1865,0)</f>
        <v>0</v>
      </c>
      <c r="BF1865" s="145">
        <f>IF(N1865="snížená",J1865,0)</f>
        <v>0</v>
      </c>
      <c r="BG1865" s="145">
        <f>IF(N1865="zákl. přenesená",J1865,0)</f>
        <v>0</v>
      </c>
      <c r="BH1865" s="145">
        <f>IF(N1865="sníž. přenesená",J1865,0)</f>
        <v>0</v>
      </c>
      <c r="BI1865" s="145">
        <f>IF(N1865="nulová",J1865,0)</f>
        <v>0</v>
      </c>
      <c r="BJ1865" s="18" t="s">
        <v>79</v>
      </c>
      <c r="BK1865" s="145">
        <f>ROUND(I1865*H1865,2)</f>
        <v>0</v>
      </c>
      <c r="BL1865" s="18" t="s">
        <v>368</v>
      </c>
      <c r="BM1865" s="144" t="s">
        <v>2529</v>
      </c>
    </row>
    <row r="1866" spans="2:65" s="1" customFormat="1">
      <c r="B1866" s="33"/>
      <c r="D1866" s="161" t="s">
        <v>321</v>
      </c>
      <c r="F1866" s="162" t="s">
        <v>2530</v>
      </c>
      <c r="I1866" s="163"/>
      <c r="L1866" s="33"/>
      <c r="M1866" s="164"/>
      <c r="T1866" s="52"/>
      <c r="AT1866" s="18" t="s">
        <v>321</v>
      </c>
      <c r="AU1866" s="18" t="s">
        <v>81</v>
      </c>
    </row>
    <row r="1867" spans="2:65" s="14" customFormat="1">
      <c r="B1867" s="165"/>
      <c r="D1867" s="147" t="s">
        <v>313</v>
      </c>
      <c r="E1867" s="166" t="s">
        <v>21</v>
      </c>
      <c r="F1867" s="167" t="s">
        <v>1209</v>
      </c>
      <c r="H1867" s="166" t="s">
        <v>21</v>
      </c>
      <c r="I1867" s="168"/>
      <c r="L1867" s="165"/>
      <c r="M1867" s="169"/>
      <c r="T1867" s="170"/>
      <c r="AT1867" s="166" t="s">
        <v>313</v>
      </c>
      <c r="AU1867" s="166" t="s">
        <v>81</v>
      </c>
      <c r="AV1867" s="14" t="s">
        <v>79</v>
      </c>
      <c r="AW1867" s="14" t="s">
        <v>34</v>
      </c>
      <c r="AX1867" s="14" t="s">
        <v>72</v>
      </c>
      <c r="AY1867" s="166" t="s">
        <v>306</v>
      </c>
    </row>
    <row r="1868" spans="2:65" s="12" customFormat="1">
      <c r="B1868" s="146"/>
      <c r="D1868" s="147" t="s">
        <v>313</v>
      </c>
      <c r="E1868" s="148" t="s">
        <v>21</v>
      </c>
      <c r="F1868" s="149" t="s">
        <v>857</v>
      </c>
      <c r="H1868" s="150">
        <v>16.28</v>
      </c>
      <c r="I1868" s="151"/>
      <c r="L1868" s="146"/>
      <c r="M1868" s="152"/>
      <c r="T1868" s="153"/>
      <c r="AT1868" s="148" t="s">
        <v>313</v>
      </c>
      <c r="AU1868" s="148" t="s">
        <v>81</v>
      </c>
      <c r="AV1868" s="12" t="s">
        <v>81</v>
      </c>
      <c r="AW1868" s="12" t="s">
        <v>34</v>
      </c>
      <c r="AX1868" s="12" t="s">
        <v>72</v>
      </c>
      <c r="AY1868" s="148" t="s">
        <v>306</v>
      </c>
    </row>
    <row r="1869" spans="2:65" s="12" customFormat="1">
      <c r="B1869" s="146"/>
      <c r="D1869" s="147" t="s">
        <v>313</v>
      </c>
      <c r="E1869" s="148" t="s">
        <v>21</v>
      </c>
      <c r="F1869" s="149" t="s">
        <v>858</v>
      </c>
      <c r="H1869" s="150">
        <v>1.36</v>
      </c>
      <c r="I1869" s="151"/>
      <c r="L1869" s="146"/>
      <c r="M1869" s="152"/>
      <c r="T1869" s="153"/>
      <c r="AT1869" s="148" t="s">
        <v>313</v>
      </c>
      <c r="AU1869" s="148" t="s">
        <v>81</v>
      </c>
      <c r="AV1869" s="12" t="s">
        <v>81</v>
      </c>
      <c r="AW1869" s="12" t="s">
        <v>34</v>
      </c>
      <c r="AX1869" s="12" t="s">
        <v>72</v>
      </c>
      <c r="AY1869" s="148" t="s">
        <v>306</v>
      </c>
    </row>
    <row r="1870" spans="2:65" s="13" customFormat="1">
      <c r="B1870" s="154"/>
      <c r="D1870" s="147" t="s">
        <v>313</v>
      </c>
      <c r="E1870" s="155" t="s">
        <v>21</v>
      </c>
      <c r="F1870" s="156" t="s">
        <v>315</v>
      </c>
      <c r="H1870" s="157">
        <v>17.64</v>
      </c>
      <c r="I1870" s="158"/>
      <c r="L1870" s="154"/>
      <c r="M1870" s="159"/>
      <c r="T1870" s="160"/>
      <c r="AT1870" s="155" t="s">
        <v>313</v>
      </c>
      <c r="AU1870" s="155" t="s">
        <v>81</v>
      </c>
      <c r="AV1870" s="13" t="s">
        <v>89</v>
      </c>
      <c r="AW1870" s="13" t="s">
        <v>34</v>
      </c>
      <c r="AX1870" s="13" t="s">
        <v>72</v>
      </c>
      <c r="AY1870" s="155" t="s">
        <v>306</v>
      </c>
    </row>
    <row r="1871" spans="2:65" s="14" customFormat="1">
      <c r="B1871" s="165"/>
      <c r="D1871" s="147" t="s">
        <v>313</v>
      </c>
      <c r="E1871" s="166" t="s">
        <v>21</v>
      </c>
      <c r="F1871" s="167" t="s">
        <v>2525</v>
      </c>
      <c r="H1871" s="166" t="s">
        <v>21</v>
      </c>
      <c r="I1871" s="168"/>
      <c r="L1871" s="165"/>
      <c r="M1871" s="169"/>
      <c r="T1871" s="170"/>
      <c r="AT1871" s="166" t="s">
        <v>313</v>
      </c>
      <c r="AU1871" s="166" t="s">
        <v>81</v>
      </c>
      <c r="AV1871" s="14" t="s">
        <v>79</v>
      </c>
      <c r="AW1871" s="14" t="s">
        <v>34</v>
      </c>
      <c r="AX1871" s="14" t="s">
        <v>72</v>
      </c>
      <c r="AY1871" s="166" t="s">
        <v>306</v>
      </c>
    </row>
    <row r="1872" spans="2:65" s="14" customFormat="1">
      <c r="B1872" s="165"/>
      <c r="D1872" s="147" t="s">
        <v>313</v>
      </c>
      <c r="E1872" s="166" t="s">
        <v>21</v>
      </c>
      <c r="F1872" s="167" t="s">
        <v>814</v>
      </c>
      <c r="H1872" s="166" t="s">
        <v>21</v>
      </c>
      <c r="I1872" s="168"/>
      <c r="L1872" s="165"/>
      <c r="M1872" s="169"/>
      <c r="T1872" s="170"/>
      <c r="AT1872" s="166" t="s">
        <v>313</v>
      </c>
      <c r="AU1872" s="166" t="s">
        <v>81</v>
      </c>
      <c r="AV1872" s="14" t="s">
        <v>79</v>
      </c>
      <c r="AW1872" s="14" t="s">
        <v>34</v>
      </c>
      <c r="AX1872" s="14" t="s">
        <v>72</v>
      </c>
      <c r="AY1872" s="166" t="s">
        <v>306</v>
      </c>
    </row>
    <row r="1873" spans="2:51" s="12" customFormat="1">
      <c r="B1873" s="146"/>
      <c r="D1873" s="147" t="s">
        <v>313</v>
      </c>
      <c r="E1873" s="148" t="s">
        <v>21</v>
      </c>
      <c r="F1873" s="149" t="s">
        <v>815</v>
      </c>
      <c r="H1873" s="150">
        <v>130</v>
      </c>
      <c r="I1873" s="151"/>
      <c r="L1873" s="146"/>
      <c r="M1873" s="152"/>
      <c r="T1873" s="153"/>
      <c r="AT1873" s="148" t="s">
        <v>313</v>
      </c>
      <c r="AU1873" s="148" t="s">
        <v>81</v>
      </c>
      <c r="AV1873" s="12" t="s">
        <v>81</v>
      </c>
      <c r="AW1873" s="12" t="s">
        <v>34</v>
      </c>
      <c r="AX1873" s="12" t="s">
        <v>72</v>
      </c>
      <c r="AY1873" s="148" t="s">
        <v>306</v>
      </c>
    </row>
    <row r="1874" spans="2:51" s="13" customFormat="1">
      <c r="B1874" s="154"/>
      <c r="D1874" s="147" t="s">
        <v>313</v>
      </c>
      <c r="E1874" s="155" t="s">
        <v>21</v>
      </c>
      <c r="F1874" s="156" t="s">
        <v>315</v>
      </c>
      <c r="H1874" s="157">
        <v>130</v>
      </c>
      <c r="I1874" s="158"/>
      <c r="L1874" s="154"/>
      <c r="M1874" s="159"/>
      <c r="T1874" s="160"/>
      <c r="AT1874" s="155" t="s">
        <v>313</v>
      </c>
      <c r="AU1874" s="155" t="s">
        <v>81</v>
      </c>
      <c r="AV1874" s="13" t="s">
        <v>89</v>
      </c>
      <c r="AW1874" s="13" t="s">
        <v>34</v>
      </c>
      <c r="AX1874" s="13" t="s">
        <v>72</v>
      </c>
      <c r="AY1874" s="155" t="s">
        <v>306</v>
      </c>
    </row>
    <row r="1875" spans="2:51" s="15" customFormat="1">
      <c r="B1875" s="171"/>
      <c r="D1875" s="147" t="s">
        <v>313</v>
      </c>
      <c r="E1875" s="172" t="s">
        <v>21</v>
      </c>
      <c r="F1875" s="173" t="s">
        <v>331</v>
      </c>
      <c r="H1875" s="174">
        <v>147.63999999999999</v>
      </c>
      <c r="I1875" s="175"/>
      <c r="L1875" s="171"/>
      <c r="M1875" s="190"/>
      <c r="N1875" s="191"/>
      <c r="O1875" s="191"/>
      <c r="P1875" s="191"/>
      <c r="Q1875" s="191"/>
      <c r="R1875" s="191"/>
      <c r="S1875" s="191"/>
      <c r="T1875" s="192"/>
      <c r="AT1875" s="172" t="s">
        <v>313</v>
      </c>
      <c r="AU1875" s="172" t="s">
        <v>81</v>
      </c>
      <c r="AV1875" s="15" t="s">
        <v>108</v>
      </c>
      <c r="AW1875" s="15" t="s">
        <v>34</v>
      </c>
      <c r="AX1875" s="15" t="s">
        <v>79</v>
      </c>
      <c r="AY1875" s="172" t="s">
        <v>306</v>
      </c>
    </row>
    <row r="1876" spans="2:51" s="1" customFormat="1" ht="6.95" customHeight="1">
      <c r="B1876" s="41"/>
      <c r="C1876" s="42"/>
      <c r="D1876" s="42"/>
      <c r="E1876" s="42"/>
      <c r="F1876" s="42"/>
      <c r="G1876" s="42"/>
      <c r="H1876" s="42"/>
      <c r="I1876" s="42"/>
      <c r="J1876" s="42"/>
      <c r="K1876" s="42"/>
      <c r="L1876" s="33"/>
    </row>
  </sheetData>
  <sheetProtection algorithmName="SHA-512" hashValue="1hiLK1NwlGoSh6QEyO7ZA6E3oWaZFR0+LiUYvVHMx/RoPdcRQ53e2OUYnYbVAoOeXzOaZ+wkbBvx46J4fNOLig==" saltValue="U4C/4dS2+PDaCC3PF3Dqng==" spinCount="100000" sheet="1" objects="1" scenarios="1" formatColumns="0" formatRows="0" autoFilter="0"/>
  <autoFilter ref="C114:K1875" xr:uid="{00000000-0009-0000-0000-000001000000}"/>
  <mergeCells count="15">
    <mergeCell ref="E101:H101"/>
    <mergeCell ref="E105:H105"/>
    <mergeCell ref="E103:H103"/>
    <mergeCell ref="E107:H107"/>
    <mergeCell ref="L2:V2"/>
    <mergeCell ref="E31:H31"/>
    <mergeCell ref="E52:H52"/>
    <mergeCell ref="E56:H56"/>
    <mergeCell ref="E54:H54"/>
    <mergeCell ref="E58:H58"/>
    <mergeCell ref="E7:H7"/>
    <mergeCell ref="E11:H11"/>
    <mergeCell ref="E9:H9"/>
    <mergeCell ref="E13:H13"/>
    <mergeCell ref="E22:H22"/>
  </mergeCells>
  <hyperlinks>
    <hyperlink ref="F122" r:id="rId1" xr:uid="{00000000-0004-0000-0100-000000000000}"/>
    <hyperlink ref="F134" r:id="rId2" xr:uid="{00000000-0004-0000-0100-000001000000}"/>
    <hyperlink ref="F138" r:id="rId3" xr:uid="{00000000-0004-0000-0100-000002000000}"/>
    <hyperlink ref="F143" r:id="rId4" xr:uid="{00000000-0004-0000-0100-000003000000}"/>
    <hyperlink ref="F149" r:id="rId5" xr:uid="{00000000-0004-0000-0100-000004000000}"/>
    <hyperlink ref="F157" r:id="rId6" xr:uid="{00000000-0004-0000-0100-000005000000}"/>
    <hyperlink ref="F161" r:id="rId7" xr:uid="{00000000-0004-0000-0100-000006000000}"/>
    <hyperlink ref="F165" r:id="rId8" xr:uid="{00000000-0004-0000-0100-000007000000}"/>
    <hyperlink ref="F169" r:id="rId9" xr:uid="{00000000-0004-0000-0100-000008000000}"/>
    <hyperlink ref="F173" r:id="rId10" xr:uid="{00000000-0004-0000-0100-000009000000}"/>
    <hyperlink ref="F183" r:id="rId11" xr:uid="{00000000-0004-0000-0100-00000A000000}"/>
    <hyperlink ref="F187" r:id="rId12" xr:uid="{00000000-0004-0000-0100-00000B000000}"/>
    <hyperlink ref="F192" r:id="rId13" xr:uid="{00000000-0004-0000-0100-00000C000000}"/>
    <hyperlink ref="F200" r:id="rId14" xr:uid="{00000000-0004-0000-0100-00000D000000}"/>
    <hyperlink ref="F208" r:id="rId15" xr:uid="{00000000-0004-0000-0100-00000E000000}"/>
    <hyperlink ref="F212" r:id="rId16" xr:uid="{00000000-0004-0000-0100-00000F000000}"/>
    <hyperlink ref="F217" r:id="rId17" xr:uid="{00000000-0004-0000-0100-000010000000}"/>
    <hyperlink ref="F226" r:id="rId18" xr:uid="{00000000-0004-0000-0100-000011000000}"/>
    <hyperlink ref="F234" r:id="rId19" xr:uid="{00000000-0004-0000-0100-000012000000}"/>
    <hyperlink ref="F242" r:id="rId20" xr:uid="{00000000-0004-0000-0100-000013000000}"/>
    <hyperlink ref="F251" r:id="rId21" xr:uid="{00000000-0004-0000-0100-000014000000}"/>
    <hyperlink ref="F255" r:id="rId22" xr:uid="{00000000-0004-0000-0100-000015000000}"/>
    <hyperlink ref="F261" r:id="rId23" xr:uid="{00000000-0004-0000-0100-000016000000}"/>
    <hyperlink ref="F268" r:id="rId24" xr:uid="{00000000-0004-0000-0100-000017000000}"/>
    <hyperlink ref="F273" r:id="rId25" xr:uid="{00000000-0004-0000-0100-000018000000}"/>
    <hyperlink ref="F278" r:id="rId26" xr:uid="{00000000-0004-0000-0100-000019000000}"/>
    <hyperlink ref="F282" r:id="rId27" xr:uid="{00000000-0004-0000-0100-00001A000000}"/>
    <hyperlink ref="F287" r:id="rId28" xr:uid="{00000000-0004-0000-0100-00001B000000}"/>
    <hyperlink ref="F292" r:id="rId29" xr:uid="{00000000-0004-0000-0100-00001C000000}"/>
    <hyperlink ref="F298" r:id="rId30" xr:uid="{00000000-0004-0000-0100-00001D000000}"/>
    <hyperlink ref="F304" r:id="rId31" xr:uid="{00000000-0004-0000-0100-00001E000000}"/>
    <hyperlink ref="F310" r:id="rId32" xr:uid="{00000000-0004-0000-0100-00001F000000}"/>
    <hyperlink ref="F317" r:id="rId33" xr:uid="{00000000-0004-0000-0100-000020000000}"/>
    <hyperlink ref="F324" r:id="rId34" xr:uid="{00000000-0004-0000-0100-000021000000}"/>
    <hyperlink ref="F330" r:id="rId35" xr:uid="{00000000-0004-0000-0100-000022000000}"/>
    <hyperlink ref="F335" r:id="rId36" xr:uid="{00000000-0004-0000-0100-000023000000}"/>
    <hyperlink ref="F339" r:id="rId37" xr:uid="{00000000-0004-0000-0100-000024000000}"/>
    <hyperlink ref="F343" r:id="rId38" xr:uid="{00000000-0004-0000-0100-000025000000}"/>
    <hyperlink ref="F347" r:id="rId39" xr:uid="{00000000-0004-0000-0100-000026000000}"/>
    <hyperlink ref="F353" r:id="rId40" xr:uid="{00000000-0004-0000-0100-000027000000}"/>
    <hyperlink ref="F359" r:id="rId41" xr:uid="{00000000-0004-0000-0100-000028000000}"/>
    <hyperlink ref="F371" r:id="rId42" xr:uid="{00000000-0004-0000-0100-000029000000}"/>
    <hyperlink ref="F375" r:id="rId43" xr:uid="{00000000-0004-0000-0100-00002A000000}"/>
    <hyperlink ref="F381" r:id="rId44" xr:uid="{00000000-0004-0000-0100-00002B000000}"/>
    <hyperlink ref="F385" r:id="rId45" xr:uid="{00000000-0004-0000-0100-00002C000000}"/>
    <hyperlink ref="F391" r:id="rId46" xr:uid="{00000000-0004-0000-0100-00002D000000}"/>
    <hyperlink ref="F397" r:id="rId47" xr:uid="{00000000-0004-0000-0100-00002E000000}"/>
    <hyperlink ref="F402" r:id="rId48" xr:uid="{00000000-0004-0000-0100-00002F000000}"/>
    <hyperlink ref="F415" r:id="rId49" xr:uid="{00000000-0004-0000-0100-000030000000}"/>
    <hyperlink ref="F441" r:id="rId50" xr:uid="{00000000-0004-0000-0100-000031000000}"/>
    <hyperlink ref="F445" r:id="rId51" xr:uid="{00000000-0004-0000-0100-000032000000}"/>
    <hyperlink ref="F449" r:id="rId52" xr:uid="{00000000-0004-0000-0100-000033000000}"/>
    <hyperlink ref="F463" r:id="rId53" xr:uid="{00000000-0004-0000-0100-000034000000}"/>
    <hyperlink ref="F467" r:id="rId54" xr:uid="{00000000-0004-0000-0100-000035000000}"/>
    <hyperlink ref="F473" r:id="rId55" xr:uid="{00000000-0004-0000-0100-000036000000}"/>
    <hyperlink ref="F485" r:id="rId56" xr:uid="{00000000-0004-0000-0100-000037000000}"/>
    <hyperlink ref="F497" r:id="rId57" xr:uid="{00000000-0004-0000-0100-000038000000}"/>
    <hyperlink ref="F501" r:id="rId58" xr:uid="{00000000-0004-0000-0100-000039000000}"/>
    <hyperlink ref="F506" r:id="rId59" xr:uid="{00000000-0004-0000-0100-00003A000000}"/>
    <hyperlink ref="F510" r:id="rId60" xr:uid="{00000000-0004-0000-0100-00003B000000}"/>
    <hyperlink ref="F514" r:id="rId61" xr:uid="{00000000-0004-0000-0100-00003C000000}"/>
    <hyperlink ref="F520" r:id="rId62" xr:uid="{00000000-0004-0000-0100-00003D000000}"/>
    <hyperlink ref="F524" r:id="rId63" xr:uid="{00000000-0004-0000-0100-00003E000000}"/>
    <hyperlink ref="F528" r:id="rId64" xr:uid="{00000000-0004-0000-0100-00003F000000}"/>
    <hyperlink ref="F532" r:id="rId65" xr:uid="{00000000-0004-0000-0100-000040000000}"/>
    <hyperlink ref="F537" r:id="rId66" xr:uid="{00000000-0004-0000-0100-000041000000}"/>
    <hyperlink ref="F542" r:id="rId67" xr:uid="{00000000-0004-0000-0100-000042000000}"/>
    <hyperlink ref="F546" r:id="rId68" xr:uid="{00000000-0004-0000-0100-000043000000}"/>
    <hyperlink ref="F550" r:id="rId69" xr:uid="{00000000-0004-0000-0100-000044000000}"/>
    <hyperlink ref="F554" r:id="rId70" xr:uid="{00000000-0004-0000-0100-000045000000}"/>
    <hyperlink ref="F558" r:id="rId71" xr:uid="{00000000-0004-0000-0100-000046000000}"/>
    <hyperlink ref="F562" r:id="rId72" xr:uid="{00000000-0004-0000-0100-000047000000}"/>
    <hyperlink ref="F569" r:id="rId73" xr:uid="{00000000-0004-0000-0100-000048000000}"/>
    <hyperlink ref="F576" r:id="rId74" xr:uid="{00000000-0004-0000-0100-000049000000}"/>
    <hyperlink ref="F580" r:id="rId75" xr:uid="{00000000-0004-0000-0100-00004A000000}"/>
    <hyperlink ref="F585" r:id="rId76" xr:uid="{00000000-0004-0000-0100-00004B000000}"/>
    <hyperlink ref="F589" r:id="rId77" xr:uid="{00000000-0004-0000-0100-00004C000000}"/>
    <hyperlink ref="F593" r:id="rId78" xr:uid="{00000000-0004-0000-0100-00004D000000}"/>
    <hyperlink ref="F597" r:id="rId79" xr:uid="{00000000-0004-0000-0100-00004E000000}"/>
    <hyperlink ref="F606" r:id="rId80" xr:uid="{00000000-0004-0000-0100-00004F000000}"/>
    <hyperlink ref="F610" r:id="rId81" xr:uid="{00000000-0004-0000-0100-000050000000}"/>
    <hyperlink ref="F628" r:id="rId82" xr:uid="{00000000-0004-0000-0100-000051000000}"/>
    <hyperlink ref="F634" r:id="rId83" xr:uid="{00000000-0004-0000-0100-000052000000}"/>
    <hyperlink ref="F640" r:id="rId84" xr:uid="{00000000-0004-0000-0100-000053000000}"/>
    <hyperlink ref="F648" r:id="rId85" xr:uid="{00000000-0004-0000-0100-000054000000}"/>
    <hyperlink ref="F652" r:id="rId86" xr:uid="{00000000-0004-0000-0100-000055000000}"/>
    <hyperlink ref="F656" r:id="rId87" xr:uid="{00000000-0004-0000-0100-000056000000}"/>
    <hyperlink ref="F660" r:id="rId88" xr:uid="{00000000-0004-0000-0100-000057000000}"/>
    <hyperlink ref="F664" r:id="rId89" xr:uid="{00000000-0004-0000-0100-000058000000}"/>
    <hyperlink ref="F671" r:id="rId90" xr:uid="{00000000-0004-0000-0100-000059000000}"/>
    <hyperlink ref="F680" r:id="rId91" xr:uid="{00000000-0004-0000-0100-00005A000000}"/>
    <hyperlink ref="F686" r:id="rId92" xr:uid="{00000000-0004-0000-0100-00005B000000}"/>
    <hyperlink ref="F690" r:id="rId93" xr:uid="{00000000-0004-0000-0100-00005C000000}"/>
    <hyperlink ref="F694" r:id="rId94" xr:uid="{00000000-0004-0000-0100-00005D000000}"/>
    <hyperlink ref="F701" r:id="rId95" xr:uid="{00000000-0004-0000-0100-00005E000000}"/>
    <hyperlink ref="F707" r:id="rId96" xr:uid="{00000000-0004-0000-0100-00005F000000}"/>
    <hyperlink ref="F711" r:id="rId97" xr:uid="{00000000-0004-0000-0100-000060000000}"/>
    <hyperlink ref="F715" r:id="rId98" xr:uid="{00000000-0004-0000-0100-000061000000}"/>
    <hyperlink ref="F722" r:id="rId99" xr:uid="{00000000-0004-0000-0100-000062000000}"/>
    <hyperlink ref="F733" r:id="rId100" xr:uid="{00000000-0004-0000-0100-000063000000}"/>
    <hyperlink ref="F737" r:id="rId101" xr:uid="{00000000-0004-0000-0100-000064000000}"/>
    <hyperlink ref="F741" r:id="rId102" xr:uid="{00000000-0004-0000-0100-000065000000}"/>
    <hyperlink ref="F745" r:id="rId103" xr:uid="{00000000-0004-0000-0100-000066000000}"/>
    <hyperlink ref="F749" r:id="rId104" xr:uid="{00000000-0004-0000-0100-000067000000}"/>
    <hyperlink ref="F755" r:id="rId105" xr:uid="{00000000-0004-0000-0100-000068000000}"/>
    <hyperlink ref="F760" r:id="rId106" xr:uid="{00000000-0004-0000-0100-000069000000}"/>
    <hyperlink ref="F764" r:id="rId107" xr:uid="{00000000-0004-0000-0100-00006A000000}"/>
    <hyperlink ref="F768" r:id="rId108" xr:uid="{00000000-0004-0000-0100-00006B000000}"/>
    <hyperlink ref="F773" r:id="rId109" xr:uid="{00000000-0004-0000-0100-00006C000000}"/>
    <hyperlink ref="F777" r:id="rId110" xr:uid="{00000000-0004-0000-0100-00006D000000}"/>
    <hyperlink ref="F783" r:id="rId111" xr:uid="{00000000-0004-0000-0100-00006E000000}"/>
    <hyperlink ref="F797" r:id="rId112" xr:uid="{00000000-0004-0000-0100-00006F000000}"/>
    <hyperlink ref="F801" r:id="rId113" xr:uid="{00000000-0004-0000-0100-000070000000}"/>
    <hyperlink ref="F811" r:id="rId114" xr:uid="{00000000-0004-0000-0100-000071000000}"/>
    <hyperlink ref="F818" r:id="rId115" xr:uid="{00000000-0004-0000-0100-000072000000}"/>
    <hyperlink ref="F824" r:id="rId116" xr:uid="{00000000-0004-0000-0100-000073000000}"/>
    <hyperlink ref="F830" r:id="rId117" xr:uid="{00000000-0004-0000-0100-000074000000}"/>
    <hyperlink ref="F836" r:id="rId118" xr:uid="{00000000-0004-0000-0100-000075000000}"/>
    <hyperlink ref="F840" r:id="rId119" xr:uid="{00000000-0004-0000-0100-000076000000}"/>
    <hyperlink ref="F873" r:id="rId120" xr:uid="{00000000-0004-0000-0100-000077000000}"/>
    <hyperlink ref="F879" r:id="rId121" xr:uid="{00000000-0004-0000-0100-000078000000}"/>
    <hyperlink ref="F883" r:id="rId122" xr:uid="{00000000-0004-0000-0100-000079000000}"/>
    <hyperlink ref="F887" r:id="rId123" xr:uid="{00000000-0004-0000-0100-00007A000000}"/>
    <hyperlink ref="F892" r:id="rId124" xr:uid="{00000000-0004-0000-0100-00007B000000}"/>
    <hyperlink ref="F898" r:id="rId125" xr:uid="{00000000-0004-0000-0100-00007C000000}"/>
    <hyperlink ref="F902" r:id="rId126" xr:uid="{00000000-0004-0000-0100-00007D000000}"/>
    <hyperlink ref="F906" r:id="rId127" xr:uid="{00000000-0004-0000-0100-00007E000000}"/>
    <hyperlink ref="F911" r:id="rId128" xr:uid="{00000000-0004-0000-0100-00007F000000}"/>
    <hyperlink ref="F915" r:id="rId129" xr:uid="{00000000-0004-0000-0100-000080000000}"/>
    <hyperlink ref="F919" r:id="rId130" xr:uid="{00000000-0004-0000-0100-000081000000}"/>
    <hyperlink ref="F924" r:id="rId131" xr:uid="{00000000-0004-0000-0100-000082000000}"/>
    <hyperlink ref="F928" r:id="rId132" xr:uid="{00000000-0004-0000-0100-000083000000}"/>
    <hyperlink ref="F932" r:id="rId133" xr:uid="{00000000-0004-0000-0100-000084000000}"/>
    <hyperlink ref="F937" r:id="rId134" xr:uid="{00000000-0004-0000-0100-000085000000}"/>
    <hyperlink ref="F943" r:id="rId135" xr:uid="{00000000-0004-0000-0100-000086000000}"/>
    <hyperlink ref="F946" r:id="rId136" xr:uid="{00000000-0004-0000-0100-000087000000}"/>
    <hyperlink ref="F960" r:id="rId137" xr:uid="{00000000-0004-0000-0100-000088000000}"/>
    <hyperlink ref="F966" r:id="rId138" xr:uid="{00000000-0004-0000-0100-000089000000}"/>
    <hyperlink ref="F974" r:id="rId139" xr:uid="{00000000-0004-0000-0100-00008A000000}"/>
    <hyperlink ref="F981" r:id="rId140" xr:uid="{00000000-0004-0000-0100-00008B000000}"/>
    <hyperlink ref="F986" r:id="rId141" xr:uid="{00000000-0004-0000-0100-00008C000000}"/>
    <hyperlink ref="F990" r:id="rId142" xr:uid="{00000000-0004-0000-0100-00008D000000}"/>
    <hyperlink ref="F996" r:id="rId143" xr:uid="{00000000-0004-0000-0100-00008E000000}"/>
    <hyperlink ref="F1000" r:id="rId144" xr:uid="{00000000-0004-0000-0100-00008F000000}"/>
    <hyperlink ref="F1004" r:id="rId145" xr:uid="{00000000-0004-0000-0100-000090000000}"/>
    <hyperlink ref="F1008" r:id="rId146" xr:uid="{00000000-0004-0000-0100-000091000000}"/>
    <hyperlink ref="F1012" r:id="rId147" xr:uid="{00000000-0004-0000-0100-000092000000}"/>
    <hyperlink ref="F1016" r:id="rId148" xr:uid="{00000000-0004-0000-0100-000093000000}"/>
    <hyperlink ref="F1020" r:id="rId149" xr:uid="{00000000-0004-0000-0100-000094000000}"/>
    <hyperlink ref="F1024" r:id="rId150" xr:uid="{00000000-0004-0000-0100-000095000000}"/>
    <hyperlink ref="F1028" r:id="rId151" xr:uid="{00000000-0004-0000-0100-000096000000}"/>
    <hyperlink ref="F1032" r:id="rId152" xr:uid="{00000000-0004-0000-0100-000097000000}"/>
    <hyperlink ref="F1036" r:id="rId153" xr:uid="{00000000-0004-0000-0100-000098000000}"/>
    <hyperlink ref="F1041" r:id="rId154" xr:uid="{00000000-0004-0000-0100-000099000000}"/>
    <hyperlink ref="F1046" r:id="rId155" xr:uid="{00000000-0004-0000-0100-00009A000000}"/>
    <hyperlink ref="F1051" r:id="rId156" xr:uid="{00000000-0004-0000-0100-00009B000000}"/>
    <hyperlink ref="F1056" r:id="rId157" xr:uid="{00000000-0004-0000-0100-00009C000000}"/>
    <hyperlink ref="F1063" r:id="rId158" xr:uid="{00000000-0004-0000-0100-00009D000000}"/>
    <hyperlink ref="F1069" r:id="rId159" xr:uid="{00000000-0004-0000-0100-00009E000000}"/>
    <hyperlink ref="F1073" r:id="rId160" xr:uid="{00000000-0004-0000-0100-00009F000000}"/>
    <hyperlink ref="F1082" r:id="rId161" xr:uid="{00000000-0004-0000-0100-0000A0000000}"/>
    <hyperlink ref="F1090" r:id="rId162" xr:uid="{00000000-0004-0000-0100-0000A1000000}"/>
    <hyperlink ref="F1096" r:id="rId163" xr:uid="{00000000-0004-0000-0100-0000A2000000}"/>
    <hyperlink ref="F1102" r:id="rId164" xr:uid="{00000000-0004-0000-0100-0000A3000000}"/>
    <hyperlink ref="F1116" r:id="rId165" xr:uid="{00000000-0004-0000-0100-0000A4000000}"/>
    <hyperlink ref="F1130" r:id="rId166" xr:uid="{00000000-0004-0000-0100-0000A5000000}"/>
    <hyperlink ref="F1142" r:id="rId167" xr:uid="{00000000-0004-0000-0100-0000A6000000}"/>
    <hyperlink ref="F1154" r:id="rId168" xr:uid="{00000000-0004-0000-0100-0000A7000000}"/>
    <hyperlink ref="F1161" r:id="rId169" xr:uid="{00000000-0004-0000-0100-0000A8000000}"/>
    <hyperlink ref="F1167" r:id="rId170" xr:uid="{00000000-0004-0000-0100-0000A9000000}"/>
    <hyperlink ref="F1191" r:id="rId171" xr:uid="{00000000-0004-0000-0100-0000AA000000}"/>
    <hyperlink ref="F1195" r:id="rId172" xr:uid="{00000000-0004-0000-0100-0000AB000000}"/>
    <hyperlink ref="F1199" r:id="rId173" xr:uid="{00000000-0004-0000-0100-0000AC000000}"/>
    <hyperlink ref="F1203" r:id="rId174" xr:uid="{00000000-0004-0000-0100-0000AD000000}"/>
    <hyperlink ref="F1209" r:id="rId175" xr:uid="{00000000-0004-0000-0100-0000AE000000}"/>
    <hyperlink ref="F1215" r:id="rId176" xr:uid="{00000000-0004-0000-0100-0000AF000000}"/>
    <hyperlink ref="F1221" r:id="rId177" xr:uid="{00000000-0004-0000-0100-0000B0000000}"/>
    <hyperlink ref="F1227" r:id="rId178" xr:uid="{00000000-0004-0000-0100-0000B1000000}"/>
    <hyperlink ref="F1234" r:id="rId179" xr:uid="{00000000-0004-0000-0100-0000B2000000}"/>
    <hyperlink ref="F1250" r:id="rId180" xr:uid="{00000000-0004-0000-0100-0000B3000000}"/>
    <hyperlink ref="F1256" r:id="rId181" xr:uid="{00000000-0004-0000-0100-0000B4000000}"/>
    <hyperlink ref="F1262" r:id="rId182" xr:uid="{00000000-0004-0000-0100-0000B5000000}"/>
    <hyperlink ref="F1268" r:id="rId183" xr:uid="{00000000-0004-0000-0100-0000B6000000}"/>
    <hyperlink ref="F1271" r:id="rId184" xr:uid="{00000000-0004-0000-0100-0000B7000000}"/>
    <hyperlink ref="F1289" r:id="rId185" xr:uid="{00000000-0004-0000-0100-0000B8000000}"/>
    <hyperlink ref="F1296" r:id="rId186" xr:uid="{00000000-0004-0000-0100-0000B9000000}"/>
    <hyperlink ref="F1310" r:id="rId187" xr:uid="{00000000-0004-0000-0100-0000BA000000}"/>
    <hyperlink ref="F1318" r:id="rId188" xr:uid="{00000000-0004-0000-0100-0000BB000000}"/>
    <hyperlink ref="F1326" r:id="rId189" xr:uid="{00000000-0004-0000-0100-0000BC000000}"/>
    <hyperlink ref="F1336" r:id="rId190" xr:uid="{00000000-0004-0000-0100-0000BD000000}"/>
    <hyperlink ref="F1345" r:id="rId191" xr:uid="{00000000-0004-0000-0100-0000BE000000}"/>
    <hyperlink ref="F1351" r:id="rId192" xr:uid="{00000000-0004-0000-0100-0000BF000000}"/>
    <hyperlink ref="F1354" r:id="rId193" xr:uid="{00000000-0004-0000-0100-0000C0000000}"/>
    <hyperlink ref="F1361" r:id="rId194" xr:uid="{00000000-0004-0000-0100-0000C1000000}"/>
    <hyperlink ref="F1367" r:id="rId195" xr:uid="{00000000-0004-0000-0100-0000C2000000}"/>
    <hyperlink ref="F1370" r:id="rId196" xr:uid="{00000000-0004-0000-0100-0000C3000000}"/>
    <hyperlink ref="F1377" r:id="rId197" xr:uid="{00000000-0004-0000-0100-0000C4000000}"/>
    <hyperlink ref="F1381" r:id="rId198" xr:uid="{00000000-0004-0000-0100-0000C5000000}"/>
    <hyperlink ref="F1384" r:id="rId199" xr:uid="{00000000-0004-0000-0100-0000C6000000}"/>
    <hyperlink ref="F1389" r:id="rId200" xr:uid="{00000000-0004-0000-0100-0000C7000000}"/>
    <hyperlink ref="F1392" r:id="rId201" xr:uid="{00000000-0004-0000-0100-0000C8000000}"/>
    <hyperlink ref="F1404" r:id="rId202" xr:uid="{00000000-0004-0000-0100-0000C9000000}"/>
    <hyperlink ref="F1407" r:id="rId203" xr:uid="{00000000-0004-0000-0100-0000CA000000}"/>
    <hyperlink ref="F1411" r:id="rId204" xr:uid="{00000000-0004-0000-0100-0000CB000000}"/>
    <hyperlink ref="F1415" r:id="rId205" xr:uid="{00000000-0004-0000-0100-0000CC000000}"/>
    <hyperlink ref="F1418" r:id="rId206" xr:uid="{00000000-0004-0000-0100-0000CD000000}"/>
    <hyperlink ref="F1432" r:id="rId207" xr:uid="{00000000-0004-0000-0100-0000CE000000}"/>
    <hyperlink ref="F1438" r:id="rId208" xr:uid="{00000000-0004-0000-0100-0000CF000000}"/>
    <hyperlink ref="F1453" r:id="rId209" xr:uid="{00000000-0004-0000-0100-0000D0000000}"/>
    <hyperlink ref="F1459" r:id="rId210" xr:uid="{00000000-0004-0000-0100-0000D1000000}"/>
    <hyperlink ref="F1469" r:id="rId211" xr:uid="{00000000-0004-0000-0100-0000D2000000}"/>
    <hyperlink ref="F1512" r:id="rId212" xr:uid="{00000000-0004-0000-0100-0000D3000000}"/>
    <hyperlink ref="F1515" r:id="rId213" xr:uid="{00000000-0004-0000-0100-0000D4000000}"/>
    <hyperlink ref="F1521" r:id="rId214" xr:uid="{00000000-0004-0000-0100-0000D5000000}"/>
    <hyperlink ref="F1530" r:id="rId215" xr:uid="{00000000-0004-0000-0100-0000D6000000}"/>
    <hyperlink ref="F1536" r:id="rId216" xr:uid="{00000000-0004-0000-0100-0000D7000000}"/>
    <hyperlink ref="F1540" r:id="rId217" xr:uid="{00000000-0004-0000-0100-0000D8000000}"/>
    <hyperlink ref="F1546" r:id="rId218" xr:uid="{00000000-0004-0000-0100-0000D9000000}"/>
    <hyperlink ref="F1553" r:id="rId219" xr:uid="{00000000-0004-0000-0100-0000DA000000}"/>
    <hyperlink ref="F1562" r:id="rId220" xr:uid="{00000000-0004-0000-0100-0000DB000000}"/>
    <hyperlink ref="F1571" r:id="rId221" xr:uid="{00000000-0004-0000-0100-0000DC000000}"/>
    <hyperlink ref="F1585" r:id="rId222" xr:uid="{00000000-0004-0000-0100-0000DD000000}"/>
    <hyperlink ref="F1594" r:id="rId223" xr:uid="{00000000-0004-0000-0100-0000DE000000}"/>
    <hyperlink ref="F1614" r:id="rId224" xr:uid="{00000000-0004-0000-0100-0000DF000000}"/>
    <hyperlink ref="F1623" r:id="rId225" xr:uid="{00000000-0004-0000-0100-0000E0000000}"/>
    <hyperlink ref="F1632" r:id="rId226" xr:uid="{00000000-0004-0000-0100-0000E1000000}"/>
    <hyperlink ref="F1642" r:id="rId227" xr:uid="{00000000-0004-0000-0100-0000E2000000}"/>
    <hyperlink ref="F1652" r:id="rId228" xr:uid="{00000000-0004-0000-0100-0000E3000000}"/>
    <hyperlink ref="F1656" r:id="rId229" xr:uid="{00000000-0004-0000-0100-0000E4000000}"/>
    <hyperlink ref="F1665" r:id="rId230" xr:uid="{00000000-0004-0000-0100-0000E5000000}"/>
    <hyperlink ref="F1668" r:id="rId231" xr:uid="{00000000-0004-0000-0100-0000E6000000}"/>
    <hyperlink ref="F1672" r:id="rId232" xr:uid="{00000000-0004-0000-0100-0000E7000000}"/>
    <hyperlink ref="F1677" r:id="rId233" xr:uid="{00000000-0004-0000-0100-0000E8000000}"/>
    <hyperlink ref="F1681" r:id="rId234" xr:uid="{00000000-0004-0000-0100-0000E9000000}"/>
    <hyperlink ref="F1685" r:id="rId235" xr:uid="{00000000-0004-0000-0100-0000EA000000}"/>
    <hyperlink ref="F1689" r:id="rId236" xr:uid="{00000000-0004-0000-0100-0000EB000000}"/>
    <hyperlink ref="F1693" r:id="rId237" xr:uid="{00000000-0004-0000-0100-0000EC000000}"/>
    <hyperlink ref="F1696" r:id="rId238" xr:uid="{00000000-0004-0000-0100-0000ED000000}"/>
    <hyperlink ref="F1700" r:id="rId239" xr:uid="{00000000-0004-0000-0100-0000EE000000}"/>
    <hyperlink ref="F1704" r:id="rId240" xr:uid="{00000000-0004-0000-0100-0000EF000000}"/>
    <hyperlink ref="F1710" r:id="rId241" xr:uid="{00000000-0004-0000-0100-0000F0000000}"/>
    <hyperlink ref="F1720" r:id="rId242" xr:uid="{00000000-0004-0000-0100-0000F1000000}"/>
    <hyperlink ref="F1724" r:id="rId243" xr:uid="{00000000-0004-0000-0100-0000F2000000}"/>
    <hyperlink ref="F1728" r:id="rId244" xr:uid="{00000000-0004-0000-0100-0000F3000000}"/>
    <hyperlink ref="F1732" r:id="rId245" xr:uid="{00000000-0004-0000-0100-0000F4000000}"/>
    <hyperlink ref="F1736" r:id="rId246" xr:uid="{00000000-0004-0000-0100-0000F5000000}"/>
    <hyperlink ref="F1741" r:id="rId247" xr:uid="{00000000-0004-0000-0100-0000F6000000}"/>
    <hyperlink ref="F1745" r:id="rId248" xr:uid="{00000000-0004-0000-0100-0000F7000000}"/>
    <hyperlink ref="F1749" r:id="rId249" xr:uid="{00000000-0004-0000-0100-0000F8000000}"/>
    <hyperlink ref="F1752" r:id="rId250" xr:uid="{00000000-0004-0000-0100-0000F9000000}"/>
    <hyperlink ref="F1756" r:id="rId251" xr:uid="{00000000-0004-0000-0100-0000FA000000}"/>
    <hyperlink ref="F1760" r:id="rId252" xr:uid="{00000000-0004-0000-0100-0000FB000000}"/>
    <hyperlink ref="F1772" r:id="rId253" xr:uid="{00000000-0004-0000-0100-0000FC000000}"/>
    <hyperlink ref="F1781" r:id="rId254" xr:uid="{00000000-0004-0000-0100-0000FD000000}"/>
    <hyperlink ref="F1790" r:id="rId255" xr:uid="{00000000-0004-0000-0100-0000FE000000}"/>
    <hyperlink ref="F1805" r:id="rId256" xr:uid="{00000000-0004-0000-0100-0000FF000000}"/>
    <hyperlink ref="F1820" r:id="rId257" xr:uid="{00000000-0004-0000-0100-000000010000}"/>
    <hyperlink ref="F1825" r:id="rId258" xr:uid="{00000000-0004-0000-0100-000001010000}"/>
    <hyperlink ref="F1829" r:id="rId259" xr:uid="{00000000-0004-0000-0100-000002010000}"/>
    <hyperlink ref="F1833" r:id="rId260" xr:uid="{00000000-0004-0000-0100-000003010000}"/>
    <hyperlink ref="F1849" r:id="rId261" xr:uid="{00000000-0004-0000-0100-000004010000}"/>
    <hyperlink ref="F1853" r:id="rId262" xr:uid="{00000000-0004-0000-0100-000005010000}"/>
    <hyperlink ref="F1866" r:id="rId263" xr:uid="{00000000-0004-0000-0100-000006010000}"/>
  </hyperlinks>
  <pageMargins left="0.39374999999999999" right="0.39374999999999999" top="0.39374999999999999" bottom="0.39374999999999999" header="0" footer="0"/>
  <pageSetup paperSize="9" fitToHeight="100" orientation="landscape" blackAndWhite="1" r:id="rId264"/>
  <headerFooter>
    <oddFooter>&amp;CStrana &amp;P z &amp;N</oddFooter>
  </headerFooter>
  <drawing r:id="rId2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50"/>
  <sheetViews>
    <sheetView showGridLines="0" workbookViewId="0">
      <selection activeCell="E31" sqref="E31:H31"/>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93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18"/>
      <c r="G9" s="318"/>
      <c r="H9" s="318"/>
      <c r="L9" s="21"/>
    </row>
    <row r="10" spans="2:46" ht="12" customHeight="1">
      <c r="B10" s="21"/>
      <c r="D10" s="28" t="s">
        <v>257</v>
      </c>
      <c r="L10" s="21"/>
    </row>
    <row r="11" spans="2:46" s="1" customFormat="1" ht="16.5" customHeight="1">
      <c r="B11" s="33"/>
      <c r="E11" s="327" t="s">
        <v>258</v>
      </c>
      <c r="F11" s="342"/>
      <c r="G11" s="342"/>
      <c r="H11" s="342"/>
      <c r="L11" s="33"/>
    </row>
    <row r="12" spans="2:46" s="1" customFormat="1" ht="12" customHeight="1">
      <c r="B12" s="33"/>
      <c r="D12" s="28" t="s">
        <v>259</v>
      </c>
      <c r="L12" s="33"/>
    </row>
    <row r="13" spans="2:46" s="1" customFormat="1" ht="16.5" customHeight="1">
      <c r="B13" s="33"/>
      <c r="E13" s="319" t="s">
        <v>2531</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36" t="s">
        <v>262</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ROUND((SUM(BE97:BE149)),  2)</f>
        <v>0</v>
      </c>
      <c r="I37" s="95">
        <v>0.21</v>
      </c>
      <c r="J37" s="81">
        <f>ROUND(((SUM(BE97:BE149))*I37),  2)</f>
        <v>0</v>
      </c>
      <c r="L37" s="33"/>
    </row>
    <row r="38" spans="2:12" s="1" customFormat="1" ht="14.45" customHeight="1">
      <c r="B38" s="33"/>
      <c r="E38" s="28" t="s">
        <v>44</v>
      </c>
      <c r="F38" s="81">
        <f>ROUND((SUM(BF97:BF149)),  2)</f>
        <v>0</v>
      </c>
      <c r="I38" s="95">
        <v>0.12</v>
      </c>
      <c r="J38" s="81">
        <f>ROUND(((SUM(BF97:BF149))*I38),  2)</f>
        <v>0</v>
      </c>
      <c r="L38" s="33"/>
    </row>
    <row r="39" spans="2:12" s="1" customFormat="1" ht="14.45" hidden="1" customHeight="1">
      <c r="B39" s="33"/>
      <c r="E39" s="28" t="s">
        <v>45</v>
      </c>
      <c r="F39" s="81">
        <f>ROUND((SUM(BG97:BG149)),  2)</f>
        <v>0</v>
      </c>
      <c r="I39" s="95">
        <v>0.21</v>
      </c>
      <c r="J39" s="81">
        <f>0</f>
        <v>0</v>
      </c>
      <c r="L39" s="33"/>
    </row>
    <row r="40" spans="2:12" s="1" customFormat="1" ht="14.45" hidden="1" customHeight="1">
      <c r="B40" s="33"/>
      <c r="E40" s="28" t="s">
        <v>46</v>
      </c>
      <c r="F40" s="81">
        <f>ROUND((SUM(BH97:BH149)),  2)</f>
        <v>0</v>
      </c>
      <c r="I40" s="95">
        <v>0.12</v>
      </c>
      <c r="J40" s="81">
        <f>0</f>
        <v>0</v>
      </c>
      <c r="L40" s="33"/>
    </row>
    <row r="41" spans="2:12" s="1" customFormat="1" ht="14.45" hidden="1" customHeight="1">
      <c r="B41" s="33"/>
      <c r="E41" s="28" t="s">
        <v>47</v>
      </c>
      <c r="F41" s="81">
        <f>ROUND((SUM(BI97:BI149)),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18"/>
      <c r="G54" s="318"/>
      <c r="H54" s="318"/>
      <c r="L54" s="21"/>
    </row>
    <row r="55" spans="2:12" ht="12" customHeight="1">
      <c r="B55" s="21"/>
      <c r="C55" s="28" t="s">
        <v>257</v>
      </c>
      <c r="L55" s="21"/>
    </row>
    <row r="56" spans="2:12" s="1" customFormat="1" ht="16.5" customHeight="1">
      <c r="B56" s="33"/>
      <c r="E56" s="327" t="s">
        <v>258</v>
      </c>
      <c r="F56" s="342"/>
      <c r="G56" s="342"/>
      <c r="H56" s="342"/>
      <c r="L56" s="33"/>
    </row>
    <row r="57" spans="2:12" s="1" customFormat="1" ht="12" customHeight="1">
      <c r="B57" s="33"/>
      <c r="C57" s="28" t="s">
        <v>259</v>
      </c>
      <c r="L57" s="33"/>
    </row>
    <row r="58" spans="2:12" s="1" customFormat="1" ht="16.5" customHeight="1">
      <c r="B58" s="33"/>
      <c r="E58" s="319" t="str">
        <f>E13</f>
        <v>2024/HEX/04-01-11-2 - D.1.1.2-DEMOLICE stáv.objektu</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267</v>
      </c>
      <c r="E68" s="107"/>
      <c r="F68" s="107"/>
      <c r="G68" s="107"/>
      <c r="H68" s="107"/>
      <c r="I68" s="107"/>
      <c r="J68" s="108">
        <f>J98</f>
        <v>0</v>
      </c>
      <c r="L68" s="105"/>
    </row>
    <row r="69" spans="2:47" s="9" customFormat="1" ht="19.899999999999999" customHeight="1">
      <c r="B69" s="109"/>
      <c r="D69" s="110" t="s">
        <v>268</v>
      </c>
      <c r="E69" s="111"/>
      <c r="F69" s="111"/>
      <c r="G69" s="111"/>
      <c r="H69" s="111"/>
      <c r="I69" s="111"/>
      <c r="J69" s="112">
        <f>J99</f>
        <v>0</v>
      </c>
      <c r="L69" s="109"/>
    </row>
    <row r="70" spans="2:47" s="9" customFormat="1" ht="19.899999999999999" customHeight="1">
      <c r="B70" s="109"/>
      <c r="D70" s="110" t="s">
        <v>273</v>
      </c>
      <c r="E70" s="111"/>
      <c r="F70" s="111"/>
      <c r="G70" s="111"/>
      <c r="H70" s="111"/>
      <c r="I70" s="111"/>
      <c r="J70" s="112">
        <f>J116</f>
        <v>0</v>
      </c>
      <c r="L70" s="109"/>
    </row>
    <row r="71" spans="2:47" s="9" customFormat="1" ht="14.85" customHeight="1">
      <c r="B71" s="109"/>
      <c r="D71" s="110" t="s">
        <v>2532</v>
      </c>
      <c r="E71" s="111"/>
      <c r="F71" s="111"/>
      <c r="G71" s="111"/>
      <c r="H71" s="111"/>
      <c r="I71" s="111"/>
      <c r="J71" s="112">
        <f>J128</f>
        <v>0</v>
      </c>
      <c r="L71" s="109"/>
    </row>
    <row r="72" spans="2:47" s="9" customFormat="1" ht="19.899999999999999" customHeight="1">
      <c r="B72" s="109"/>
      <c r="D72" s="110" t="s">
        <v>274</v>
      </c>
      <c r="E72" s="111"/>
      <c r="F72" s="111"/>
      <c r="G72" s="111"/>
      <c r="H72" s="111"/>
      <c r="I72" s="111"/>
      <c r="J72" s="112">
        <f>J132</f>
        <v>0</v>
      </c>
      <c r="L72" s="109"/>
    </row>
    <row r="73" spans="2:47" s="9" customFormat="1" ht="19.899999999999999" customHeight="1">
      <c r="B73" s="109"/>
      <c r="D73" s="110" t="s">
        <v>275</v>
      </c>
      <c r="E73" s="111"/>
      <c r="F73" s="111"/>
      <c r="G73" s="111"/>
      <c r="H73" s="111"/>
      <c r="I73" s="111"/>
      <c r="J73" s="112">
        <f>J147</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256</v>
      </c>
      <c r="F85" s="318"/>
      <c r="G85" s="318"/>
      <c r="H85" s="318"/>
      <c r="L85" s="21"/>
    </row>
    <row r="86" spans="2:20" ht="12" customHeight="1">
      <c r="B86" s="21"/>
      <c r="C86" s="28" t="s">
        <v>257</v>
      </c>
      <c r="L86" s="21"/>
    </row>
    <row r="87" spans="2:20" s="1" customFormat="1" ht="16.5" customHeight="1">
      <c r="B87" s="33"/>
      <c r="E87" s="327" t="s">
        <v>258</v>
      </c>
      <c r="F87" s="342"/>
      <c r="G87" s="342"/>
      <c r="H87" s="342"/>
      <c r="L87" s="33"/>
    </row>
    <row r="88" spans="2:20" s="1" customFormat="1" ht="12" customHeight="1">
      <c r="B88" s="33"/>
      <c r="C88" s="28" t="s">
        <v>259</v>
      </c>
      <c r="L88" s="33"/>
    </row>
    <row r="89" spans="2:20" s="1" customFormat="1" ht="16.5" customHeight="1">
      <c r="B89" s="33"/>
      <c r="E89" s="319" t="str">
        <f>E13</f>
        <v>2024/HEX/04-01-11-2 - D.1.1.2-DEMOLICE stáv.objektu</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Ing.A.Hejmalová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2.09126E-2</v>
      </c>
      <c r="S97" s="50"/>
      <c r="T97" s="119">
        <f>T98</f>
        <v>31.25</v>
      </c>
      <c r="AT97" s="18" t="s">
        <v>71</v>
      </c>
      <c r="AU97" s="18" t="s">
        <v>266</v>
      </c>
      <c r="BK97" s="120">
        <f>BK98</f>
        <v>0</v>
      </c>
    </row>
    <row r="98" spans="2:65" s="11" customFormat="1" ht="25.9" customHeight="1">
      <c r="B98" s="121"/>
      <c r="D98" s="122" t="s">
        <v>71</v>
      </c>
      <c r="E98" s="123" t="s">
        <v>304</v>
      </c>
      <c r="F98" s="123" t="s">
        <v>305</v>
      </c>
      <c r="I98" s="124"/>
      <c r="J98" s="125">
        <f>BK98</f>
        <v>0</v>
      </c>
      <c r="L98" s="121"/>
      <c r="M98" s="126"/>
      <c r="P98" s="127">
        <f>P99+P116+P132+P147</f>
        <v>0</v>
      </c>
      <c r="R98" s="127">
        <f>R99+R116+R132+R147</f>
        <v>2.09126E-2</v>
      </c>
      <c r="T98" s="128">
        <f>T99+T116+T132+T147</f>
        <v>31.25</v>
      </c>
      <c r="AR98" s="122" t="s">
        <v>79</v>
      </c>
      <c r="AT98" s="129" t="s">
        <v>71</v>
      </c>
      <c r="AU98" s="129" t="s">
        <v>72</v>
      </c>
      <c r="AY98" s="122" t="s">
        <v>306</v>
      </c>
      <c r="BK98" s="130">
        <f>BK99+BK116+BK132+BK147</f>
        <v>0</v>
      </c>
    </row>
    <row r="99" spans="2:65" s="11" customFormat="1" ht="22.9" customHeight="1">
      <c r="B99" s="121"/>
      <c r="D99" s="122" t="s">
        <v>71</v>
      </c>
      <c r="E99" s="131" t="s">
        <v>79</v>
      </c>
      <c r="F99" s="131" t="s">
        <v>307</v>
      </c>
      <c r="I99" s="124"/>
      <c r="J99" s="132">
        <f>BK99</f>
        <v>0</v>
      </c>
      <c r="L99" s="121"/>
      <c r="M99" s="126"/>
      <c r="P99" s="127">
        <f>SUM(P100:P115)</f>
        <v>0</v>
      </c>
      <c r="R99" s="127">
        <f>SUM(R100:R115)</f>
        <v>1.7399999999999999E-2</v>
      </c>
      <c r="T99" s="128">
        <f>SUM(T100:T115)</f>
        <v>0</v>
      </c>
      <c r="AR99" s="122" t="s">
        <v>79</v>
      </c>
      <c r="AT99" s="129" t="s">
        <v>71</v>
      </c>
      <c r="AU99" s="129" t="s">
        <v>79</v>
      </c>
      <c r="AY99" s="122" t="s">
        <v>306</v>
      </c>
      <c r="BK99" s="130">
        <f>SUM(BK100:BK115)</f>
        <v>0</v>
      </c>
    </row>
    <row r="100" spans="2:65" s="1" customFormat="1" ht="16.5" customHeight="1">
      <c r="B100" s="33"/>
      <c r="C100" s="133" t="s">
        <v>79</v>
      </c>
      <c r="D100" s="133" t="s">
        <v>308</v>
      </c>
      <c r="E100" s="134" t="s">
        <v>2533</v>
      </c>
      <c r="F100" s="135" t="s">
        <v>2534</v>
      </c>
      <c r="G100" s="136" t="s">
        <v>240</v>
      </c>
      <c r="H100" s="137">
        <v>15</v>
      </c>
      <c r="I100" s="138"/>
      <c r="J100" s="139">
        <f>ROUND(I100*H100,2)</f>
        <v>0</v>
      </c>
      <c r="K100" s="135" t="s">
        <v>319</v>
      </c>
      <c r="L100" s="33"/>
      <c r="M100" s="140" t="s">
        <v>21</v>
      </c>
      <c r="N100" s="141" t="s">
        <v>43</v>
      </c>
      <c r="P100" s="142">
        <f>O100*H100</f>
        <v>0</v>
      </c>
      <c r="Q100" s="142">
        <v>5.5999999999999995E-4</v>
      </c>
      <c r="R100" s="142">
        <f>Q100*H100</f>
        <v>8.3999999999999995E-3</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2535</v>
      </c>
    </row>
    <row r="101" spans="2:65" s="1" customFormat="1">
      <c r="B101" s="33"/>
      <c r="D101" s="161" t="s">
        <v>321</v>
      </c>
      <c r="F101" s="162" t="s">
        <v>2536</v>
      </c>
      <c r="I101" s="163"/>
      <c r="L101" s="33"/>
      <c r="M101" s="164"/>
      <c r="T101" s="52"/>
      <c r="AT101" s="18" t="s">
        <v>321</v>
      </c>
      <c r="AU101" s="18" t="s">
        <v>81</v>
      </c>
    </row>
    <row r="102" spans="2:65" s="12" customFormat="1">
      <c r="B102" s="146"/>
      <c r="D102" s="147" t="s">
        <v>313</v>
      </c>
      <c r="E102" s="148" t="s">
        <v>21</v>
      </c>
      <c r="F102" s="149" t="s">
        <v>2537</v>
      </c>
      <c r="H102" s="150">
        <v>15</v>
      </c>
      <c r="I102" s="151"/>
      <c r="L102" s="146"/>
      <c r="M102" s="152"/>
      <c r="T102" s="153"/>
      <c r="AT102" s="148" t="s">
        <v>313</v>
      </c>
      <c r="AU102" s="148" t="s">
        <v>81</v>
      </c>
      <c r="AV102" s="12" t="s">
        <v>81</v>
      </c>
      <c r="AW102" s="12" t="s">
        <v>34</v>
      </c>
      <c r="AX102" s="12" t="s">
        <v>72</v>
      </c>
      <c r="AY102" s="148" t="s">
        <v>306</v>
      </c>
    </row>
    <row r="103" spans="2:65" s="13" customFormat="1">
      <c r="B103" s="154"/>
      <c r="D103" s="147" t="s">
        <v>313</v>
      </c>
      <c r="E103" s="155" t="s">
        <v>21</v>
      </c>
      <c r="F103" s="156" t="s">
        <v>315</v>
      </c>
      <c r="H103" s="157">
        <v>15</v>
      </c>
      <c r="I103" s="158"/>
      <c r="L103" s="154"/>
      <c r="M103" s="159"/>
      <c r="T103" s="160"/>
      <c r="AT103" s="155" t="s">
        <v>313</v>
      </c>
      <c r="AU103" s="155" t="s">
        <v>81</v>
      </c>
      <c r="AV103" s="13" t="s">
        <v>89</v>
      </c>
      <c r="AW103" s="13" t="s">
        <v>34</v>
      </c>
      <c r="AX103" s="13" t="s">
        <v>79</v>
      </c>
      <c r="AY103" s="155" t="s">
        <v>306</v>
      </c>
    </row>
    <row r="104" spans="2:65" s="1" customFormat="1" ht="16.5" customHeight="1">
      <c r="B104" s="33"/>
      <c r="C104" s="133" t="s">
        <v>81</v>
      </c>
      <c r="D104" s="133" t="s">
        <v>308</v>
      </c>
      <c r="E104" s="134" t="s">
        <v>2538</v>
      </c>
      <c r="F104" s="135" t="s">
        <v>2539</v>
      </c>
      <c r="G104" s="136" t="s">
        <v>240</v>
      </c>
      <c r="H104" s="137">
        <v>15</v>
      </c>
      <c r="I104" s="138"/>
      <c r="J104" s="139">
        <f>ROUND(I104*H104,2)</f>
        <v>0</v>
      </c>
      <c r="K104" s="135" t="s">
        <v>319</v>
      </c>
      <c r="L104" s="33"/>
      <c r="M104" s="140" t="s">
        <v>21</v>
      </c>
      <c r="N104" s="141" t="s">
        <v>43</v>
      </c>
      <c r="P104" s="142">
        <f>O104*H104</f>
        <v>0</v>
      </c>
      <c r="Q104" s="142">
        <v>0</v>
      </c>
      <c r="R104" s="142">
        <f>Q104*H104</f>
        <v>0</v>
      </c>
      <c r="S104" s="142">
        <v>0</v>
      </c>
      <c r="T104" s="143">
        <f>S104*H104</f>
        <v>0</v>
      </c>
      <c r="AR104" s="144" t="s">
        <v>108</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2540</v>
      </c>
    </row>
    <row r="105" spans="2:65" s="1" customFormat="1">
      <c r="B105" s="33"/>
      <c r="D105" s="161" t="s">
        <v>321</v>
      </c>
      <c r="F105" s="162" t="s">
        <v>2541</v>
      </c>
      <c r="I105" s="163"/>
      <c r="L105" s="33"/>
      <c r="M105" s="164"/>
      <c r="T105" s="52"/>
      <c r="AT105" s="18" t="s">
        <v>321</v>
      </c>
      <c r="AU105" s="18" t="s">
        <v>81</v>
      </c>
    </row>
    <row r="106" spans="2:65" s="12" customFormat="1">
      <c r="B106" s="146"/>
      <c r="D106" s="147" t="s">
        <v>313</v>
      </c>
      <c r="E106" s="148" t="s">
        <v>21</v>
      </c>
      <c r="F106" s="149" t="s">
        <v>2537</v>
      </c>
      <c r="H106" s="150">
        <v>15</v>
      </c>
      <c r="I106" s="151"/>
      <c r="L106" s="146"/>
      <c r="M106" s="152"/>
      <c r="T106" s="153"/>
      <c r="AT106" s="148" t="s">
        <v>313</v>
      </c>
      <c r="AU106" s="148" t="s">
        <v>81</v>
      </c>
      <c r="AV106" s="12" t="s">
        <v>81</v>
      </c>
      <c r="AW106" s="12" t="s">
        <v>34</v>
      </c>
      <c r="AX106" s="12" t="s">
        <v>72</v>
      </c>
      <c r="AY106" s="148" t="s">
        <v>306</v>
      </c>
    </row>
    <row r="107" spans="2:65" s="13" customFormat="1">
      <c r="B107" s="154"/>
      <c r="D107" s="147" t="s">
        <v>313</v>
      </c>
      <c r="E107" s="155" t="s">
        <v>21</v>
      </c>
      <c r="F107" s="156" t="s">
        <v>315</v>
      </c>
      <c r="H107" s="157">
        <v>15</v>
      </c>
      <c r="I107" s="158"/>
      <c r="L107" s="154"/>
      <c r="M107" s="159"/>
      <c r="T107" s="160"/>
      <c r="AT107" s="155" t="s">
        <v>313</v>
      </c>
      <c r="AU107" s="155" t="s">
        <v>81</v>
      </c>
      <c r="AV107" s="13" t="s">
        <v>89</v>
      </c>
      <c r="AW107" s="13" t="s">
        <v>34</v>
      </c>
      <c r="AX107" s="13" t="s">
        <v>79</v>
      </c>
      <c r="AY107" s="155" t="s">
        <v>306</v>
      </c>
    </row>
    <row r="108" spans="2:65" s="1" customFormat="1" ht="24.2" customHeight="1">
      <c r="B108" s="33"/>
      <c r="C108" s="133" t="s">
        <v>89</v>
      </c>
      <c r="D108" s="133" t="s">
        <v>308</v>
      </c>
      <c r="E108" s="134" t="s">
        <v>2542</v>
      </c>
      <c r="F108" s="135" t="s">
        <v>2543</v>
      </c>
      <c r="G108" s="136" t="s">
        <v>240</v>
      </c>
      <c r="H108" s="137">
        <v>30</v>
      </c>
      <c r="I108" s="138"/>
      <c r="J108" s="139">
        <f>ROUND(I108*H108,2)</f>
        <v>0</v>
      </c>
      <c r="K108" s="135" t="s">
        <v>319</v>
      </c>
      <c r="L108" s="33"/>
      <c r="M108" s="140" t="s">
        <v>21</v>
      </c>
      <c r="N108" s="141" t="s">
        <v>43</v>
      </c>
      <c r="P108" s="142">
        <f>O108*H108</f>
        <v>0</v>
      </c>
      <c r="Q108" s="142">
        <v>2.9999999999999997E-4</v>
      </c>
      <c r="R108" s="142">
        <f>Q108*H108</f>
        <v>8.9999999999999993E-3</v>
      </c>
      <c r="S108" s="142">
        <v>0</v>
      </c>
      <c r="T108" s="143">
        <f>S108*H108</f>
        <v>0</v>
      </c>
      <c r="AR108" s="144" t="s">
        <v>108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2544</v>
      </c>
    </row>
    <row r="109" spans="2:65" s="1" customFormat="1">
      <c r="B109" s="33"/>
      <c r="D109" s="161" t="s">
        <v>321</v>
      </c>
      <c r="F109" s="162" t="s">
        <v>2545</v>
      </c>
      <c r="I109" s="163"/>
      <c r="L109" s="33"/>
      <c r="M109" s="164"/>
      <c r="T109" s="52"/>
      <c r="AT109" s="18" t="s">
        <v>321</v>
      </c>
      <c r="AU109" s="18" t="s">
        <v>81</v>
      </c>
    </row>
    <row r="110" spans="2:65" s="12" customFormat="1">
      <c r="B110" s="146"/>
      <c r="D110" s="147" t="s">
        <v>313</v>
      </c>
      <c r="E110" s="148" t="s">
        <v>21</v>
      </c>
      <c r="F110" s="149" t="s">
        <v>2546</v>
      </c>
      <c r="H110" s="150">
        <v>30</v>
      </c>
      <c r="I110" s="151"/>
      <c r="L110" s="146"/>
      <c r="M110" s="152"/>
      <c r="T110" s="153"/>
      <c r="AT110" s="148" t="s">
        <v>313</v>
      </c>
      <c r="AU110" s="148" t="s">
        <v>81</v>
      </c>
      <c r="AV110" s="12" t="s">
        <v>81</v>
      </c>
      <c r="AW110" s="12" t="s">
        <v>34</v>
      </c>
      <c r="AX110" s="12" t="s">
        <v>72</v>
      </c>
      <c r="AY110" s="148" t="s">
        <v>306</v>
      </c>
    </row>
    <row r="111" spans="2:65" s="13" customFormat="1">
      <c r="B111" s="154"/>
      <c r="D111" s="147" t="s">
        <v>313</v>
      </c>
      <c r="E111" s="155" t="s">
        <v>21</v>
      </c>
      <c r="F111" s="156" t="s">
        <v>315</v>
      </c>
      <c r="H111" s="157">
        <v>30</v>
      </c>
      <c r="I111" s="158"/>
      <c r="L111" s="154"/>
      <c r="M111" s="159"/>
      <c r="T111" s="160"/>
      <c r="AT111" s="155" t="s">
        <v>313</v>
      </c>
      <c r="AU111" s="155" t="s">
        <v>81</v>
      </c>
      <c r="AV111" s="13" t="s">
        <v>89</v>
      </c>
      <c r="AW111" s="13" t="s">
        <v>34</v>
      </c>
      <c r="AX111" s="13" t="s">
        <v>79</v>
      </c>
      <c r="AY111" s="155" t="s">
        <v>306</v>
      </c>
    </row>
    <row r="112" spans="2:65" s="1" customFormat="1" ht="24.2" customHeight="1">
      <c r="B112" s="33"/>
      <c r="C112" s="133" t="s">
        <v>108</v>
      </c>
      <c r="D112" s="133" t="s">
        <v>308</v>
      </c>
      <c r="E112" s="134" t="s">
        <v>2547</v>
      </c>
      <c r="F112" s="135" t="s">
        <v>2548</v>
      </c>
      <c r="G112" s="136" t="s">
        <v>240</v>
      </c>
      <c r="H112" s="137">
        <v>30</v>
      </c>
      <c r="I112" s="138"/>
      <c r="J112" s="139">
        <f>ROUND(I112*H112,2)</f>
        <v>0</v>
      </c>
      <c r="K112" s="135" t="s">
        <v>319</v>
      </c>
      <c r="L112" s="33"/>
      <c r="M112" s="140" t="s">
        <v>21</v>
      </c>
      <c r="N112" s="141" t="s">
        <v>43</v>
      </c>
      <c r="P112" s="142">
        <f>O112*H112</f>
        <v>0</v>
      </c>
      <c r="Q112" s="142">
        <v>0</v>
      </c>
      <c r="R112" s="142">
        <f>Q112*H112</f>
        <v>0</v>
      </c>
      <c r="S112" s="142">
        <v>0</v>
      </c>
      <c r="T112" s="143">
        <f>S112*H112</f>
        <v>0</v>
      </c>
      <c r="AR112" s="144" t="s">
        <v>108</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2549</v>
      </c>
    </row>
    <row r="113" spans="2:65" s="1" customFormat="1">
      <c r="B113" s="33"/>
      <c r="D113" s="161" t="s">
        <v>321</v>
      </c>
      <c r="F113" s="162" t="s">
        <v>2550</v>
      </c>
      <c r="I113" s="163"/>
      <c r="L113" s="33"/>
      <c r="M113" s="164"/>
      <c r="T113" s="52"/>
      <c r="AT113" s="18" t="s">
        <v>321</v>
      </c>
      <c r="AU113" s="18" t="s">
        <v>81</v>
      </c>
    </row>
    <row r="114" spans="2:65" s="12" customFormat="1">
      <c r="B114" s="146"/>
      <c r="D114" s="147" t="s">
        <v>313</v>
      </c>
      <c r="E114" s="148" t="s">
        <v>21</v>
      </c>
      <c r="F114" s="149" t="s">
        <v>2546</v>
      </c>
      <c r="H114" s="150">
        <v>30</v>
      </c>
      <c r="I114" s="151"/>
      <c r="L114" s="146"/>
      <c r="M114" s="152"/>
      <c r="T114" s="153"/>
      <c r="AT114" s="148" t="s">
        <v>313</v>
      </c>
      <c r="AU114" s="148" t="s">
        <v>81</v>
      </c>
      <c r="AV114" s="12" t="s">
        <v>81</v>
      </c>
      <c r="AW114" s="12" t="s">
        <v>34</v>
      </c>
      <c r="AX114" s="12" t="s">
        <v>72</v>
      </c>
      <c r="AY114" s="148" t="s">
        <v>306</v>
      </c>
    </row>
    <row r="115" spans="2:65" s="13" customFormat="1">
      <c r="B115" s="154"/>
      <c r="D115" s="147" t="s">
        <v>313</v>
      </c>
      <c r="E115" s="155" t="s">
        <v>21</v>
      </c>
      <c r="F115" s="156" t="s">
        <v>315</v>
      </c>
      <c r="H115" s="157">
        <v>30</v>
      </c>
      <c r="I115" s="158"/>
      <c r="L115" s="154"/>
      <c r="M115" s="159"/>
      <c r="T115" s="160"/>
      <c r="AT115" s="155" t="s">
        <v>313</v>
      </c>
      <c r="AU115" s="155" t="s">
        <v>81</v>
      </c>
      <c r="AV115" s="13" t="s">
        <v>89</v>
      </c>
      <c r="AW115" s="13" t="s">
        <v>34</v>
      </c>
      <c r="AX115" s="13" t="s">
        <v>79</v>
      </c>
      <c r="AY115" s="155" t="s">
        <v>306</v>
      </c>
    </row>
    <row r="116" spans="2:65" s="11" customFormat="1" ht="22.9" customHeight="1">
      <c r="B116" s="121"/>
      <c r="D116" s="122" t="s">
        <v>71</v>
      </c>
      <c r="E116" s="131" t="s">
        <v>372</v>
      </c>
      <c r="F116" s="131" t="s">
        <v>1242</v>
      </c>
      <c r="I116" s="124"/>
      <c r="J116" s="132">
        <f>BK116</f>
        <v>0</v>
      </c>
      <c r="L116" s="121"/>
      <c r="M116" s="126"/>
      <c r="P116" s="127">
        <f>P117+SUM(P118:P128)</f>
        <v>0</v>
      </c>
      <c r="R116" s="127">
        <f>R117+SUM(R118:R128)</f>
        <v>3.5125999999999998E-3</v>
      </c>
      <c r="T116" s="128">
        <f>T117+SUM(T118:T128)</f>
        <v>31.25</v>
      </c>
      <c r="AR116" s="122" t="s">
        <v>79</v>
      </c>
      <c r="AT116" s="129" t="s">
        <v>71</v>
      </c>
      <c r="AU116" s="129" t="s">
        <v>79</v>
      </c>
      <c r="AY116" s="122" t="s">
        <v>306</v>
      </c>
      <c r="BK116" s="130">
        <f>BK117+SUM(BK118:BK128)</f>
        <v>0</v>
      </c>
    </row>
    <row r="117" spans="2:65" s="1" customFormat="1" ht="24.2" customHeight="1">
      <c r="B117" s="33"/>
      <c r="C117" s="133" t="s">
        <v>343</v>
      </c>
      <c r="D117" s="133" t="s">
        <v>308</v>
      </c>
      <c r="E117" s="134" t="s">
        <v>1313</v>
      </c>
      <c r="F117" s="135" t="s">
        <v>2551</v>
      </c>
      <c r="G117" s="136" t="s">
        <v>1315</v>
      </c>
      <c r="H117" s="137">
        <v>10</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81</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2552</v>
      </c>
    </row>
    <row r="118" spans="2:65" s="1" customFormat="1" ht="19.5">
      <c r="B118" s="33"/>
      <c r="D118" s="147" t="s">
        <v>356</v>
      </c>
      <c r="F118" s="178" t="s">
        <v>2553</v>
      </c>
      <c r="I118" s="163"/>
      <c r="L118" s="33"/>
      <c r="M118" s="164"/>
      <c r="T118" s="52"/>
      <c r="AT118" s="18" t="s">
        <v>356</v>
      </c>
      <c r="AU118" s="18" t="s">
        <v>81</v>
      </c>
    </row>
    <row r="119" spans="2:65" s="1" customFormat="1" ht="24.2" customHeight="1">
      <c r="B119" s="33"/>
      <c r="C119" s="133" t="s">
        <v>351</v>
      </c>
      <c r="D119" s="133" t="s">
        <v>308</v>
      </c>
      <c r="E119" s="134" t="s">
        <v>1325</v>
      </c>
      <c r="F119" s="135" t="s">
        <v>1326</v>
      </c>
      <c r="G119" s="136" t="s">
        <v>236</v>
      </c>
      <c r="H119" s="137">
        <v>27.02</v>
      </c>
      <c r="I119" s="138"/>
      <c r="J119" s="139">
        <f>ROUND(I119*H119,2)</f>
        <v>0</v>
      </c>
      <c r="K119" s="135" t="s">
        <v>319</v>
      </c>
      <c r="L119" s="33"/>
      <c r="M119" s="140" t="s">
        <v>21</v>
      </c>
      <c r="N119" s="141" t="s">
        <v>43</v>
      </c>
      <c r="P119" s="142">
        <f>O119*H119</f>
        <v>0</v>
      </c>
      <c r="Q119" s="142">
        <v>1.2999999999999999E-4</v>
      </c>
      <c r="R119" s="142">
        <f>Q119*H119</f>
        <v>3.5125999999999998E-3</v>
      </c>
      <c r="S119" s="142">
        <v>0</v>
      </c>
      <c r="T119" s="143">
        <f>S119*H119</f>
        <v>0</v>
      </c>
      <c r="AR119" s="144" t="s">
        <v>108</v>
      </c>
      <c r="AT119" s="144" t="s">
        <v>308</v>
      </c>
      <c r="AU119" s="144" t="s">
        <v>81</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2554</v>
      </c>
    </row>
    <row r="120" spans="2:65" s="1" customFormat="1">
      <c r="B120" s="33"/>
      <c r="D120" s="161" t="s">
        <v>321</v>
      </c>
      <c r="F120" s="162" t="s">
        <v>1328</v>
      </c>
      <c r="I120" s="163"/>
      <c r="L120" s="33"/>
      <c r="M120" s="164"/>
      <c r="T120" s="52"/>
      <c r="AT120" s="18" t="s">
        <v>321</v>
      </c>
      <c r="AU120" s="18" t="s">
        <v>81</v>
      </c>
    </row>
    <row r="121" spans="2:65" s="12" customFormat="1">
      <c r="B121" s="146"/>
      <c r="D121" s="147" t="s">
        <v>313</v>
      </c>
      <c r="E121" s="148" t="s">
        <v>21</v>
      </c>
      <c r="F121" s="149" t="s">
        <v>2555</v>
      </c>
      <c r="H121" s="150">
        <v>17.02</v>
      </c>
      <c r="I121" s="151"/>
      <c r="L121" s="146"/>
      <c r="M121" s="152"/>
      <c r="T121" s="153"/>
      <c r="AT121" s="148" t="s">
        <v>313</v>
      </c>
      <c r="AU121" s="148" t="s">
        <v>81</v>
      </c>
      <c r="AV121" s="12" t="s">
        <v>81</v>
      </c>
      <c r="AW121" s="12" t="s">
        <v>34</v>
      </c>
      <c r="AX121" s="12" t="s">
        <v>72</v>
      </c>
      <c r="AY121" s="148" t="s">
        <v>306</v>
      </c>
    </row>
    <row r="122" spans="2:65" s="12" customFormat="1">
      <c r="B122" s="146"/>
      <c r="D122" s="147" t="s">
        <v>313</v>
      </c>
      <c r="E122" s="148" t="s">
        <v>21</v>
      </c>
      <c r="F122" s="149" t="s">
        <v>2556</v>
      </c>
      <c r="H122" s="150">
        <v>10</v>
      </c>
      <c r="I122" s="151"/>
      <c r="L122" s="146"/>
      <c r="M122" s="152"/>
      <c r="T122" s="153"/>
      <c r="AT122" s="148" t="s">
        <v>313</v>
      </c>
      <c r="AU122" s="148" t="s">
        <v>81</v>
      </c>
      <c r="AV122" s="12" t="s">
        <v>81</v>
      </c>
      <c r="AW122" s="12" t="s">
        <v>34</v>
      </c>
      <c r="AX122" s="12" t="s">
        <v>72</v>
      </c>
      <c r="AY122" s="148" t="s">
        <v>306</v>
      </c>
    </row>
    <row r="123" spans="2:65" s="13" customFormat="1">
      <c r="B123" s="154"/>
      <c r="D123" s="147" t="s">
        <v>313</v>
      </c>
      <c r="E123" s="155" t="s">
        <v>21</v>
      </c>
      <c r="F123" s="156" t="s">
        <v>315</v>
      </c>
      <c r="H123" s="157">
        <v>27.02</v>
      </c>
      <c r="I123" s="158"/>
      <c r="L123" s="154"/>
      <c r="M123" s="159"/>
      <c r="T123" s="160"/>
      <c r="AT123" s="155" t="s">
        <v>313</v>
      </c>
      <c r="AU123" s="155" t="s">
        <v>81</v>
      </c>
      <c r="AV123" s="13" t="s">
        <v>89</v>
      </c>
      <c r="AW123" s="13" t="s">
        <v>34</v>
      </c>
      <c r="AX123" s="13" t="s">
        <v>79</v>
      </c>
      <c r="AY123" s="155" t="s">
        <v>306</v>
      </c>
    </row>
    <row r="124" spans="2:65" s="1" customFormat="1" ht="24.2" customHeight="1">
      <c r="B124" s="33"/>
      <c r="C124" s="133" t="s">
        <v>359</v>
      </c>
      <c r="D124" s="133" t="s">
        <v>308</v>
      </c>
      <c r="E124" s="134" t="s">
        <v>2557</v>
      </c>
      <c r="F124" s="135" t="s">
        <v>2558</v>
      </c>
      <c r="G124" s="136" t="s">
        <v>318</v>
      </c>
      <c r="H124" s="137">
        <v>125</v>
      </c>
      <c r="I124" s="138"/>
      <c r="J124" s="139">
        <f>ROUND(I124*H124,2)</f>
        <v>0</v>
      </c>
      <c r="K124" s="135" t="s">
        <v>319</v>
      </c>
      <c r="L124" s="33"/>
      <c r="M124" s="140" t="s">
        <v>21</v>
      </c>
      <c r="N124" s="141" t="s">
        <v>43</v>
      </c>
      <c r="P124" s="142">
        <f>O124*H124</f>
        <v>0</v>
      </c>
      <c r="Q124" s="142">
        <v>0</v>
      </c>
      <c r="R124" s="142">
        <f>Q124*H124</f>
        <v>0</v>
      </c>
      <c r="S124" s="142">
        <v>0.25</v>
      </c>
      <c r="T124" s="143">
        <f>S124*H124</f>
        <v>31.25</v>
      </c>
      <c r="AR124" s="144" t="s">
        <v>108</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2559</v>
      </c>
    </row>
    <row r="125" spans="2:65" s="1" customFormat="1">
      <c r="B125" s="33"/>
      <c r="D125" s="161" t="s">
        <v>321</v>
      </c>
      <c r="F125" s="162" t="s">
        <v>2560</v>
      </c>
      <c r="I125" s="163"/>
      <c r="L125" s="33"/>
      <c r="M125" s="164"/>
      <c r="T125" s="52"/>
      <c r="AT125" s="18" t="s">
        <v>321</v>
      </c>
      <c r="AU125" s="18" t="s">
        <v>81</v>
      </c>
    </row>
    <row r="126" spans="2:65" s="12" customFormat="1" ht="22.5">
      <c r="B126" s="146"/>
      <c r="D126" s="147" t="s">
        <v>313</v>
      </c>
      <c r="E126" s="148" t="s">
        <v>21</v>
      </c>
      <c r="F126" s="149" t="s">
        <v>2561</v>
      </c>
      <c r="H126" s="150">
        <v>125</v>
      </c>
      <c r="I126" s="151"/>
      <c r="L126" s="146"/>
      <c r="M126" s="152"/>
      <c r="T126" s="153"/>
      <c r="AT126" s="148" t="s">
        <v>313</v>
      </c>
      <c r="AU126" s="148" t="s">
        <v>81</v>
      </c>
      <c r="AV126" s="12" t="s">
        <v>81</v>
      </c>
      <c r="AW126" s="12" t="s">
        <v>34</v>
      </c>
      <c r="AX126" s="12" t="s">
        <v>72</v>
      </c>
      <c r="AY126" s="148" t="s">
        <v>306</v>
      </c>
    </row>
    <row r="127" spans="2:65" s="13" customFormat="1">
      <c r="B127" s="154"/>
      <c r="D127" s="147" t="s">
        <v>313</v>
      </c>
      <c r="E127" s="155" t="s">
        <v>21</v>
      </c>
      <c r="F127" s="156" t="s">
        <v>315</v>
      </c>
      <c r="H127" s="157">
        <v>125</v>
      </c>
      <c r="I127" s="158"/>
      <c r="L127" s="154"/>
      <c r="M127" s="159"/>
      <c r="T127" s="160"/>
      <c r="AT127" s="155" t="s">
        <v>313</v>
      </c>
      <c r="AU127" s="155" t="s">
        <v>81</v>
      </c>
      <c r="AV127" s="13" t="s">
        <v>89</v>
      </c>
      <c r="AW127" s="13" t="s">
        <v>34</v>
      </c>
      <c r="AX127" s="13" t="s">
        <v>79</v>
      </c>
      <c r="AY127" s="155" t="s">
        <v>306</v>
      </c>
    </row>
    <row r="128" spans="2:65" s="11" customFormat="1" ht="20.85" customHeight="1">
      <c r="B128" s="121"/>
      <c r="D128" s="122" t="s">
        <v>71</v>
      </c>
      <c r="E128" s="131" t="s">
        <v>986</v>
      </c>
      <c r="F128" s="131" t="s">
        <v>2562</v>
      </c>
      <c r="I128" s="124"/>
      <c r="J128" s="132">
        <f>BK128</f>
        <v>0</v>
      </c>
      <c r="L128" s="121"/>
      <c r="M128" s="126"/>
      <c r="P128" s="127">
        <f>SUM(P129:P131)</f>
        <v>0</v>
      </c>
      <c r="R128" s="127">
        <f>SUM(R129:R131)</f>
        <v>0</v>
      </c>
      <c r="T128" s="128">
        <f>SUM(T129:T131)</f>
        <v>0</v>
      </c>
      <c r="AR128" s="122" t="s">
        <v>79</v>
      </c>
      <c r="AT128" s="129" t="s">
        <v>71</v>
      </c>
      <c r="AU128" s="129" t="s">
        <v>81</v>
      </c>
      <c r="AY128" s="122" t="s">
        <v>306</v>
      </c>
      <c r="BK128" s="130">
        <f>SUM(BK129:BK131)</f>
        <v>0</v>
      </c>
    </row>
    <row r="129" spans="2:65" s="1" customFormat="1" ht="16.5" customHeight="1">
      <c r="B129" s="33"/>
      <c r="C129" s="133" t="s">
        <v>365</v>
      </c>
      <c r="D129" s="133" t="s">
        <v>308</v>
      </c>
      <c r="E129" s="134" t="s">
        <v>1334</v>
      </c>
      <c r="F129" s="135" t="s">
        <v>2563</v>
      </c>
      <c r="G129" s="136" t="s">
        <v>2564</v>
      </c>
      <c r="H129" s="137">
        <v>1</v>
      </c>
      <c r="I129" s="138"/>
      <c r="J129" s="139">
        <f>ROUND(I129*H129,2)</f>
        <v>0</v>
      </c>
      <c r="K129" s="135" t="s">
        <v>311</v>
      </c>
      <c r="L129" s="33"/>
      <c r="M129" s="140" t="s">
        <v>21</v>
      </c>
      <c r="N129" s="141" t="s">
        <v>43</v>
      </c>
      <c r="P129" s="142">
        <f>O129*H129</f>
        <v>0</v>
      </c>
      <c r="Q129" s="142">
        <v>0</v>
      </c>
      <c r="R129" s="142">
        <f>Q129*H129</f>
        <v>0</v>
      </c>
      <c r="S129" s="142">
        <v>0</v>
      </c>
      <c r="T129" s="143">
        <f>S129*H129</f>
        <v>0</v>
      </c>
      <c r="AR129" s="144" t="s">
        <v>108</v>
      </c>
      <c r="AT129" s="144" t="s">
        <v>308</v>
      </c>
      <c r="AU129" s="144" t="s">
        <v>89</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2565</v>
      </c>
    </row>
    <row r="130" spans="2:65" s="1" customFormat="1" ht="21.75" customHeight="1">
      <c r="B130" s="33"/>
      <c r="C130" s="133" t="s">
        <v>372</v>
      </c>
      <c r="D130" s="133" t="s">
        <v>308</v>
      </c>
      <c r="E130" s="134" t="s">
        <v>1339</v>
      </c>
      <c r="F130" s="135" t="s">
        <v>2566</v>
      </c>
      <c r="G130" s="136" t="s">
        <v>2087</v>
      </c>
      <c r="H130" s="137">
        <v>1</v>
      </c>
      <c r="I130" s="138"/>
      <c r="J130" s="139">
        <f>ROUND(I130*H130,2)</f>
        <v>0</v>
      </c>
      <c r="K130" s="135" t="s">
        <v>311</v>
      </c>
      <c r="L130" s="33"/>
      <c r="M130" s="140" t="s">
        <v>21</v>
      </c>
      <c r="N130" s="141" t="s">
        <v>43</v>
      </c>
      <c r="P130" s="142">
        <f>O130*H130</f>
        <v>0</v>
      </c>
      <c r="Q130" s="142">
        <v>0</v>
      </c>
      <c r="R130" s="142">
        <f>Q130*H130</f>
        <v>0</v>
      </c>
      <c r="S130" s="142">
        <v>0</v>
      </c>
      <c r="T130" s="143">
        <f>S130*H130</f>
        <v>0</v>
      </c>
      <c r="AR130" s="144" t="s">
        <v>108</v>
      </c>
      <c r="AT130" s="144" t="s">
        <v>308</v>
      </c>
      <c r="AU130" s="144" t="s">
        <v>89</v>
      </c>
      <c r="AY130" s="18" t="s">
        <v>306</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108</v>
      </c>
      <c r="BM130" s="144" t="s">
        <v>2567</v>
      </c>
    </row>
    <row r="131" spans="2:65" s="1" customFormat="1" ht="16.5" customHeight="1">
      <c r="B131" s="33"/>
      <c r="C131" s="133" t="s">
        <v>379</v>
      </c>
      <c r="D131" s="133" t="s">
        <v>308</v>
      </c>
      <c r="E131" s="134" t="s">
        <v>1344</v>
      </c>
      <c r="F131" s="135" t="s">
        <v>2568</v>
      </c>
      <c r="G131" s="136" t="s">
        <v>1336</v>
      </c>
      <c r="H131" s="137">
        <v>10</v>
      </c>
      <c r="I131" s="138"/>
      <c r="J131" s="139">
        <f>ROUND(I131*H131,2)</f>
        <v>0</v>
      </c>
      <c r="K131" s="135" t="s">
        <v>311</v>
      </c>
      <c r="L131" s="33"/>
      <c r="M131" s="140" t="s">
        <v>21</v>
      </c>
      <c r="N131" s="141" t="s">
        <v>43</v>
      </c>
      <c r="P131" s="142">
        <f>O131*H131</f>
        <v>0</v>
      </c>
      <c r="Q131" s="142">
        <v>0</v>
      </c>
      <c r="R131" s="142">
        <f>Q131*H131</f>
        <v>0</v>
      </c>
      <c r="S131" s="142">
        <v>0</v>
      </c>
      <c r="T131" s="143">
        <f>S131*H131</f>
        <v>0</v>
      </c>
      <c r="AR131" s="144" t="s">
        <v>108</v>
      </c>
      <c r="AT131" s="144" t="s">
        <v>308</v>
      </c>
      <c r="AU131" s="144" t="s">
        <v>89</v>
      </c>
      <c r="AY131" s="18" t="s">
        <v>306</v>
      </c>
      <c r="BE131" s="145">
        <f>IF(N131="základní",J131,0)</f>
        <v>0</v>
      </c>
      <c r="BF131" s="145">
        <f>IF(N131="snížená",J131,0)</f>
        <v>0</v>
      </c>
      <c r="BG131" s="145">
        <f>IF(N131="zákl. přenesená",J131,0)</f>
        <v>0</v>
      </c>
      <c r="BH131" s="145">
        <f>IF(N131="sníž. přenesená",J131,0)</f>
        <v>0</v>
      </c>
      <c r="BI131" s="145">
        <f>IF(N131="nulová",J131,0)</f>
        <v>0</v>
      </c>
      <c r="BJ131" s="18" t="s">
        <v>79</v>
      </c>
      <c r="BK131" s="145">
        <f>ROUND(I131*H131,2)</f>
        <v>0</v>
      </c>
      <c r="BL131" s="18" t="s">
        <v>108</v>
      </c>
      <c r="BM131" s="144" t="s">
        <v>2569</v>
      </c>
    </row>
    <row r="132" spans="2:65" s="11" customFormat="1" ht="22.9" customHeight="1">
      <c r="B132" s="121"/>
      <c r="D132" s="122" t="s">
        <v>71</v>
      </c>
      <c r="E132" s="131" t="s">
        <v>1463</v>
      </c>
      <c r="F132" s="131" t="s">
        <v>1464</v>
      </c>
      <c r="I132" s="124"/>
      <c r="J132" s="132">
        <f>BK132</f>
        <v>0</v>
      </c>
      <c r="L132" s="121"/>
      <c r="M132" s="126"/>
      <c r="P132" s="127">
        <f>SUM(P133:P146)</f>
        <v>0</v>
      </c>
      <c r="R132" s="127">
        <f>SUM(R133:R146)</f>
        <v>0</v>
      </c>
      <c r="T132" s="128">
        <f>SUM(T133:T146)</f>
        <v>0</v>
      </c>
      <c r="AR132" s="122" t="s">
        <v>79</v>
      </c>
      <c r="AT132" s="129" t="s">
        <v>71</v>
      </c>
      <c r="AU132" s="129" t="s">
        <v>79</v>
      </c>
      <c r="AY132" s="122" t="s">
        <v>306</v>
      </c>
      <c r="BK132" s="130">
        <f>SUM(BK133:BK146)</f>
        <v>0</v>
      </c>
    </row>
    <row r="133" spans="2:65" s="1" customFormat="1" ht="16.5" customHeight="1">
      <c r="B133" s="33"/>
      <c r="C133" s="133" t="s">
        <v>384</v>
      </c>
      <c r="D133" s="133" t="s">
        <v>308</v>
      </c>
      <c r="E133" s="134" t="s">
        <v>1466</v>
      </c>
      <c r="F133" s="135" t="s">
        <v>1467</v>
      </c>
      <c r="G133" s="136" t="s">
        <v>375</v>
      </c>
      <c r="H133" s="137">
        <v>31.25</v>
      </c>
      <c r="I133" s="138"/>
      <c r="J133" s="139">
        <f>ROUND(I133*H133,2)</f>
        <v>0</v>
      </c>
      <c r="K133" s="135" t="s">
        <v>319</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2570</v>
      </c>
    </row>
    <row r="134" spans="2:65" s="1" customFormat="1">
      <c r="B134" s="33"/>
      <c r="D134" s="161" t="s">
        <v>321</v>
      </c>
      <c r="F134" s="162" t="s">
        <v>1469</v>
      </c>
      <c r="I134" s="163"/>
      <c r="L134" s="33"/>
      <c r="M134" s="164"/>
      <c r="T134" s="52"/>
      <c r="AT134" s="18" t="s">
        <v>321</v>
      </c>
      <c r="AU134" s="18" t="s">
        <v>81</v>
      </c>
    </row>
    <row r="135" spans="2:65" s="1" customFormat="1" ht="16.5" customHeight="1">
      <c r="B135" s="33"/>
      <c r="C135" s="133" t="s">
        <v>8</v>
      </c>
      <c r="D135" s="133" t="s">
        <v>308</v>
      </c>
      <c r="E135" s="134" t="s">
        <v>2571</v>
      </c>
      <c r="F135" s="135" t="s">
        <v>2572</v>
      </c>
      <c r="G135" s="136" t="s">
        <v>375</v>
      </c>
      <c r="H135" s="137">
        <v>31.25</v>
      </c>
      <c r="I135" s="138"/>
      <c r="J135" s="139">
        <f>ROUND(I135*H135,2)</f>
        <v>0</v>
      </c>
      <c r="K135" s="135" t="s">
        <v>319</v>
      </c>
      <c r="L135" s="33"/>
      <c r="M135" s="140" t="s">
        <v>21</v>
      </c>
      <c r="N135" s="141" t="s">
        <v>43</v>
      </c>
      <c r="P135" s="142">
        <f>O135*H135</f>
        <v>0</v>
      </c>
      <c r="Q135" s="142">
        <v>0</v>
      </c>
      <c r="R135" s="142">
        <f>Q135*H135</f>
        <v>0</v>
      </c>
      <c r="S135" s="142">
        <v>0</v>
      </c>
      <c r="T135" s="143">
        <f>S135*H135</f>
        <v>0</v>
      </c>
      <c r="AR135" s="144" t="s">
        <v>108</v>
      </c>
      <c r="AT135" s="144" t="s">
        <v>308</v>
      </c>
      <c r="AU135" s="144" t="s">
        <v>81</v>
      </c>
      <c r="AY135" s="18" t="s">
        <v>306</v>
      </c>
      <c r="BE135" s="145">
        <f>IF(N135="základní",J135,0)</f>
        <v>0</v>
      </c>
      <c r="BF135" s="145">
        <f>IF(N135="snížená",J135,0)</f>
        <v>0</v>
      </c>
      <c r="BG135" s="145">
        <f>IF(N135="zákl. přenesená",J135,0)</f>
        <v>0</v>
      </c>
      <c r="BH135" s="145">
        <f>IF(N135="sníž. přenesená",J135,0)</f>
        <v>0</v>
      </c>
      <c r="BI135" s="145">
        <f>IF(N135="nulová",J135,0)</f>
        <v>0</v>
      </c>
      <c r="BJ135" s="18" t="s">
        <v>79</v>
      </c>
      <c r="BK135" s="145">
        <f>ROUND(I135*H135,2)</f>
        <v>0</v>
      </c>
      <c r="BL135" s="18" t="s">
        <v>108</v>
      </c>
      <c r="BM135" s="144" t="s">
        <v>2573</v>
      </c>
    </row>
    <row r="136" spans="2:65" s="1" customFormat="1">
      <c r="B136" s="33"/>
      <c r="D136" s="161" t="s">
        <v>321</v>
      </c>
      <c r="F136" s="162" t="s">
        <v>2574</v>
      </c>
      <c r="I136" s="163"/>
      <c r="L136" s="33"/>
      <c r="M136" s="164"/>
      <c r="T136" s="52"/>
      <c r="AT136" s="18" t="s">
        <v>321</v>
      </c>
      <c r="AU136" s="18" t="s">
        <v>81</v>
      </c>
    </row>
    <row r="137" spans="2:65" s="1" customFormat="1" ht="24.2" customHeight="1">
      <c r="B137" s="33"/>
      <c r="C137" s="133" t="s">
        <v>400</v>
      </c>
      <c r="D137" s="133" t="s">
        <v>308</v>
      </c>
      <c r="E137" s="134" t="s">
        <v>1473</v>
      </c>
      <c r="F137" s="135" t="s">
        <v>1474</v>
      </c>
      <c r="G137" s="136" t="s">
        <v>375</v>
      </c>
      <c r="H137" s="137">
        <v>31.25</v>
      </c>
      <c r="I137" s="138"/>
      <c r="J137" s="139">
        <f>ROUND(I137*H137,2)</f>
        <v>0</v>
      </c>
      <c r="K137" s="135" t="s">
        <v>319</v>
      </c>
      <c r="L137" s="33"/>
      <c r="M137" s="140" t="s">
        <v>21</v>
      </c>
      <c r="N137" s="141" t="s">
        <v>43</v>
      </c>
      <c r="P137" s="142">
        <f>O137*H137</f>
        <v>0</v>
      </c>
      <c r="Q137" s="142">
        <v>0</v>
      </c>
      <c r="R137" s="142">
        <f>Q137*H137</f>
        <v>0</v>
      </c>
      <c r="S137" s="142">
        <v>0</v>
      </c>
      <c r="T137" s="143">
        <f>S137*H137</f>
        <v>0</v>
      </c>
      <c r="AR137" s="144" t="s">
        <v>108</v>
      </c>
      <c r="AT137" s="144" t="s">
        <v>308</v>
      </c>
      <c r="AU137" s="144" t="s">
        <v>81</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2575</v>
      </c>
    </row>
    <row r="138" spans="2:65" s="1" customFormat="1">
      <c r="B138" s="33"/>
      <c r="D138" s="161" t="s">
        <v>321</v>
      </c>
      <c r="F138" s="162" t="s">
        <v>1476</v>
      </c>
      <c r="I138" s="163"/>
      <c r="L138" s="33"/>
      <c r="M138" s="164"/>
      <c r="T138" s="52"/>
      <c r="AT138" s="18" t="s">
        <v>321</v>
      </c>
      <c r="AU138" s="18" t="s">
        <v>81</v>
      </c>
    </row>
    <row r="139" spans="2:65" s="1" customFormat="1" ht="21.75" customHeight="1">
      <c r="B139" s="33"/>
      <c r="C139" s="133" t="s">
        <v>406</v>
      </c>
      <c r="D139" s="133" t="s">
        <v>308</v>
      </c>
      <c r="E139" s="134" t="s">
        <v>1478</v>
      </c>
      <c r="F139" s="135" t="s">
        <v>1479</v>
      </c>
      <c r="G139" s="136" t="s">
        <v>375</v>
      </c>
      <c r="H139" s="137">
        <v>31.25</v>
      </c>
      <c r="I139" s="138"/>
      <c r="J139" s="139">
        <f>ROUND(I139*H139,2)</f>
        <v>0</v>
      </c>
      <c r="K139" s="135" t="s">
        <v>319</v>
      </c>
      <c r="L139" s="33"/>
      <c r="M139" s="140" t="s">
        <v>21</v>
      </c>
      <c r="N139" s="141" t="s">
        <v>43</v>
      </c>
      <c r="P139" s="142">
        <f>O139*H139</f>
        <v>0</v>
      </c>
      <c r="Q139" s="142">
        <v>0</v>
      </c>
      <c r="R139" s="142">
        <f>Q139*H139</f>
        <v>0</v>
      </c>
      <c r="S139" s="142">
        <v>0</v>
      </c>
      <c r="T139" s="143">
        <f>S139*H139</f>
        <v>0</v>
      </c>
      <c r="AR139" s="144" t="s">
        <v>108</v>
      </c>
      <c r="AT139" s="144" t="s">
        <v>308</v>
      </c>
      <c r="AU139" s="144" t="s">
        <v>81</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2576</v>
      </c>
    </row>
    <row r="140" spans="2:65" s="1" customFormat="1">
      <c r="B140" s="33"/>
      <c r="D140" s="161" t="s">
        <v>321</v>
      </c>
      <c r="F140" s="162" t="s">
        <v>1481</v>
      </c>
      <c r="I140" s="163"/>
      <c r="L140" s="33"/>
      <c r="M140" s="164"/>
      <c r="T140" s="52"/>
      <c r="AT140" s="18" t="s">
        <v>321</v>
      </c>
      <c r="AU140" s="18" t="s">
        <v>81</v>
      </c>
    </row>
    <row r="141" spans="2:65" s="1" customFormat="1" ht="24.2" customHeight="1">
      <c r="B141" s="33"/>
      <c r="C141" s="133" t="s">
        <v>414</v>
      </c>
      <c r="D141" s="133" t="s">
        <v>308</v>
      </c>
      <c r="E141" s="134" t="s">
        <v>1483</v>
      </c>
      <c r="F141" s="135" t="s">
        <v>1484</v>
      </c>
      <c r="G141" s="136" t="s">
        <v>375</v>
      </c>
      <c r="H141" s="137">
        <v>437.5</v>
      </c>
      <c r="I141" s="138"/>
      <c r="J141" s="139">
        <f>ROUND(I141*H141,2)</f>
        <v>0</v>
      </c>
      <c r="K141" s="135" t="s">
        <v>319</v>
      </c>
      <c r="L141" s="33"/>
      <c r="M141" s="140" t="s">
        <v>21</v>
      </c>
      <c r="N141" s="141" t="s">
        <v>43</v>
      </c>
      <c r="P141" s="142">
        <f>O141*H141</f>
        <v>0</v>
      </c>
      <c r="Q141" s="142">
        <v>0</v>
      </c>
      <c r="R141" s="142">
        <f>Q141*H141</f>
        <v>0</v>
      </c>
      <c r="S141" s="142">
        <v>0</v>
      </c>
      <c r="T141" s="143">
        <f>S141*H141</f>
        <v>0</v>
      </c>
      <c r="AR141" s="144" t="s">
        <v>108</v>
      </c>
      <c r="AT141" s="144" t="s">
        <v>308</v>
      </c>
      <c r="AU141" s="144" t="s">
        <v>81</v>
      </c>
      <c r="AY141" s="18" t="s">
        <v>306</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108</v>
      </c>
      <c r="BM141" s="144" t="s">
        <v>2577</v>
      </c>
    </row>
    <row r="142" spans="2:65" s="1" customFormat="1">
      <c r="B142" s="33"/>
      <c r="D142" s="161" t="s">
        <v>321</v>
      </c>
      <c r="F142" s="162" t="s">
        <v>1486</v>
      </c>
      <c r="I142" s="163"/>
      <c r="L142" s="33"/>
      <c r="M142" s="164"/>
      <c r="T142" s="52"/>
      <c r="AT142" s="18" t="s">
        <v>321</v>
      </c>
      <c r="AU142" s="18" t="s">
        <v>81</v>
      </c>
    </row>
    <row r="143" spans="2:65" s="1" customFormat="1" ht="19.5">
      <c r="B143" s="33"/>
      <c r="D143" s="147" t="s">
        <v>356</v>
      </c>
      <c r="F143" s="178" t="s">
        <v>357</v>
      </c>
      <c r="I143" s="163"/>
      <c r="L143" s="33"/>
      <c r="M143" s="164"/>
      <c r="T143" s="52"/>
      <c r="AT143" s="18" t="s">
        <v>356</v>
      </c>
      <c r="AU143" s="18" t="s">
        <v>81</v>
      </c>
    </row>
    <row r="144" spans="2:65" s="12" customFormat="1">
      <c r="B144" s="146"/>
      <c r="D144" s="147" t="s">
        <v>313</v>
      </c>
      <c r="F144" s="149" t="s">
        <v>2578</v>
      </c>
      <c r="H144" s="150">
        <v>437.5</v>
      </c>
      <c r="I144" s="151"/>
      <c r="L144" s="146"/>
      <c r="M144" s="152"/>
      <c r="T144" s="153"/>
      <c r="AT144" s="148" t="s">
        <v>313</v>
      </c>
      <c r="AU144" s="148" t="s">
        <v>81</v>
      </c>
      <c r="AV144" s="12" t="s">
        <v>81</v>
      </c>
      <c r="AW144" s="12" t="s">
        <v>4</v>
      </c>
      <c r="AX144" s="12" t="s">
        <v>79</v>
      </c>
      <c r="AY144" s="148" t="s">
        <v>306</v>
      </c>
    </row>
    <row r="145" spans="2:65" s="1" customFormat="1" ht="24.2" customHeight="1">
      <c r="B145" s="33"/>
      <c r="C145" s="133" t="s">
        <v>368</v>
      </c>
      <c r="D145" s="133" t="s">
        <v>308</v>
      </c>
      <c r="E145" s="134" t="s">
        <v>1489</v>
      </c>
      <c r="F145" s="135" t="s">
        <v>1490</v>
      </c>
      <c r="G145" s="136" t="s">
        <v>375</v>
      </c>
      <c r="H145" s="137">
        <v>31.25</v>
      </c>
      <c r="I145" s="138"/>
      <c r="J145" s="139">
        <f>ROUND(I145*H145,2)</f>
        <v>0</v>
      </c>
      <c r="K145" s="135" t="s">
        <v>319</v>
      </c>
      <c r="L145" s="33"/>
      <c r="M145" s="140" t="s">
        <v>21</v>
      </c>
      <c r="N145" s="141" t="s">
        <v>43</v>
      </c>
      <c r="P145" s="142">
        <f>O145*H145</f>
        <v>0</v>
      </c>
      <c r="Q145" s="142">
        <v>0</v>
      </c>
      <c r="R145" s="142">
        <f>Q145*H145</f>
        <v>0</v>
      </c>
      <c r="S145" s="142">
        <v>0</v>
      </c>
      <c r="T145" s="143">
        <f>S145*H145</f>
        <v>0</v>
      </c>
      <c r="AR145" s="144" t="s">
        <v>108</v>
      </c>
      <c r="AT145" s="144" t="s">
        <v>308</v>
      </c>
      <c r="AU145" s="144" t="s">
        <v>81</v>
      </c>
      <c r="AY145" s="18" t="s">
        <v>306</v>
      </c>
      <c r="BE145" s="145">
        <f>IF(N145="základní",J145,0)</f>
        <v>0</v>
      </c>
      <c r="BF145" s="145">
        <f>IF(N145="snížená",J145,0)</f>
        <v>0</v>
      </c>
      <c r="BG145" s="145">
        <f>IF(N145="zákl. přenesená",J145,0)</f>
        <v>0</v>
      </c>
      <c r="BH145" s="145">
        <f>IF(N145="sníž. přenesená",J145,0)</f>
        <v>0</v>
      </c>
      <c r="BI145" s="145">
        <f>IF(N145="nulová",J145,0)</f>
        <v>0</v>
      </c>
      <c r="BJ145" s="18" t="s">
        <v>79</v>
      </c>
      <c r="BK145" s="145">
        <f>ROUND(I145*H145,2)</f>
        <v>0</v>
      </c>
      <c r="BL145" s="18" t="s">
        <v>108</v>
      </c>
      <c r="BM145" s="144" t="s">
        <v>2579</v>
      </c>
    </row>
    <row r="146" spans="2:65" s="1" customFormat="1">
      <c r="B146" s="33"/>
      <c r="D146" s="161" t="s">
        <v>321</v>
      </c>
      <c r="F146" s="162" t="s">
        <v>1492</v>
      </c>
      <c r="I146" s="163"/>
      <c r="L146" s="33"/>
      <c r="M146" s="164"/>
      <c r="T146" s="52"/>
      <c r="AT146" s="18" t="s">
        <v>321</v>
      </c>
      <c r="AU146" s="18" t="s">
        <v>81</v>
      </c>
    </row>
    <row r="147" spans="2:65" s="11" customFormat="1" ht="22.9" customHeight="1">
      <c r="B147" s="121"/>
      <c r="D147" s="122" t="s">
        <v>71</v>
      </c>
      <c r="E147" s="131" t="s">
        <v>1493</v>
      </c>
      <c r="F147" s="131" t="s">
        <v>1494</v>
      </c>
      <c r="I147" s="124"/>
      <c r="J147" s="132">
        <f>BK147</f>
        <v>0</v>
      </c>
      <c r="L147" s="121"/>
      <c r="M147" s="126"/>
      <c r="P147" s="127">
        <f>SUM(P148:P149)</f>
        <v>0</v>
      </c>
      <c r="R147" s="127">
        <f>SUM(R148:R149)</f>
        <v>0</v>
      </c>
      <c r="T147" s="128">
        <f>SUM(T148:T149)</f>
        <v>0</v>
      </c>
      <c r="AR147" s="122" t="s">
        <v>79</v>
      </c>
      <c r="AT147" s="129" t="s">
        <v>71</v>
      </c>
      <c r="AU147" s="129" t="s">
        <v>79</v>
      </c>
      <c r="AY147" s="122" t="s">
        <v>306</v>
      </c>
      <c r="BK147" s="130">
        <f>SUM(BK148:BK149)</f>
        <v>0</v>
      </c>
    </row>
    <row r="148" spans="2:65" s="1" customFormat="1" ht="16.5" customHeight="1">
      <c r="B148" s="33"/>
      <c r="C148" s="133" t="s">
        <v>426</v>
      </c>
      <c r="D148" s="133" t="s">
        <v>308</v>
      </c>
      <c r="E148" s="134" t="s">
        <v>2580</v>
      </c>
      <c r="F148" s="135" t="s">
        <v>2581</v>
      </c>
      <c r="G148" s="136" t="s">
        <v>375</v>
      </c>
      <c r="H148" s="137">
        <v>2.1000000000000001E-2</v>
      </c>
      <c r="I148" s="138"/>
      <c r="J148" s="139">
        <f>ROUND(I148*H148,2)</f>
        <v>0</v>
      </c>
      <c r="K148" s="135" t="s">
        <v>319</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2582</v>
      </c>
    </row>
    <row r="149" spans="2:65" s="1" customFormat="1">
      <c r="B149" s="33"/>
      <c r="D149" s="161" t="s">
        <v>321</v>
      </c>
      <c r="F149" s="162" t="s">
        <v>2583</v>
      </c>
      <c r="I149" s="163"/>
      <c r="L149" s="33"/>
      <c r="M149" s="193"/>
      <c r="N149" s="194"/>
      <c r="O149" s="194"/>
      <c r="P149" s="194"/>
      <c r="Q149" s="194"/>
      <c r="R149" s="194"/>
      <c r="S149" s="194"/>
      <c r="T149" s="195"/>
      <c r="AT149" s="18" t="s">
        <v>321</v>
      </c>
      <c r="AU149" s="18" t="s">
        <v>81</v>
      </c>
    </row>
    <row r="150" spans="2:65" s="1" customFormat="1" ht="6.95" customHeight="1">
      <c r="B150" s="41"/>
      <c r="C150" s="42"/>
      <c r="D150" s="42"/>
      <c r="E150" s="42"/>
      <c r="F150" s="42"/>
      <c r="G150" s="42"/>
      <c r="H150" s="42"/>
      <c r="I150" s="42"/>
      <c r="J150" s="42"/>
      <c r="K150" s="42"/>
      <c r="L150" s="33"/>
    </row>
  </sheetData>
  <sheetProtection algorithmName="SHA-512" hashValue="Fe0vFE8x7vlGhTXQt4a8J7b0xhtj9VOEmsGZeIQLlRj6SrXPDLMH/4px8rZbIyZ6R3FUk2lFT1lnak+sa3unLg==" saltValue="1yTNneMRozlcu3GA8Q/JZEr+TwgY8ptBUENR6VUonS8WEO3tBmDcomzdNM/jkDETbTHiuczfW6VdugppBUwI3w==" spinCount="100000" sheet="1" objects="1" scenarios="1" formatColumns="0" formatRows="0" autoFilter="0"/>
  <autoFilter ref="C96:K149" xr:uid="{00000000-0009-0000-0000-000002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200-000000000000}"/>
    <hyperlink ref="F105" r:id="rId2" xr:uid="{00000000-0004-0000-0200-000001000000}"/>
    <hyperlink ref="F109" r:id="rId3" xr:uid="{00000000-0004-0000-0200-000002000000}"/>
    <hyperlink ref="F113" r:id="rId4" xr:uid="{00000000-0004-0000-0200-000003000000}"/>
    <hyperlink ref="F120" r:id="rId5" xr:uid="{00000000-0004-0000-0200-000004000000}"/>
    <hyperlink ref="F125" r:id="rId6" xr:uid="{00000000-0004-0000-0200-000005000000}"/>
    <hyperlink ref="F134" r:id="rId7" xr:uid="{00000000-0004-0000-0200-000006000000}"/>
    <hyperlink ref="F136" r:id="rId8" xr:uid="{00000000-0004-0000-0200-000007000000}"/>
    <hyperlink ref="F138" r:id="rId9" xr:uid="{00000000-0004-0000-0200-000008000000}"/>
    <hyperlink ref="F140" r:id="rId10" xr:uid="{00000000-0004-0000-0200-000009000000}"/>
    <hyperlink ref="F142" r:id="rId11" xr:uid="{00000000-0004-0000-0200-00000A000000}"/>
    <hyperlink ref="F146" r:id="rId12" xr:uid="{00000000-0004-0000-0200-00000B000000}"/>
    <hyperlink ref="F149" r:id="rId13" xr:uid="{00000000-0004-0000-0200-00000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5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96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18"/>
      <c r="G9" s="318"/>
      <c r="H9" s="318"/>
      <c r="L9" s="21"/>
    </row>
    <row r="10" spans="2:46" ht="12" customHeight="1">
      <c r="B10" s="21"/>
      <c r="D10" s="28" t="s">
        <v>257</v>
      </c>
      <c r="L10" s="21"/>
    </row>
    <row r="11" spans="2:46" s="1" customFormat="1" ht="16.5" customHeight="1">
      <c r="B11" s="33"/>
      <c r="E11" s="327" t="s">
        <v>258</v>
      </c>
      <c r="F11" s="342"/>
      <c r="G11" s="342"/>
      <c r="H11" s="342"/>
      <c r="L11" s="33"/>
    </row>
    <row r="12" spans="2:46" s="1" customFormat="1" ht="12" customHeight="1">
      <c r="B12" s="33"/>
      <c r="D12" s="28" t="s">
        <v>259</v>
      </c>
      <c r="L12" s="33"/>
    </row>
    <row r="13" spans="2:46" s="1" customFormat="1" ht="16.5" customHeight="1">
      <c r="B13" s="33"/>
      <c r="E13" s="319" t="s">
        <v>2584</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2585</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36" t="s">
        <v>262</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ROUND((SUM(BE97:BE157)),  2)</f>
        <v>0</v>
      </c>
      <c r="I37" s="95">
        <v>0.21</v>
      </c>
      <c r="J37" s="81">
        <f>ROUND(((SUM(BE97:BE157))*I37),  2)</f>
        <v>0</v>
      </c>
      <c r="L37" s="33"/>
    </row>
    <row r="38" spans="2:12" s="1" customFormat="1" ht="14.45" customHeight="1">
      <c r="B38" s="33"/>
      <c r="E38" s="28" t="s">
        <v>44</v>
      </c>
      <c r="F38" s="81">
        <f>ROUND((SUM(BF97:BF157)),  2)</f>
        <v>0</v>
      </c>
      <c r="I38" s="95">
        <v>0.12</v>
      </c>
      <c r="J38" s="81">
        <f>ROUND(((SUM(BF97:BF157))*I38),  2)</f>
        <v>0</v>
      </c>
      <c r="L38" s="33"/>
    </row>
    <row r="39" spans="2:12" s="1" customFormat="1" ht="14.45" hidden="1" customHeight="1">
      <c r="B39" s="33"/>
      <c r="E39" s="28" t="s">
        <v>45</v>
      </c>
      <c r="F39" s="81">
        <f>ROUND((SUM(BG97:BG157)),  2)</f>
        <v>0</v>
      </c>
      <c r="I39" s="95">
        <v>0.21</v>
      </c>
      <c r="J39" s="81">
        <f>0</f>
        <v>0</v>
      </c>
      <c r="L39" s="33"/>
    </row>
    <row r="40" spans="2:12" s="1" customFormat="1" ht="14.45" hidden="1" customHeight="1">
      <c r="B40" s="33"/>
      <c r="E40" s="28" t="s">
        <v>46</v>
      </c>
      <c r="F40" s="81">
        <f>ROUND((SUM(BH97:BH157)),  2)</f>
        <v>0</v>
      </c>
      <c r="I40" s="95">
        <v>0.12</v>
      </c>
      <c r="J40" s="81">
        <f>0</f>
        <v>0</v>
      </c>
      <c r="L40" s="33"/>
    </row>
    <row r="41" spans="2:12" s="1" customFormat="1" ht="14.45" hidden="1" customHeight="1">
      <c r="B41" s="33"/>
      <c r="E41" s="28" t="s">
        <v>47</v>
      </c>
      <c r="F41" s="81">
        <f>ROUND((SUM(BI97:BI157)),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18"/>
      <c r="G54" s="318"/>
      <c r="H54" s="318"/>
      <c r="L54" s="21"/>
    </row>
    <row r="55" spans="2:12" ht="12" customHeight="1">
      <c r="B55" s="21"/>
      <c r="C55" s="28" t="s">
        <v>257</v>
      </c>
      <c r="L55" s="21"/>
    </row>
    <row r="56" spans="2:12" s="1" customFormat="1" ht="16.5" customHeight="1">
      <c r="B56" s="33"/>
      <c r="E56" s="327" t="s">
        <v>258</v>
      </c>
      <c r="F56" s="342"/>
      <c r="G56" s="342"/>
      <c r="H56" s="342"/>
      <c r="L56" s="33"/>
    </row>
    <row r="57" spans="2:12" s="1" customFormat="1" ht="12" customHeight="1">
      <c r="B57" s="33"/>
      <c r="C57" s="28" t="s">
        <v>259</v>
      </c>
      <c r="L57" s="33"/>
    </row>
    <row r="58" spans="2:12" s="1" customFormat="1" ht="16.5" customHeight="1">
      <c r="B58" s="33"/>
      <c r="E58" s="319" t="str">
        <f>E13</f>
        <v>2024/HEX/04-01-11-3 - D.1.1.3-Zpevněné plochy</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Ing.P.Ambrož</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2586</v>
      </c>
      <c r="E68" s="107"/>
      <c r="F68" s="107"/>
      <c r="G68" s="107"/>
      <c r="H68" s="107"/>
      <c r="I68" s="107"/>
      <c r="J68" s="108">
        <f>J98</f>
        <v>0</v>
      </c>
      <c r="L68" s="105"/>
    </row>
    <row r="69" spans="2:47" s="9" customFormat="1" ht="19.899999999999999" customHeight="1">
      <c r="B69" s="109"/>
      <c r="D69" s="110" t="s">
        <v>2587</v>
      </c>
      <c r="E69" s="111"/>
      <c r="F69" s="111"/>
      <c r="G69" s="111"/>
      <c r="H69" s="111"/>
      <c r="I69" s="111"/>
      <c r="J69" s="112">
        <f>J99</f>
        <v>0</v>
      </c>
      <c r="L69" s="109"/>
    </row>
    <row r="70" spans="2:47" s="9" customFormat="1" ht="19.899999999999999" customHeight="1">
      <c r="B70" s="109"/>
      <c r="D70" s="110" t="s">
        <v>2588</v>
      </c>
      <c r="E70" s="111"/>
      <c r="F70" s="111"/>
      <c r="G70" s="111"/>
      <c r="H70" s="111"/>
      <c r="I70" s="111"/>
      <c r="J70" s="112">
        <f>J128</f>
        <v>0</v>
      </c>
      <c r="L70" s="109"/>
    </row>
    <row r="71" spans="2:47" s="9" customFormat="1" ht="19.899999999999999" customHeight="1">
      <c r="B71" s="109"/>
      <c r="D71" s="110" t="s">
        <v>2589</v>
      </c>
      <c r="E71" s="111"/>
      <c r="F71" s="111"/>
      <c r="G71" s="111"/>
      <c r="H71" s="111"/>
      <c r="I71" s="111"/>
      <c r="J71" s="112">
        <f>J136</f>
        <v>0</v>
      </c>
      <c r="L71" s="109"/>
    </row>
    <row r="72" spans="2:47" s="9" customFormat="1" ht="19.899999999999999" customHeight="1">
      <c r="B72" s="109"/>
      <c r="D72" s="110" t="s">
        <v>2590</v>
      </c>
      <c r="E72" s="111"/>
      <c r="F72" s="111"/>
      <c r="G72" s="111"/>
      <c r="H72" s="111"/>
      <c r="I72" s="111"/>
      <c r="J72" s="112">
        <f>J142</f>
        <v>0</v>
      </c>
      <c r="L72" s="109"/>
    </row>
    <row r="73" spans="2:47" s="9" customFormat="1" ht="19.899999999999999" customHeight="1">
      <c r="B73" s="109"/>
      <c r="D73" s="110" t="s">
        <v>2591</v>
      </c>
      <c r="E73" s="111"/>
      <c r="F73" s="111"/>
      <c r="G73" s="111"/>
      <c r="H73" s="111"/>
      <c r="I73" s="111"/>
      <c r="J73" s="112">
        <f>J155</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256</v>
      </c>
      <c r="F85" s="318"/>
      <c r="G85" s="318"/>
      <c r="H85" s="318"/>
      <c r="L85" s="21"/>
    </row>
    <row r="86" spans="2:20" ht="12" customHeight="1">
      <c r="B86" s="21"/>
      <c r="C86" s="28" t="s">
        <v>257</v>
      </c>
      <c r="L86" s="21"/>
    </row>
    <row r="87" spans="2:20" s="1" customFormat="1" ht="16.5" customHeight="1">
      <c r="B87" s="33"/>
      <c r="E87" s="327" t="s">
        <v>258</v>
      </c>
      <c r="F87" s="342"/>
      <c r="G87" s="342"/>
      <c r="H87" s="342"/>
      <c r="L87" s="33"/>
    </row>
    <row r="88" spans="2:20" s="1" customFormat="1" ht="12" customHeight="1">
      <c r="B88" s="33"/>
      <c r="C88" s="28" t="s">
        <v>259</v>
      </c>
      <c r="L88" s="33"/>
    </row>
    <row r="89" spans="2:20" s="1" customFormat="1" ht="16.5" customHeight="1">
      <c r="B89" s="33"/>
      <c r="E89" s="319" t="str">
        <f>E13</f>
        <v>2024/HEX/04-01-11-3 - D.1.1.3-Zpevněné plochy</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Ing.P.Ambrož</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304</v>
      </c>
      <c r="F98" s="123" t="s">
        <v>2592</v>
      </c>
      <c r="I98" s="124"/>
      <c r="J98" s="125">
        <f>BK98</f>
        <v>0</v>
      </c>
      <c r="L98" s="121"/>
      <c r="M98" s="126"/>
      <c r="P98" s="127">
        <f>P99+P128+P136+P142+P155</f>
        <v>0</v>
      </c>
      <c r="R98" s="127">
        <f>R99+R128+R136+R142+R155</f>
        <v>0</v>
      </c>
      <c r="T98" s="128">
        <f>T99+T128+T136+T142+T155</f>
        <v>0</v>
      </c>
      <c r="AR98" s="122" t="s">
        <v>79</v>
      </c>
      <c r="AT98" s="129" t="s">
        <v>71</v>
      </c>
      <c r="AU98" s="129" t="s">
        <v>72</v>
      </c>
      <c r="AY98" s="122" t="s">
        <v>306</v>
      </c>
      <c r="BK98" s="130">
        <f>BK99+BK128+BK136+BK142+BK155</f>
        <v>0</v>
      </c>
    </row>
    <row r="99" spans="2:65" s="11" customFormat="1" ht="22.9" customHeight="1">
      <c r="B99" s="121"/>
      <c r="D99" s="122" t="s">
        <v>71</v>
      </c>
      <c r="E99" s="131" t="s">
        <v>79</v>
      </c>
      <c r="F99" s="131" t="s">
        <v>2593</v>
      </c>
      <c r="I99" s="124"/>
      <c r="J99" s="132">
        <f>BK99</f>
        <v>0</v>
      </c>
      <c r="L99" s="121"/>
      <c r="M99" s="126"/>
      <c r="P99" s="127">
        <f>SUM(P100:P127)</f>
        <v>0</v>
      </c>
      <c r="R99" s="127">
        <f>SUM(R100:R127)</f>
        <v>0</v>
      </c>
      <c r="T99" s="128">
        <f>SUM(T100:T127)</f>
        <v>0</v>
      </c>
      <c r="AR99" s="122" t="s">
        <v>79</v>
      </c>
      <c r="AT99" s="129" t="s">
        <v>71</v>
      </c>
      <c r="AU99" s="129" t="s">
        <v>79</v>
      </c>
      <c r="AY99" s="122" t="s">
        <v>306</v>
      </c>
      <c r="BK99" s="130">
        <f>SUM(BK100:BK127)</f>
        <v>0</v>
      </c>
    </row>
    <row r="100" spans="2:65" s="1" customFormat="1" ht="21.75" customHeight="1">
      <c r="B100" s="33"/>
      <c r="C100" s="133" t="s">
        <v>79</v>
      </c>
      <c r="D100" s="133" t="s">
        <v>308</v>
      </c>
      <c r="E100" s="134" t="s">
        <v>2594</v>
      </c>
      <c r="F100" s="135" t="s">
        <v>2595</v>
      </c>
      <c r="G100" s="136" t="s">
        <v>236</v>
      </c>
      <c r="H100" s="137">
        <v>34.6</v>
      </c>
      <c r="I100" s="138"/>
      <c r="J100" s="139">
        <f>ROUND(I100*H100,2)</f>
        <v>0</v>
      </c>
      <c r="K100" s="135" t="s">
        <v>319</v>
      </c>
      <c r="L100" s="33"/>
      <c r="M100" s="140" t="s">
        <v>21</v>
      </c>
      <c r="N100" s="141" t="s">
        <v>43</v>
      </c>
      <c r="P100" s="142">
        <f>O100*H100</f>
        <v>0</v>
      </c>
      <c r="Q100" s="142">
        <v>0</v>
      </c>
      <c r="R100" s="142">
        <f>Q100*H100</f>
        <v>0</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2596</v>
      </c>
    </row>
    <row r="101" spans="2:65" s="1" customFormat="1">
      <c r="B101" s="33"/>
      <c r="D101" s="161" t="s">
        <v>321</v>
      </c>
      <c r="F101" s="162" t="s">
        <v>2597</v>
      </c>
      <c r="I101" s="163"/>
      <c r="L101" s="33"/>
      <c r="M101" s="164"/>
      <c r="T101" s="52"/>
      <c r="AT101" s="18" t="s">
        <v>321</v>
      </c>
      <c r="AU101" s="18" t="s">
        <v>81</v>
      </c>
    </row>
    <row r="102" spans="2:65" s="1" customFormat="1" ht="16.5" customHeight="1">
      <c r="B102" s="33"/>
      <c r="C102" s="133" t="s">
        <v>81</v>
      </c>
      <c r="D102" s="133" t="s">
        <v>308</v>
      </c>
      <c r="E102" s="134" t="s">
        <v>2598</v>
      </c>
      <c r="F102" s="135" t="s">
        <v>2599</v>
      </c>
      <c r="G102" s="136" t="s">
        <v>236</v>
      </c>
      <c r="H102" s="137">
        <v>40.799999999999997</v>
      </c>
      <c r="I102" s="138"/>
      <c r="J102" s="139">
        <f>ROUND(I102*H102,2)</f>
        <v>0</v>
      </c>
      <c r="K102" s="135" t="s">
        <v>319</v>
      </c>
      <c r="L102" s="33"/>
      <c r="M102" s="140" t="s">
        <v>21</v>
      </c>
      <c r="N102" s="141" t="s">
        <v>43</v>
      </c>
      <c r="P102" s="142">
        <f>O102*H102</f>
        <v>0</v>
      </c>
      <c r="Q102" s="142">
        <v>0</v>
      </c>
      <c r="R102" s="142">
        <f>Q102*H102</f>
        <v>0</v>
      </c>
      <c r="S102" s="142">
        <v>0</v>
      </c>
      <c r="T102" s="143">
        <f>S102*H102</f>
        <v>0</v>
      </c>
      <c r="AR102" s="144" t="s">
        <v>108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2600</v>
      </c>
    </row>
    <row r="103" spans="2:65" s="1" customFormat="1">
      <c r="B103" s="33"/>
      <c r="D103" s="161" t="s">
        <v>321</v>
      </c>
      <c r="F103" s="162" t="s">
        <v>2601</v>
      </c>
      <c r="I103" s="163"/>
      <c r="L103" s="33"/>
      <c r="M103" s="164"/>
      <c r="T103" s="52"/>
      <c r="AT103" s="18" t="s">
        <v>321</v>
      </c>
      <c r="AU103" s="18" t="s">
        <v>81</v>
      </c>
    </row>
    <row r="104" spans="2:65" s="1" customFormat="1" ht="16.5" customHeight="1">
      <c r="B104" s="33"/>
      <c r="C104" s="133" t="s">
        <v>89</v>
      </c>
      <c r="D104" s="133" t="s">
        <v>308</v>
      </c>
      <c r="E104" s="134" t="s">
        <v>2602</v>
      </c>
      <c r="F104" s="135" t="s">
        <v>2603</v>
      </c>
      <c r="G104" s="136" t="s">
        <v>240</v>
      </c>
      <c r="H104" s="137">
        <v>24.5</v>
      </c>
      <c r="I104" s="138"/>
      <c r="J104" s="139">
        <f>ROUND(I104*H104,2)</f>
        <v>0</v>
      </c>
      <c r="K104" s="135" t="s">
        <v>319</v>
      </c>
      <c r="L104" s="33"/>
      <c r="M104" s="140" t="s">
        <v>21</v>
      </c>
      <c r="N104" s="141" t="s">
        <v>43</v>
      </c>
      <c r="P104" s="142">
        <f>O104*H104</f>
        <v>0</v>
      </c>
      <c r="Q104" s="142">
        <v>0</v>
      </c>
      <c r="R104" s="142">
        <f>Q104*H104</f>
        <v>0</v>
      </c>
      <c r="S104" s="142">
        <v>0</v>
      </c>
      <c r="T104" s="143">
        <f>S104*H104</f>
        <v>0</v>
      </c>
      <c r="AR104" s="144" t="s">
        <v>108</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2604</v>
      </c>
    </row>
    <row r="105" spans="2:65" s="1" customFormat="1">
      <c r="B105" s="33"/>
      <c r="D105" s="161" t="s">
        <v>321</v>
      </c>
      <c r="F105" s="162" t="s">
        <v>2605</v>
      </c>
      <c r="I105" s="163"/>
      <c r="L105" s="33"/>
      <c r="M105" s="164"/>
      <c r="T105" s="52"/>
      <c r="AT105" s="18" t="s">
        <v>321</v>
      </c>
      <c r="AU105" s="18" t="s">
        <v>81</v>
      </c>
    </row>
    <row r="106" spans="2:65" s="1" customFormat="1" ht="21.75" customHeight="1">
      <c r="B106" s="33"/>
      <c r="C106" s="133" t="s">
        <v>108</v>
      </c>
      <c r="D106" s="133" t="s">
        <v>308</v>
      </c>
      <c r="E106" s="134" t="s">
        <v>2606</v>
      </c>
      <c r="F106" s="135" t="s">
        <v>2607</v>
      </c>
      <c r="G106" s="136" t="s">
        <v>318</v>
      </c>
      <c r="H106" s="137">
        <v>16.649999999999999</v>
      </c>
      <c r="I106" s="138"/>
      <c r="J106" s="139">
        <f>ROUND(I106*H106,2)</f>
        <v>0</v>
      </c>
      <c r="K106" s="135" t="s">
        <v>319</v>
      </c>
      <c r="L106" s="33"/>
      <c r="M106" s="140" t="s">
        <v>21</v>
      </c>
      <c r="N106" s="141" t="s">
        <v>43</v>
      </c>
      <c r="P106" s="142">
        <f>O106*H106</f>
        <v>0</v>
      </c>
      <c r="Q106" s="142">
        <v>0</v>
      </c>
      <c r="R106" s="142">
        <f>Q106*H106</f>
        <v>0</v>
      </c>
      <c r="S106" s="142">
        <v>0</v>
      </c>
      <c r="T106" s="143">
        <f>S106*H106</f>
        <v>0</v>
      </c>
      <c r="AR106" s="144" t="s">
        <v>108</v>
      </c>
      <c r="AT106" s="144" t="s">
        <v>308</v>
      </c>
      <c r="AU106" s="144" t="s">
        <v>81</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2608</v>
      </c>
    </row>
    <row r="107" spans="2:65" s="1" customFormat="1">
      <c r="B107" s="33"/>
      <c r="D107" s="161" t="s">
        <v>321</v>
      </c>
      <c r="F107" s="162" t="s">
        <v>2609</v>
      </c>
      <c r="I107" s="163"/>
      <c r="L107" s="33"/>
      <c r="M107" s="164"/>
      <c r="T107" s="52"/>
      <c r="AT107" s="18" t="s">
        <v>321</v>
      </c>
      <c r="AU107" s="18" t="s">
        <v>81</v>
      </c>
    </row>
    <row r="108" spans="2:65" s="12" customFormat="1">
      <c r="B108" s="146"/>
      <c r="D108" s="147" t="s">
        <v>313</v>
      </c>
      <c r="E108" s="148" t="s">
        <v>21</v>
      </c>
      <c r="F108" s="149" t="s">
        <v>2610</v>
      </c>
      <c r="H108" s="150">
        <v>16.649999999999999</v>
      </c>
      <c r="I108" s="151"/>
      <c r="L108" s="146"/>
      <c r="M108" s="152"/>
      <c r="T108" s="153"/>
      <c r="AT108" s="148" t="s">
        <v>313</v>
      </c>
      <c r="AU108" s="148" t="s">
        <v>81</v>
      </c>
      <c r="AV108" s="12" t="s">
        <v>81</v>
      </c>
      <c r="AW108" s="12" t="s">
        <v>34</v>
      </c>
      <c r="AX108" s="12" t="s">
        <v>72</v>
      </c>
      <c r="AY108" s="148" t="s">
        <v>306</v>
      </c>
    </row>
    <row r="109" spans="2:65" s="15" customFormat="1">
      <c r="B109" s="171"/>
      <c r="D109" s="147" t="s">
        <v>313</v>
      </c>
      <c r="E109" s="172" t="s">
        <v>21</v>
      </c>
      <c r="F109" s="173" t="s">
        <v>331</v>
      </c>
      <c r="H109" s="174">
        <v>16.649999999999999</v>
      </c>
      <c r="I109" s="175"/>
      <c r="L109" s="171"/>
      <c r="M109" s="176"/>
      <c r="T109" s="177"/>
      <c r="AT109" s="172" t="s">
        <v>313</v>
      </c>
      <c r="AU109" s="172" t="s">
        <v>81</v>
      </c>
      <c r="AV109" s="15" t="s">
        <v>108</v>
      </c>
      <c r="AW109" s="15" t="s">
        <v>34</v>
      </c>
      <c r="AX109" s="15" t="s">
        <v>79</v>
      </c>
      <c r="AY109" s="172" t="s">
        <v>306</v>
      </c>
    </row>
    <row r="110" spans="2:65" s="1" customFormat="1" ht="21.75" customHeight="1">
      <c r="B110" s="33"/>
      <c r="C110" s="133" t="s">
        <v>343</v>
      </c>
      <c r="D110" s="133" t="s">
        <v>308</v>
      </c>
      <c r="E110" s="134" t="s">
        <v>344</v>
      </c>
      <c r="F110" s="135" t="s">
        <v>2611</v>
      </c>
      <c r="G110" s="136" t="s">
        <v>318</v>
      </c>
      <c r="H110" s="137">
        <v>16.649999999999999</v>
      </c>
      <c r="I110" s="138"/>
      <c r="J110" s="139">
        <f>ROUND(I110*H110,2)</f>
        <v>0</v>
      </c>
      <c r="K110" s="135" t="s">
        <v>319</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2612</v>
      </c>
    </row>
    <row r="111" spans="2:65" s="1" customFormat="1">
      <c r="B111" s="33"/>
      <c r="D111" s="161" t="s">
        <v>321</v>
      </c>
      <c r="F111" s="162" t="s">
        <v>347</v>
      </c>
      <c r="I111" s="163"/>
      <c r="L111" s="33"/>
      <c r="M111" s="164"/>
      <c r="T111" s="52"/>
      <c r="AT111" s="18" t="s">
        <v>321</v>
      </c>
      <c r="AU111" s="18" t="s">
        <v>81</v>
      </c>
    </row>
    <row r="112" spans="2:65" s="14" customFormat="1">
      <c r="B112" s="165"/>
      <c r="D112" s="147" t="s">
        <v>313</v>
      </c>
      <c r="E112" s="166" t="s">
        <v>21</v>
      </c>
      <c r="F112" s="167" t="s">
        <v>2613</v>
      </c>
      <c r="H112" s="166" t="s">
        <v>21</v>
      </c>
      <c r="I112" s="168"/>
      <c r="L112" s="165"/>
      <c r="M112" s="169"/>
      <c r="T112" s="170"/>
      <c r="AT112" s="166" t="s">
        <v>313</v>
      </c>
      <c r="AU112" s="166" t="s">
        <v>81</v>
      </c>
      <c r="AV112" s="14" t="s">
        <v>79</v>
      </c>
      <c r="AW112" s="14" t="s">
        <v>34</v>
      </c>
      <c r="AX112" s="14" t="s">
        <v>72</v>
      </c>
      <c r="AY112" s="166" t="s">
        <v>306</v>
      </c>
    </row>
    <row r="113" spans="2:65" s="12" customFormat="1">
      <c r="B113" s="146"/>
      <c r="D113" s="147" t="s">
        <v>313</v>
      </c>
      <c r="E113" s="148" t="s">
        <v>21</v>
      </c>
      <c r="F113" s="149" t="s">
        <v>2614</v>
      </c>
      <c r="H113" s="150">
        <v>16.649999999999999</v>
      </c>
      <c r="I113" s="151"/>
      <c r="L113" s="146"/>
      <c r="M113" s="152"/>
      <c r="T113" s="153"/>
      <c r="AT113" s="148" t="s">
        <v>313</v>
      </c>
      <c r="AU113" s="148" t="s">
        <v>81</v>
      </c>
      <c r="AV113" s="12" t="s">
        <v>81</v>
      </c>
      <c r="AW113" s="12" t="s">
        <v>34</v>
      </c>
      <c r="AX113" s="12" t="s">
        <v>72</v>
      </c>
      <c r="AY113" s="148" t="s">
        <v>306</v>
      </c>
    </row>
    <row r="114" spans="2:65" s="15" customFormat="1">
      <c r="B114" s="171"/>
      <c r="D114" s="147" t="s">
        <v>313</v>
      </c>
      <c r="E114" s="172" t="s">
        <v>21</v>
      </c>
      <c r="F114" s="173" t="s">
        <v>331</v>
      </c>
      <c r="H114" s="174">
        <v>16.649999999999999</v>
      </c>
      <c r="I114" s="175"/>
      <c r="L114" s="171"/>
      <c r="M114" s="176"/>
      <c r="T114" s="177"/>
      <c r="AT114" s="172" t="s">
        <v>313</v>
      </c>
      <c r="AU114" s="172" t="s">
        <v>81</v>
      </c>
      <c r="AV114" s="15" t="s">
        <v>108</v>
      </c>
      <c r="AW114" s="15" t="s">
        <v>34</v>
      </c>
      <c r="AX114" s="15" t="s">
        <v>79</v>
      </c>
      <c r="AY114" s="172" t="s">
        <v>306</v>
      </c>
    </row>
    <row r="115" spans="2:65" s="1" customFormat="1" ht="24.2" customHeight="1">
      <c r="B115" s="33"/>
      <c r="C115" s="133" t="s">
        <v>351</v>
      </c>
      <c r="D115" s="133" t="s">
        <v>308</v>
      </c>
      <c r="E115" s="134" t="s">
        <v>352</v>
      </c>
      <c r="F115" s="135" t="s">
        <v>2615</v>
      </c>
      <c r="G115" s="136" t="s">
        <v>318</v>
      </c>
      <c r="H115" s="137">
        <v>83.25</v>
      </c>
      <c r="I115" s="138"/>
      <c r="J115" s="139">
        <f>ROUND(I115*H115,2)</f>
        <v>0</v>
      </c>
      <c r="K115" s="135" t="s">
        <v>319</v>
      </c>
      <c r="L115" s="33"/>
      <c r="M115" s="140" t="s">
        <v>21</v>
      </c>
      <c r="N115" s="141" t="s">
        <v>43</v>
      </c>
      <c r="P115" s="142">
        <f>O115*H115</f>
        <v>0</v>
      </c>
      <c r="Q115" s="142">
        <v>0</v>
      </c>
      <c r="R115" s="142">
        <f>Q115*H115</f>
        <v>0</v>
      </c>
      <c r="S115" s="142">
        <v>0</v>
      </c>
      <c r="T115" s="143">
        <f>S115*H115</f>
        <v>0</v>
      </c>
      <c r="AR115" s="144" t="s">
        <v>108</v>
      </c>
      <c r="AT115" s="144" t="s">
        <v>308</v>
      </c>
      <c r="AU115" s="144" t="s">
        <v>81</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2616</v>
      </c>
    </row>
    <row r="116" spans="2:65" s="1" customFormat="1">
      <c r="B116" s="33"/>
      <c r="D116" s="161" t="s">
        <v>321</v>
      </c>
      <c r="F116" s="162" t="s">
        <v>355</v>
      </c>
      <c r="I116" s="163"/>
      <c r="L116" s="33"/>
      <c r="M116" s="164"/>
      <c r="T116" s="52"/>
      <c r="AT116" s="18" t="s">
        <v>321</v>
      </c>
      <c r="AU116" s="18" t="s">
        <v>81</v>
      </c>
    </row>
    <row r="117" spans="2:65" s="14" customFormat="1">
      <c r="B117" s="165"/>
      <c r="D117" s="147" t="s">
        <v>313</v>
      </c>
      <c r="E117" s="166" t="s">
        <v>21</v>
      </c>
      <c r="F117" s="167" t="s">
        <v>2617</v>
      </c>
      <c r="H117" s="166" t="s">
        <v>21</v>
      </c>
      <c r="I117" s="168"/>
      <c r="L117" s="165"/>
      <c r="M117" s="169"/>
      <c r="T117" s="170"/>
      <c r="AT117" s="166" t="s">
        <v>313</v>
      </c>
      <c r="AU117" s="166" t="s">
        <v>81</v>
      </c>
      <c r="AV117" s="14" t="s">
        <v>79</v>
      </c>
      <c r="AW117" s="14" t="s">
        <v>34</v>
      </c>
      <c r="AX117" s="14" t="s">
        <v>72</v>
      </c>
      <c r="AY117" s="166" t="s">
        <v>306</v>
      </c>
    </row>
    <row r="118" spans="2:65" s="12" customFormat="1">
      <c r="B118" s="146"/>
      <c r="D118" s="147" t="s">
        <v>313</v>
      </c>
      <c r="E118" s="148" t="s">
        <v>21</v>
      </c>
      <c r="F118" s="149" t="s">
        <v>2618</v>
      </c>
      <c r="H118" s="150">
        <v>83.25</v>
      </c>
      <c r="I118" s="151"/>
      <c r="L118" s="146"/>
      <c r="M118" s="152"/>
      <c r="T118" s="153"/>
      <c r="AT118" s="148" t="s">
        <v>313</v>
      </c>
      <c r="AU118" s="148" t="s">
        <v>81</v>
      </c>
      <c r="AV118" s="12" t="s">
        <v>81</v>
      </c>
      <c r="AW118" s="12" t="s">
        <v>34</v>
      </c>
      <c r="AX118" s="12" t="s">
        <v>72</v>
      </c>
      <c r="AY118" s="148" t="s">
        <v>306</v>
      </c>
    </row>
    <row r="119" spans="2:65" s="15" customFormat="1">
      <c r="B119" s="171"/>
      <c r="D119" s="147" t="s">
        <v>313</v>
      </c>
      <c r="E119" s="172" t="s">
        <v>21</v>
      </c>
      <c r="F119" s="173" t="s">
        <v>331</v>
      </c>
      <c r="H119" s="174">
        <v>83.25</v>
      </c>
      <c r="I119" s="175"/>
      <c r="L119" s="171"/>
      <c r="M119" s="176"/>
      <c r="T119" s="177"/>
      <c r="AT119" s="172" t="s">
        <v>313</v>
      </c>
      <c r="AU119" s="172" t="s">
        <v>81</v>
      </c>
      <c r="AV119" s="15" t="s">
        <v>108</v>
      </c>
      <c r="AW119" s="15" t="s">
        <v>34</v>
      </c>
      <c r="AX119" s="15" t="s">
        <v>79</v>
      </c>
      <c r="AY119" s="172" t="s">
        <v>306</v>
      </c>
    </row>
    <row r="120" spans="2:65" s="1" customFormat="1" ht="16.5" customHeight="1">
      <c r="B120" s="33"/>
      <c r="C120" s="133" t="s">
        <v>359</v>
      </c>
      <c r="D120" s="133" t="s">
        <v>308</v>
      </c>
      <c r="E120" s="134" t="s">
        <v>373</v>
      </c>
      <c r="F120" s="135" t="s">
        <v>2619</v>
      </c>
      <c r="G120" s="136" t="s">
        <v>375</v>
      </c>
      <c r="H120" s="137">
        <v>29.97</v>
      </c>
      <c r="I120" s="138"/>
      <c r="J120" s="139">
        <f>ROUND(I120*H120,2)</f>
        <v>0</v>
      </c>
      <c r="K120" s="135" t="s">
        <v>319</v>
      </c>
      <c r="L120" s="33"/>
      <c r="M120" s="140" t="s">
        <v>21</v>
      </c>
      <c r="N120" s="141" t="s">
        <v>43</v>
      </c>
      <c r="P120" s="142">
        <f>O120*H120</f>
        <v>0</v>
      </c>
      <c r="Q120" s="142">
        <v>0</v>
      </c>
      <c r="R120" s="142">
        <f>Q120*H120</f>
        <v>0</v>
      </c>
      <c r="S120" s="142">
        <v>0</v>
      </c>
      <c r="T120" s="143">
        <f>S120*H120</f>
        <v>0</v>
      </c>
      <c r="AR120" s="144" t="s">
        <v>108</v>
      </c>
      <c r="AT120" s="144" t="s">
        <v>308</v>
      </c>
      <c r="AU120" s="144" t="s">
        <v>81</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108</v>
      </c>
      <c r="BM120" s="144" t="s">
        <v>2620</v>
      </c>
    </row>
    <row r="121" spans="2:65" s="1" customFormat="1">
      <c r="B121" s="33"/>
      <c r="D121" s="161" t="s">
        <v>321</v>
      </c>
      <c r="F121" s="162" t="s">
        <v>377</v>
      </c>
      <c r="I121" s="163"/>
      <c r="L121" s="33"/>
      <c r="M121" s="164"/>
      <c r="T121" s="52"/>
      <c r="AT121" s="18" t="s">
        <v>321</v>
      </c>
      <c r="AU121" s="18" t="s">
        <v>81</v>
      </c>
    </row>
    <row r="122" spans="2:65" s="12" customFormat="1">
      <c r="B122" s="146"/>
      <c r="D122" s="147" t="s">
        <v>313</v>
      </c>
      <c r="E122" s="148" t="s">
        <v>21</v>
      </c>
      <c r="F122" s="149" t="s">
        <v>2621</v>
      </c>
      <c r="H122" s="150">
        <v>29.97</v>
      </c>
      <c r="I122" s="151"/>
      <c r="L122" s="146"/>
      <c r="M122" s="152"/>
      <c r="T122" s="153"/>
      <c r="AT122" s="148" t="s">
        <v>313</v>
      </c>
      <c r="AU122" s="148" t="s">
        <v>81</v>
      </c>
      <c r="AV122" s="12" t="s">
        <v>81</v>
      </c>
      <c r="AW122" s="12" t="s">
        <v>34</v>
      </c>
      <c r="AX122" s="12" t="s">
        <v>72</v>
      </c>
      <c r="AY122" s="148" t="s">
        <v>306</v>
      </c>
    </row>
    <row r="123" spans="2:65" s="15" customFormat="1">
      <c r="B123" s="171"/>
      <c r="D123" s="147" t="s">
        <v>313</v>
      </c>
      <c r="E123" s="172" t="s">
        <v>21</v>
      </c>
      <c r="F123" s="173" t="s">
        <v>331</v>
      </c>
      <c r="H123" s="174">
        <v>29.97</v>
      </c>
      <c r="I123" s="175"/>
      <c r="L123" s="171"/>
      <c r="M123" s="176"/>
      <c r="T123" s="177"/>
      <c r="AT123" s="172" t="s">
        <v>313</v>
      </c>
      <c r="AU123" s="172" t="s">
        <v>81</v>
      </c>
      <c r="AV123" s="15" t="s">
        <v>108</v>
      </c>
      <c r="AW123" s="15" t="s">
        <v>34</v>
      </c>
      <c r="AX123" s="15" t="s">
        <v>79</v>
      </c>
      <c r="AY123" s="172" t="s">
        <v>306</v>
      </c>
    </row>
    <row r="124" spans="2:65" s="1" customFormat="1" ht="16.5" customHeight="1">
      <c r="B124" s="33"/>
      <c r="C124" s="133" t="s">
        <v>365</v>
      </c>
      <c r="D124" s="133" t="s">
        <v>308</v>
      </c>
      <c r="E124" s="134" t="s">
        <v>380</v>
      </c>
      <c r="F124" s="135" t="s">
        <v>2622</v>
      </c>
      <c r="G124" s="136" t="s">
        <v>318</v>
      </c>
      <c r="H124" s="137">
        <v>16.649999999999999</v>
      </c>
      <c r="I124" s="138"/>
      <c r="J124" s="139">
        <f>ROUND(I124*H124,2)</f>
        <v>0</v>
      </c>
      <c r="K124" s="135" t="s">
        <v>319</v>
      </c>
      <c r="L124" s="33"/>
      <c r="M124" s="140" t="s">
        <v>21</v>
      </c>
      <c r="N124" s="141" t="s">
        <v>43</v>
      </c>
      <c r="P124" s="142">
        <f>O124*H124</f>
        <v>0</v>
      </c>
      <c r="Q124" s="142">
        <v>0</v>
      </c>
      <c r="R124" s="142">
        <f>Q124*H124</f>
        <v>0</v>
      </c>
      <c r="S124" s="142">
        <v>0</v>
      </c>
      <c r="T124" s="143">
        <f>S124*H124</f>
        <v>0</v>
      </c>
      <c r="AR124" s="144" t="s">
        <v>108</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2623</v>
      </c>
    </row>
    <row r="125" spans="2:65" s="1" customFormat="1">
      <c r="B125" s="33"/>
      <c r="D125" s="161" t="s">
        <v>321</v>
      </c>
      <c r="F125" s="162" t="s">
        <v>383</v>
      </c>
      <c r="I125" s="163"/>
      <c r="L125" s="33"/>
      <c r="M125" s="164"/>
      <c r="T125" s="52"/>
      <c r="AT125" s="18" t="s">
        <v>321</v>
      </c>
      <c r="AU125" s="18" t="s">
        <v>81</v>
      </c>
    </row>
    <row r="126" spans="2:65" s="1" customFormat="1" ht="16.5" customHeight="1">
      <c r="B126" s="33"/>
      <c r="C126" s="133" t="s">
        <v>372</v>
      </c>
      <c r="D126" s="133" t="s">
        <v>308</v>
      </c>
      <c r="E126" s="134" t="s">
        <v>2624</v>
      </c>
      <c r="F126" s="135" t="s">
        <v>2625</v>
      </c>
      <c r="G126" s="136" t="s">
        <v>236</v>
      </c>
      <c r="H126" s="137">
        <v>77.2</v>
      </c>
      <c r="I126" s="138"/>
      <c r="J126" s="139">
        <f>ROUND(I126*H126,2)</f>
        <v>0</v>
      </c>
      <c r="K126" s="135" t="s">
        <v>319</v>
      </c>
      <c r="L126" s="33"/>
      <c r="M126" s="140" t="s">
        <v>21</v>
      </c>
      <c r="N126" s="141" t="s">
        <v>43</v>
      </c>
      <c r="P126" s="142">
        <f>O126*H126</f>
        <v>0</v>
      </c>
      <c r="Q126" s="142">
        <v>0</v>
      </c>
      <c r="R126" s="142">
        <f>Q126*H126</f>
        <v>0</v>
      </c>
      <c r="S126" s="142">
        <v>0</v>
      </c>
      <c r="T126" s="143">
        <f>S126*H126</f>
        <v>0</v>
      </c>
      <c r="AR126" s="144" t="s">
        <v>108</v>
      </c>
      <c r="AT126" s="144" t="s">
        <v>308</v>
      </c>
      <c r="AU126" s="144" t="s">
        <v>81</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2626</v>
      </c>
    </row>
    <row r="127" spans="2:65" s="1" customFormat="1">
      <c r="B127" s="33"/>
      <c r="D127" s="161" t="s">
        <v>321</v>
      </c>
      <c r="F127" s="162" t="s">
        <v>2627</v>
      </c>
      <c r="I127" s="163"/>
      <c r="L127" s="33"/>
      <c r="M127" s="164"/>
      <c r="T127" s="52"/>
      <c r="AT127" s="18" t="s">
        <v>321</v>
      </c>
      <c r="AU127" s="18" t="s">
        <v>81</v>
      </c>
    </row>
    <row r="128" spans="2:65" s="11" customFormat="1" ht="22.9" customHeight="1">
      <c r="B128" s="121"/>
      <c r="D128" s="122" t="s">
        <v>71</v>
      </c>
      <c r="E128" s="131" t="s">
        <v>343</v>
      </c>
      <c r="F128" s="131" t="s">
        <v>2628</v>
      </c>
      <c r="I128" s="124"/>
      <c r="J128" s="132">
        <f>BK128</f>
        <v>0</v>
      </c>
      <c r="L128" s="121"/>
      <c r="M128" s="126"/>
      <c r="P128" s="127">
        <f>SUM(P129:P135)</f>
        <v>0</v>
      </c>
      <c r="R128" s="127">
        <f>SUM(R129:R135)</f>
        <v>0</v>
      </c>
      <c r="T128" s="128">
        <f>SUM(T129:T135)</f>
        <v>0</v>
      </c>
      <c r="AR128" s="122" t="s">
        <v>79</v>
      </c>
      <c r="AT128" s="129" t="s">
        <v>71</v>
      </c>
      <c r="AU128" s="129" t="s">
        <v>79</v>
      </c>
      <c r="AY128" s="122" t="s">
        <v>306</v>
      </c>
      <c r="BK128" s="130">
        <f>SUM(BK129:BK135)</f>
        <v>0</v>
      </c>
    </row>
    <row r="129" spans="2:65" s="1" customFormat="1" ht="16.5" customHeight="1">
      <c r="B129" s="33"/>
      <c r="C129" s="133" t="s">
        <v>379</v>
      </c>
      <c r="D129" s="133" t="s">
        <v>308</v>
      </c>
      <c r="E129" s="134" t="s">
        <v>2629</v>
      </c>
      <c r="F129" s="135" t="s">
        <v>2630</v>
      </c>
      <c r="G129" s="136" t="s">
        <v>236</v>
      </c>
      <c r="H129" s="137">
        <v>77.2</v>
      </c>
      <c r="I129" s="138"/>
      <c r="J129" s="139">
        <f>ROUND(I129*H129,2)</f>
        <v>0</v>
      </c>
      <c r="K129" s="135" t="s">
        <v>319</v>
      </c>
      <c r="L129" s="33"/>
      <c r="M129" s="140" t="s">
        <v>21</v>
      </c>
      <c r="N129" s="141" t="s">
        <v>43</v>
      </c>
      <c r="P129" s="142">
        <f>O129*H129</f>
        <v>0</v>
      </c>
      <c r="Q129" s="142">
        <v>0</v>
      </c>
      <c r="R129" s="142">
        <f>Q129*H129</f>
        <v>0</v>
      </c>
      <c r="S129" s="142">
        <v>0</v>
      </c>
      <c r="T129" s="143">
        <f>S129*H129</f>
        <v>0</v>
      </c>
      <c r="AR129" s="144" t="s">
        <v>108</v>
      </c>
      <c r="AT129" s="144" t="s">
        <v>308</v>
      </c>
      <c r="AU129" s="144" t="s">
        <v>81</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2631</v>
      </c>
    </row>
    <row r="130" spans="2:65" s="1" customFormat="1">
      <c r="B130" s="33"/>
      <c r="D130" s="161" t="s">
        <v>321</v>
      </c>
      <c r="F130" s="162" t="s">
        <v>2632</v>
      </c>
      <c r="I130" s="163"/>
      <c r="L130" s="33"/>
      <c r="M130" s="164"/>
      <c r="T130" s="52"/>
      <c r="AT130" s="18" t="s">
        <v>321</v>
      </c>
      <c r="AU130" s="18" t="s">
        <v>81</v>
      </c>
    </row>
    <row r="131" spans="2:65" s="1" customFormat="1" ht="21.75" customHeight="1">
      <c r="B131" s="33"/>
      <c r="C131" s="133" t="s">
        <v>384</v>
      </c>
      <c r="D131" s="133" t="s">
        <v>308</v>
      </c>
      <c r="E131" s="134" t="s">
        <v>2633</v>
      </c>
      <c r="F131" s="135" t="s">
        <v>2634</v>
      </c>
      <c r="G131" s="136" t="s">
        <v>236</v>
      </c>
      <c r="H131" s="137">
        <v>77.2</v>
      </c>
      <c r="I131" s="138"/>
      <c r="J131" s="139">
        <f>ROUND(I131*H131,2)</f>
        <v>0</v>
      </c>
      <c r="K131" s="135" t="s">
        <v>319</v>
      </c>
      <c r="L131" s="33"/>
      <c r="M131" s="140" t="s">
        <v>21</v>
      </c>
      <c r="N131" s="141" t="s">
        <v>43</v>
      </c>
      <c r="P131" s="142">
        <f>O131*H131</f>
        <v>0</v>
      </c>
      <c r="Q131" s="142">
        <v>0</v>
      </c>
      <c r="R131" s="142">
        <f>Q131*H131</f>
        <v>0</v>
      </c>
      <c r="S131" s="142">
        <v>0</v>
      </c>
      <c r="T131" s="143">
        <f>S131*H131</f>
        <v>0</v>
      </c>
      <c r="AR131" s="144" t="s">
        <v>108</v>
      </c>
      <c r="AT131" s="144" t="s">
        <v>308</v>
      </c>
      <c r="AU131" s="144" t="s">
        <v>81</v>
      </c>
      <c r="AY131" s="18" t="s">
        <v>306</v>
      </c>
      <c r="BE131" s="145">
        <f>IF(N131="základní",J131,0)</f>
        <v>0</v>
      </c>
      <c r="BF131" s="145">
        <f>IF(N131="snížená",J131,0)</f>
        <v>0</v>
      </c>
      <c r="BG131" s="145">
        <f>IF(N131="zákl. přenesená",J131,0)</f>
        <v>0</v>
      </c>
      <c r="BH131" s="145">
        <f>IF(N131="sníž. přenesená",J131,0)</f>
        <v>0</v>
      </c>
      <c r="BI131" s="145">
        <f>IF(N131="nulová",J131,0)</f>
        <v>0</v>
      </c>
      <c r="BJ131" s="18" t="s">
        <v>79</v>
      </c>
      <c r="BK131" s="145">
        <f>ROUND(I131*H131,2)</f>
        <v>0</v>
      </c>
      <c r="BL131" s="18" t="s">
        <v>108</v>
      </c>
      <c r="BM131" s="144" t="s">
        <v>2635</v>
      </c>
    </row>
    <row r="132" spans="2:65" s="1" customFormat="1">
      <c r="B132" s="33"/>
      <c r="D132" s="161" t="s">
        <v>321</v>
      </c>
      <c r="F132" s="162" t="s">
        <v>2636</v>
      </c>
      <c r="I132" s="163"/>
      <c r="L132" s="33"/>
      <c r="M132" s="164"/>
      <c r="T132" s="52"/>
      <c r="AT132" s="18" t="s">
        <v>321</v>
      </c>
      <c r="AU132" s="18" t="s">
        <v>81</v>
      </c>
    </row>
    <row r="133" spans="2:65" s="1" customFormat="1" ht="16.5" customHeight="1">
      <c r="B133" s="33"/>
      <c r="C133" s="179" t="s">
        <v>8</v>
      </c>
      <c r="D133" s="179" t="s">
        <v>447</v>
      </c>
      <c r="E133" s="180" t="s">
        <v>2637</v>
      </c>
      <c r="F133" s="181" t="s">
        <v>2638</v>
      </c>
      <c r="G133" s="182" t="s">
        <v>236</v>
      </c>
      <c r="H133" s="183">
        <v>79.516000000000005</v>
      </c>
      <c r="I133" s="184"/>
      <c r="J133" s="185">
        <f>ROUND(I133*H133,2)</f>
        <v>0</v>
      </c>
      <c r="K133" s="181" t="s">
        <v>319</v>
      </c>
      <c r="L133" s="186"/>
      <c r="M133" s="187" t="s">
        <v>21</v>
      </c>
      <c r="N133" s="188" t="s">
        <v>43</v>
      </c>
      <c r="P133" s="142">
        <f>O133*H133</f>
        <v>0</v>
      </c>
      <c r="Q133" s="142">
        <v>0</v>
      </c>
      <c r="R133" s="142">
        <f>Q133*H133</f>
        <v>0</v>
      </c>
      <c r="S133" s="142">
        <v>0</v>
      </c>
      <c r="T133" s="143">
        <f>S133*H133</f>
        <v>0</v>
      </c>
      <c r="AR133" s="144" t="s">
        <v>365</v>
      </c>
      <c r="AT133" s="144" t="s">
        <v>447</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2639</v>
      </c>
    </row>
    <row r="134" spans="2:65" s="12" customFormat="1">
      <c r="B134" s="146"/>
      <c r="D134" s="147" t="s">
        <v>313</v>
      </c>
      <c r="E134" s="148" t="s">
        <v>21</v>
      </c>
      <c r="F134" s="149" t="s">
        <v>2640</v>
      </c>
      <c r="H134" s="150">
        <v>79.516000000000005</v>
      </c>
      <c r="I134" s="151"/>
      <c r="L134" s="146"/>
      <c r="M134" s="152"/>
      <c r="T134" s="153"/>
      <c r="AT134" s="148" t="s">
        <v>313</v>
      </c>
      <c r="AU134" s="148" t="s">
        <v>81</v>
      </c>
      <c r="AV134" s="12" t="s">
        <v>81</v>
      </c>
      <c r="AW134" s="12" t="s">
        <v>34</v>
      </c>
      <c r="AX134" s="12" t="s">
        <v>72</v>
      </c>
      <c r="AY134" s="148" t="s">
        <v>306</v>
      </c>
    </row>
    <row r="135" spans="2:65" s="15" customFormat="1">
      <c r="B135" s="171"/>
      <c r="D135" s="147" t="s">
        <v>313</v>
      </c>
      <c r="E135" s="172" t="s">
        <v>21</v>
      </c>
      <c r="F135" s="173" t="s">
        <v>331</v>
      </c>
      <c r="H135" s="174">
        <v>79.516000000000005</v>
      </c>
      <c r="I135" s="175"/>
      <c r="L135" s="171"/>
      <c r="M135" s="176"/>
      <c r="T135" s="177"/>
      <c r="AT135" s="172" t="s">
        <v>313</v>
      </c>
      <c r="AU135" s="172" t="s">
        <v>81</v>
      </c>
      <c r="AV135" s="15" t="s">
        <v>108</v>
      </c>
      <c r="AW135" s="15" t="s">
        <v>34</v>
      </c>
      <c r="AX135" s="15" t="s">
        <v>79</v>
      </c>
      <c r="AY135" s="172" t="s">
        <v>306</v>
      </c>
    </row>
    <row r="136" spans="2:65" s="11" customFormat="1" ht="22.9" customHeight="1">
      <c r="B136" s="121"/>
      <c r="D136" s="122" t="s">
        <v>71</v>
      </c>
      <c r="E136" s="131" t="s">
        <v>372</v>
      </c>
      <c r="F136" s="131" t="s">
        <v>2641</v>
      </c>
      <c r="I136" s="124"/>
      <c r="J136" s="132">
        <f>BK136</f>
        <v>0</v>
      </c>
      <c r="L136" s="121"/>
      <c r="M136" s="126"/>
      <c r="P136" s="127">
        <f>SUM(P137:P141)</f>
        <v>0</v>
      </c>
      <c r="R136" s="127">
        <f>SUM(R137:R141)</f>
        <v>0</v>
      </c>
      <c r="T136" s="128">
        <f>SUM(T137:T141)</f>
        <v>0</v>
      </c>
      <c r="AR136" s="122" t="s">
        <v>79</v>
      </c>
      <c r="AT136" s="129" t="s">
        <v>71</v>
      </c>
      <c r="AU136" s="129" t="s">
        <v>79</v>
      </c>
      <c r="AY136" s="122" t="s">
        <v>306</v>
      </c>
      <c r="BK136" s="130">
        <f>SUM(BK137:BK141)</f>
        <v>0</v>
      </c>
    </row>
    <row r="137" spans="2:65" s="1" customFormat="1" ht="16.5" customHeight="1">
      <c r="B137" s="33"/>
      <c r="C137" s="133" t="s">
        <v>400</v>
      </c>
      <c r="D137" s="133" t="s">
        <v>308</v>
      </c>
      <c r="E137" s="134" t="s">
        <v>1244</v>
      </c>
      <c r="F137" s="135" t="s">
        <v>2642</v>
      </c>
      <c r="G137" s="136" t="s">
        <v>240</v>
      </c>
      <c r="H137" s="137">
        <v>16.2</v>
      </c>
      <c r="I137" s="138"/>
      <c r="J137" s="139">
        <f>ROUND(I137*H137,2)</f>
        <v>0</v>
      </c>
      <c r="K137" s="135" t="s">
        <v>319</v>
      </c>
      <c r="L137" s="33"/>
      <c r="M137" s="140" t="s">
        <v>21</v>
      </c>
      <c r="N137" s="141" t="s">
        <v>43</v>
      </c>
      <c r="P137" s="142">
        <f>O137*H137</f>
        <v>0</v>
      </c>
      <c r="Q137" s="142">
        <v>0</v>
      </c>
      <c r="R137" s="142">
        <f>Q137*H137</f>
        <v>0</v>
      </c>
      <c r="S137" s="142">
        <v>0</v>
      </c>
      <c r="T137" s="143">
        <f>S137*H137</f>
        <v>0</v>
      </c>
      <c r="AR137" s="144" t="s">
        <v>108</v>
      </c>
      <c r="AT137" s="144" t="s">
        <v>308</v>
      </c>
      <c r="AU137" s="144" t="s">
        <v>81</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2643</v>
      </c>
    </row>
    <row r="138" spans="2:65" s="1" customFormat="1">
      <c r="B138" s="33"/>
      <c r="D138" s="161" t="s">
        <v>321</v>
      </c>
      <c r="F138" s="162" t="s">
        <v>1247</v>
      </c>
      <c r="I138" s="163"/>
      <c r="L138" s="33"/>
      <c r="M138" s="164"/>
      <c r="T138" s="52"/>
      <c r="AT138" s="18" t="s">
        <v>321</v>
      </c>
      <c r="AU138" s="18" t="s">
        <v>81</v>
      </c>
    </row>
    <row r="139" spans="2:65" s="1" customFormat="1" ht="16.5" customHeight="1">
      <c r="B139" s="33"/>
      <c r="C139" s="179" t="s">
        <v>406</v>
      </c>
      <c r="D139" s="179" t="s">
        <v>447</v>
      </c>
      <c r="E139" s="180" t="s">
        <v>2644</v>
      </c>
      <c r="F139" s="181" t="s">
        <v>2645</v>
      </c>
      <c r="G139" s="182" t="s">
        <v>240</v>
      </c>
      <c r="H139" s="183">
        <v>16.524000000000001</v>
      </c>
      <c r="I139" s="184"/>
      <c r="J139" s="185">
        <f>ROUND(I139*H139,2)</f>
        <v>0</v>
      </c>
      <c r="K139" s="181" t="s">
        <v>319</v>
      </c>
      <c r="L139" s="186"/>
      <c r="M139" s="187" t="s">
        <v>21</v>
      </c>
      <c r="N139" s="188" t="s">
        <v>43</v>
      </c>
      <c r="P139" s="142">
        <f>O139*H139</f>
        <v>0</v>
      </c>
      <c r="Q139" s="142">
        <v>0</v>
      </c>
      <c r="R139" s="142">
        <f>Q139*H139</f>
        <v>0</v>
      </c>
      <c r="S139" s="142">
        <v>0</v>
      </c>
      <c r="T139" s="143">
        <f>S139*H139</f>
        <v>0</v>
      </c>
      <c r="AR139" s="144" t="s">
        <v>365</v>
      </c>
      <c r="AT139" s="144" t="s">
        <v>447</v>
      </c>
      <c r="AU139" s="144" t="s">
        <v>81</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2646</v>
      </c>
    </row>
    <row r="140" spans="2:65" s="12" customFormat="1">
      <c r="B140" s="146"/>
      <c r="D140" s="147" t="s">
        <v>313</v>
      </c>
      <c r="E140" s="148" t="s">
        <v>21</v>
      </c>
      <c r="F140" s="149" t="s">
        <v>2647</v>
      </c>
      <c r="H140" s="150">
        <v>16.524000000000001</v>
      </c>
      <c r="I140" s="151"/>
      <c r="L140" s="146"/>
      <c r="M140" s="152"/>
      <c r="T140" s="153"/>
      <c r="AT140" s="148" t="s">
        <v>313</v>
      </c>
      <c r="AU140" s="148" t="s">
        <v>81</v>
      </c>
      <c r="AV140" s="12" t="s">
        <v>81</v>
      </c>
      <c r="AW140" s="12" t="s">
        <v>34</v>
      </c>
      <c r="AX140" s="12" t="s">
        <v>72</v>
      </c>
      <c r="AY140" s="148" t="s">
        <v>306</v>
      </c>
    </row>
    <row r="141" spans="2:65" s="15" customFormat="1">
      <c r="B141" s="171"/>
      <c r="D141" s="147" t="s">
        <v>313</v>
      </c>
      <c r="E141" s="172" t="s">
        <v>21</v>
      </c>
      <c r="F141" s="173" t="s">
        <v>331</v>
      </c>
      <c r="H141" s="174">
        <v>16.524000000000001</v>
      </c>
      <c r="I141" s="175"/>
      <c r="L141" s="171"/>
      <c r="M141" s="176"/>
      <c r="T141" s="177"/>
      <c r="AT141" s="172" t="s">
        <v>313</v>
      </c>
      <c r="AU141" s="172" t="s">
        <v>81</v>
      </c>
      <c r="AV141" s="15" t="s">
        <v>108</v>
      </c>
      <c r="AW141" s="15" t="s">
        <v>34</v>
      </c>
      <c r="AX141" s="15" t="s">
        <v>79</v>
      </c>
      <c r="AY141" s="172" t="s">
        <v>306</v>
      </c>
    </row>
    <row r="142" spans="2:65" s="11" customFormat="1" ht="22.9" customHeight="1">
      <c r="B142" s="121"/>
      <c r="D142" s="122" t="s">
        <v>71</v>
      </c>
      <c r="E142" s="131" t="s">
        <v>1463</v>
      </c>
      <c r="F142" s="131" t="s">
        <v>2648</v>
      </c>
      <c r="I142" s="124"/>
      <c r="J142" s="132">
        <f>BK142</f>
        <v>0</v>
      </c>
      <c r="L142" s="121"/>
      <c r="M142" s="126"/>
      <c r="P142" s="127">
        <f>SUM(P143:P154)</f>
        <v>0</v>
      </c>
      <c r="R142" s="127">
        <f>SUM(R143:R154)</f>
        <v>0</v>
      </c>
      <c r="T142" s="128">
        <f>SUM(T143:T154)</f>
        <v>0</v>
      </c>
      <c r="AR142" s="122" t="s">
        <v>79</v>
      </c>
      <c r="AT142" s="129" t="s">
        <v>71</v>
      </c>
      <c r="AU142" s="129" t="s">
        <v>79</v>
      </c>
      <c r="AY142" s="122" t="s">
        <v>306</v>
      </c>
      <c r="BK142" s="130">
        <f>SUM(BK143:BK154)</f>
        <v>0</v>
      </c>
    </row>
    <row r="143" spans="2:65" s="1" customFormat="1" ht="16.5" customHeight="1">
      <c r="B143" s="33"/>
      <c r="C143" s="133" t="s">
        <v>414</v>
      </c>
      <c r="D143" s="133" t="s">
        <v>308</v>
      </c>
      <c r="E143" s="134" t="s">
        <v>2649</v>
      </c>
      <c r="F143" s="135" t="s">
        <v>2650</v>
      </c>
      <c r="G143" s="136" t="s">
        <v>375</v>
      </c>
      <c r="H143" s="137">
        <v>24.454000000000001</v>
      </c>
      <c r="I143" s="138"/>
      <c r="J143" s="139">
        <f>ROUND(I143*H143,2)</f>
        <v>0</v>
      </c>
      <c r="K143" s="135" t="s">
        <v>319</v>
      </c>
      <c r="L143" s="33"/>
      <c r="M143" s="140" t="s">
        <v>21</v>
      </c>
      <c r="N143" s="141" t="s">
        <v>43</v>
      </c>
      <c r="P143" s="142">
        <f>O143*H143</f>
        <v>0</v>
      </c>
      <c r="Q143" s="142">
        <v>0</v>
      </c>
      <c r="R143" s="142">
        <f>Q143*H143</f>
        <v>0</v>
      </c>
      <c r="S143" s="142">
        <v>0</v>
      </c>
      <c r="T143" s="143">
        <f>S143*H143</f>
        <v>0</v>
      </c>
      <c r="AR143" s="144" t="s">
        <v>108</v>
      </c>
      <c r="AT143" s="144" t="s">
        <v>308</v>
      </c>
      <c r="AU143" s="144" t="s">
        <v>81</v>
      </c>
      <c r="AY143" s="18" t="s">
        <v>306</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108</v>
      </c>
      <c r="BM143" s="144" t="s">
        <v>2651</v>
      </c>
    </row>
    <row r="144" spans="2:65" s="1" customFormat="1">
      <c r="B144" s="33"/>
      <c r="D144" s="161" t="s">
        <v>321</v>
      </c>
      <c r="F144" s="162" t="s">
        <v>2652</v>
      </c>
      <c r="I144" s="163"/>
      <c r="L144" s="33"/>
      <c r="M144" s="164"/>
      <c r="T144" s="52"/>
      <c r="AT144" s="18" t="s">
        <v>321</v>
      </c>
      <c r="AU144" s="18" t="s">
        <v>81</v>
      </c>
    </row>
    <row r="145" spans="2:65" s="14" customFormat="1">
      <c r="B145" s="165"/>
      <c r="D145" s="147" t="s">
        <v>313</v>
      </c>
      <c r="E145" s="166" t="s">
        <v>21</v>
      </c>
      <c r="F145" s="167" t="s">
        <v>2653</v>
      </c>
      <c r="H145" s="166" t="s">
        <v>21</v>
      </c>
      <c r="I145" s="168"/>
      <c r="L145" s="165"/>
      <c r="M145" s="169"/>
      <c r="T145" s="170"/>
      <c r="AT145" s="166" t="s">
        <v>313</v>
      </c>
      <c r="AU145" s="166" t="s">
        <v>81</v>
      </c>
      <c r="AV145" s="14" t="s">
        <v>79</v>
      </c>
      <c r="AW145" s="14" t="s">
        <v>34</v>
      </c>
      <c r="AX145" s="14" t="s">
        <v>72</v>
      </c>
      <c r="AY145" s="166" t="s">
        <v>306</v>
      </c>
    </row>
    <row r="146" spans="2:65" s="12" customFormat="1">
      <c r="B146" s="146"/>
      <c r="D146" s="147" t="s">
        <v>313</v>
      </c>
      <c r="E146" s="148" t="s">
        <v>21</v>
      </c>
      <c r="F146" s="149" t="s">
        <v>2654</v>
      </c>
      <c r="H146" s="150">
        <v>24.454000000000001</v>
      </c>
      <c r="I146" s="151"/>
      <c r="L146" s="146"/>
      <c r="M146" s="152"/>
      <c r="T146" s="153"/>
      <c r="AT146" s="148" t="s">
        <v>313</v>
      </c>
      <c r="AU146" s="148" t="s">
        <v>81</v>
      </c>
      <c r="AV146" s="12" t="s">
        <v>81</v>
      </c>
      <c r="AW146" s="12" t="s">
        <v>34</v>
      </c>
      <c r="AX146" s="12" t="s">
        <v>72</v>
      </c>
      <c r="AY146" s="148" t="s">
        <v>306</v>
      </c>
    </row>
    <row r="147" spans="2:65" s="15" customFormat="1">
      <c r="B147" s="171"/>
      <c r="D147" s="147" t="s">
        <v>313</v>
      </c>
      <c r="E147" s="172" t="s">
        <v>21</v>
      </c>
      <c r="F147" s="173" t="s">
        <v>331</v>
      </c>
      <c r="H147" s="174">
        <v>24.454000000000001</v>
      </c>
      <c r="I147" s="175"/>
      <c r="L147" s="171"/>
      <c r="M147" s="176"/>
      <c r="T147" s="177"/>
      <c r="AT147" s="172" t="s">
        <v>313</v>
      </c>
      <c r="AU147" s="172" t="s">
        <v>81</v>
      </c>
      <c r="AV147" s="15" t="s">
        <v>108</v>
      </c>
      <c r="AW147" s="15" t="s">
        <v>34</v>
      </c>
      <c r="AX147" s="15" t="s">
        <v>79</v>
      </c>
      <c r="AY147" s="172" t="s">
        <v>306</v>
      </c>
    </row>
    <row r="148" spans="2:65" s="1" customFormat="1" ht="16.5" customHeight="1">
      <c r="B148" s="33"/>
      <c r="C148" s="133" t="s">
        <v>368</v>
      </c>
      <c r="D148" s="133" t="s">
        <v>308</v>
      </c>
      <c r="E148" s="134" t="s">
        <v>2655</v>
      </c>
      <c r="F148" s="135" t="s">
        <v>2656</v>
      </c>
      <c r="G148" s="136" t="s">
        <v>375</v>
      </c>
      <c r="H148" s="137">
        <v>342.35599999999999</v>
      </c>
      <c r="I148" s="138"/>
      <c r="J148" s="139">
        <f>ROUND(I148*H148,2)</f>
        <v>0</v>
      </c>
      <c r="K148" s="135" t="s">
        <v>319</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2657</v>
      </c>
    </row>
    <row r="149" spans="2:65" s="1" customFormat="1">
      <c r="B149" s="33"/>
      <c r="D149" s="161" t="s">
        <v>321</v>
      </c>
      <c r="F149" s="162" t="s">
        <v>2658</v>
      </c>
      <c r="I149" s="163"/>
      <c r="L149" s="33"/>
      <c r="M149" s="164"/>
      <c r="T149" s="52"/>
      <c r="AT149" s="18" t="s">
        <v>321</v>
      </c>
      <c r="AU149" s="18" t="s">
        <v>81</v>
      </c>
    </row>
    <row r="150" spans="2:65" s="14" customFormat="1">
      <c r="B150" s="165"/>
      <c r="D150" s="147" t="s">
        <v>313</v>
      </c>
      <c r="E150" s="166" t="s">
        <v>21</v>
      </c>
      <c r="F150" s="167" t="s">
        <v>2659</v>
      </c>
      <c r="H150" s="166" t="s">
        <v>21</v>
      </c>
      <c r="I150" s="168"/>
      <c r="L150" s="165"/>
      <c r="M150" s="169"/>
      <c r="T150" s="170"/>
      <c r="AT150" s="166" t="s">
        <v>313</v>
      </c>
      <c r="AU150" s="166" t="s">
        <v>81</v>
      </c>
      <c r="AV150" s="14" t="s">
        <v>79</v>
      </c>
      <c r="AW150" s="14" t="s">
        <v>34</v>
      </c>
      <c r="AX150" s="14" t="s">
        <v>72</v>
      </c>
      <c r="AY150" s="166" t="s">
        <v>306</v>
      </c>
    </row>
    <row r="151" spans="2:65" s="12" customFormat="1">
      <c r="B151" s="146"/>
      <c r="D151" s="147" t="s">
        <v>313</v>
      </c>
      <c r="E151" s="148" t="s">
        <v>21</v>
      </c>
      <c r="F151" s="149" t="s">
        <v>2660</v>
      </c>
      <c r="H151" s="150">
        <v>342.35599999999999</v>
      </c>
      <c r="I151" s="151"/>
      <c r="L151" s="146"/>
      <c r="M151" s="152"/>
      <c r="T151" s="153"/>
      <c r="AT151" s="148" t="s">
        <v>313</v>
      </c>
      <c r="AU151" s="148" t="s">
        <v>81</v>
      </c>
      <c r="AV151" s="12" t="s">
        <v>81</v>
      </c>
      <c r="AW151" s="12" t="s">
        <v>34</v>
      </c>
      <c r="AX151" s="12" t="s">
        <v>72</v>
      </c>
      <c r="AY151" s="148" t="s">
        <v>306</v>
      </c>
    </row>
    <row r="152" spans="2:65" s="15" customFormat="1">
      <c r="B152" s="171"/>
      <c r="D152" s="147" t="s">
        <v>313</v>
      </c>
      <c r="E152" s="172" t="s">
        <v>21</v>
      </c>
      <c r="F152" s="173" t="s">
        <v>331</v>
      </c>
      <c r="H152" s="174">
        <v>342.35599999999999</v>
      </c>
      <c r="I152" s="175"/>
      <c r="L152" s="171"/>
      <c r="M152" s="176"/>
      <c r="T152" s="177"/>
      <c r="AT152" s="172" t="s">
        <v>313</v>
      </c>
      <c r="AU152" s="172" t="s">
        <v>81</v>
      </c>
      <c r="AV152" s="15" t="s">
        <v>108</v>
      </c>
      <c r="AW152" s="15" t="s">
        <v>34</v>
      </c>
      <c r="AX152" s="15" t="s">
        <v>79</v>
      </c>
      <c r="AY152" s="172" t="s">
        <v>306</v>
      </c>
    </row>
    <row r="153" spans="2:65" s="1" customFormat="1" ht="24.2" customHeight="1">
      <c r="B153" s="33"/>
      <c r="C153" s="133" t="s">
        <v>426</v>
      </c>
      <c r="D153" s="133" t="s">
        <v>308</v>
      </c>
      <c r="E153" s="134" t="s">
        <v>2661</v>
      </c>
      <c r="F153" s="135" t="s">
        <v>2662</v>
      </c>
      <c r="G153" s="136" t="s">
        <v>375</v>
      </c>
      <c r="H153" s="137">
        <v>24.454000000000001</v>
      </c>
      <c r="I153" s="138"/>
      <c r="J153" s="139">
        <f>ROUND(I153*H153,2)</f>
        <v>0</v>
      </c>
      <c r="K153" s="135" t="s">
        <v>319</v>
      </c>
      <c r="L153" s="33"/>
      <c r="M153" s="140" t="s">
        <v>21</v>
      </c>
      <c r="N153" s="141" t="s">
        <v>43</v>
      </c>
      <c r="P153" s="142">
        <f>O153*H153</f>
        <v>0</v>
      </c>
      <c r="Q153" s="142">
        <v>0</v>
      </c>
      <c r="R153" s="142">
        <f>Q153*H153</f>
        <v>0</v>
      </c>
      <c r="S153" s="142">
        <v>0</v>
      </c>
      <c r="T153" s="143">
        <f>S153*H153</f>
        <v>0</v>
      </c>
      <c r="AR153" s="144" t="s">
        <v>108</v>
      </c>
      <c r="AT153" s="144" t="s">
        <v>308</v>
      </c>
      <c r="AU153" s="144" t="s">
        <v>81</v>
      </c>
      <c r="AY153" s="18" t="s">
        <v>306</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108</v>
      </c>
      <c r="BM153" s="144" t="s">
        <v>2663</v>
      </c>
    </row>
    <row r="154" spans="2:65" s="1" customFormat="1">
      <c r="B154" s="33"/>
      <c r="D154" s="161" t="s">
        <v>321</v>
      </c>
      <c r="F154" s="162" t="s">
        <v>2664</v>
      </c>
      <c r="I154" s="163"/>
      <c r="L154" s="33"/>
      <c r="M154" s="164"/>
      <c r="T154" s="52"/>
      <c r="AT154" s="18" t="s">
        <v>321</v>
      </c>
      <c r="AU154" s="18" t="s">
        <v>81</v>
      </c>
    </row>
    <row r="155" spans="2:65" s="11" customFormat="1" ht="22.9" customHeight="1">
      <c r="B155" s="121"/>
      <c r="D155" s="122" t="s">
        <v>71</v>
      </c>
      <c r="E155" s="131" t="s">
        <v>1493</v>
      </c>
      <c r="F155" s="131" t="s">
        <v>2665</v>
      </c>
      <c r="I155" s="124"/>
      <c r="J155" s="132">
        <f>BK155</f>
        <v>0</v>
      </c>
      <c r="L155" s="121"/>
      <c r="M155" s="126"/>
      <c r="P155" s="127">
        <f>SUM(P156:P157)</f>
        <v>0</v>
      </c>
      <c r="R155" s="127">
        <f>SUM(R156:R157)</f>
        <v>0</v>
      </c>
      <c r="T155" s="128">
        <f>SUM(T156:T157)</f>
        <v>0</v>
      </c>
      <c r="AR155" s="122" t="s">
        <v>79</v>
      </c>
      <c r="AT155" s="129" t="s">
        <v>71</v>
      </c>
      <c r="AU155" s="129" t="s">
        <v>79</v>
      </c>
      <c r="AY155" s="122" t="s">
        <v>306</v>
      </c>
      <c r="BK155" s="130">
        <f>SUM(BK156:BK157)</f>
        <v>0</v>
      </c>
    </row>
    <row r="156" spans="2:65" s="1" customFormat="1" ht="16.5" customHeight="1">
      <c r="B156" s="33"/>
      <c r="C156" s="133" t="s">
        <v>432</v>
      </c>
      <c r="D156" s="133" t="s">
        <v>308</v>
      </c>
      <c r="E156" s="134" t="s">
        <v>2666</v>
      </c>
      <c r="F156" s="135" t="s">
        <v>2667</v>
      </c>
      <c r="G156" s="136" t="s">
        <v>375</v>
      </c>
      <c r="H156" s="137">
        <v>19.997</v>
      </c>
      <c r="I156" s="138"/>
      <c r="J156" s="139">
        <f>ROUND(I156*H156,2)</f>
        <v>0</v>
      </c>
      <c r="K156" s="135" t="s">
        <v>319</v>
      </c>
      <c r="L156" s="33"/>
      <c r="M156" s="140" t="s">
        <v>21</v>
      </c>
      <c r="N156" s="141" t="s">
        <v>43</v>
      </c>
      <c r="P156" s="142">
        <f>O156*H156</f>
        <v>0</v>
      </c>
      <c r="Q156" s="142">
        <v>0</v>
      </c>
      <c r="R156" s="142">
        <f>Q156*H156</f>
        <v>0</v>
      </c>
      <c r="S156" s="142">
        <v>0</v>
      </c>
      <c r="T156" s="143">
        <f>S156*H156</f>
        <v>0</v>
      </c>
      <c r="AR156" s="144" t="s">
        <v>108</v>
      </c>
      <c r="AT156" s="144" t="s">
        <v>308</v>
      </c>
      <c r="AU156" s="144" t="s">
        <v>81</v>
      </c>
      <c r="AY156" s="18" t="s">
        <v>306</v>
      </c>
      <c r="BE156" s="145">
        <f>IF(N156="základní",J156,0)</f>
        <v>0</v>
      </c>
      <c r="BF156" s="145">
        <f>IF(N156="snížená",J156,0)</f>
        <v>0</v>
      </c>
      <c r="BG156" s="145">
        <f>IF(N156="zákl. přenesená",J156,0)</f>
        <v>0</v>
      </c>
      <c r="BH156" s="145">
        <f>IF(N156="sníž. přenesená",J156,0)</f>
        <v>0</v>
      </c>
      <c r="BI156" s="145">
        <f>IF(N156="nulová",J156,0)</f>
        <v>0</v>
      </c>
      <c r="BJ156" s="18" t="s">
        <v>79</v>
      </c>
      <c r="BK156" s="145">
        <f>ROUND(I156*H156,2)</f>
        <v>0</v>
      </c>
      <c r="BL156" s="18" t="s">
        <v>108</v>
      </c>
      <c r="BM156" s="144" t="s">
        <v>2668</v>
      </c>
    </row>
    <row r="157" spans="2:65" s="1" customFormat="1">
      <c r="B157" s="33"/>
      <c r="D157" s="161" t="s">
        <v>321</v>
      </c>
      <c r="F157" s="162" t="s">
        <v>2669</v>
      </c>
      <c r="I157" s="163"/>
      <c r="L157" s="33"/>
      <c r="M157" s="193"/>
      <c r="N157" s="194"/>
      <c r="O157" s="194"/>
      <c r="P157" s="194"/>
      <c r="Q157" s="194"/>
      <c r="R157" s="194"/>
      <c r="S157" s="194"/>
      <c r="T157" s="195"/>
      <c r="AT157" s="18" t="s">
        <v>321</v>
      </c>
      <c r="AU157" s="18" t="s">
        <v>81</v>
      </c>
    </row>
    <row r="158" spans="2:65" s="1" customFormat="1" ht="6.95" customHeight="1">
      <c r="B158" s="41"/>
      <c r="C158" s="42"/>
      <c r="D158" s="42"/>
      <c r="E158" s="42"/>
      <c r="F158" s="42"/>
      <c r="G158" s="42"/>
      <c r="H158" s="42"/>
      <c r="I158" s="42"/>
      <c r="J158" s="42"/>
      <c r="K158" s="42"/>
      <c r="L158" s="33"/>
    </row>
  </sheetData>
  <sheetProtection algorithmName="SHA-512" hashValue="FJDfnNPPI4QjcZEJYyZdG8MyLJQr26HrbRjN3rmPyD9DhLBRynXUVE4UnHakMBTU1vC1uzNUhoBOyG9o6QpFsw==" saltValue="XR9vwjlInHBD6laAijPQ+xQGfYoO1SXfKif4KKFajhJzSWt1Zk0fEQckCVypUFThKO6A+vyReppcMsjc8dEsag==" spinCount="100000" sheet="1" objects="1" scenarios="1" formatColumns="0" formatRows="0" autoFilter="0"/>
  <autoFilter ref="C96:K157" xr:uid="{00000000-0009-0000-0000-000003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300-000000000000}"/>
    <hyperlink ref="F103" r:id="rId2" xr:uid="{00000000-0004-0000-0300-000001000000}"/>
    <hyperlink ref="F105" r:id="rId3" xr:uid="{00000000-0004-0000-0300-000002000000}"/>
    <hyperlink ref="F107" r:id="rId4" xr:uid="{00000000-0004-0000-0300-000003000000}"/>
    <hyperlink ref="F111" r:id="rId5" xr:uid="{00000000-0004-0000-0300-000004000000}"/>
    <hyperlink ref="F116" r:id="rId6" xr:uid="{00000000-0004-0000-0300-000005000000}"/>
    <hyperlink ref="F121" r:id="rId7" xr:uid="{00000000-0004-0000-0300-000006000000}"/>
    <hyperlink ref="F125" r:id="rId8" xr:uid="{00000000-0004-0000-0300-000007000000}"/>
    <hyperlink ref="F127" r:id="rId9" xr:uid="{00000000-0004-0000-0300-000008000000}"/>
    <hyperlink ref="F130" r:id="rId10" xr:uid="{00000000-0004-0000-0300-000009000000}"/>
    <hyperlink ref="F132" r:id="rId11" xr:uid="{00000000-0004-0000-0300-00000A000000}"/>
    <hyperlink ref="F138" r:id="rId12" xr:uid="{00000000-0004-0000-0300-00000B000000}"/>
    <hyperlink ref="F144" r:id="rId13" xr:uid="{00000000-0004-0000-0300-00000C000000}"/>
    <hyperlink ref="F149" r:id="rId14" xr:uid="{00000000-0004-0000-0300-00000D000000}"/>
    <hyperlink ref="F154" r:id="rId15" xr:uid="{00000000-0004-0000-0300-00000E000000}"/>
    <hyperlink ref="F157" r:id="rId16" xr:uid="{00000000-0004-0000-0300-00000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99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18"/>
      <c r="G9" s="318"/>
      <c r="H9" s="318"/>
      <c r="L9" s="21"/>
    </row>
    <row r="10" spans="2:46" ht="12" customHeight="1">
      <c r="B10" s="21"/>
      <c r="D10" s="28" t="s">
        <v>257</v>
      </c>
      <c r="L10" s="21"/>
    </row>
    <row r="11" spans="2:46" s="1" customFormat="1" ht="16.5" customHeight="1">
      <c r="B11" s="33"/>
      <c r="E11" s="327" t="s">
        <v>258</v>
      </c>
      <c r="F11" s="342"/>
      <c r="G11" s="342"/>
      <c r="H11" s="342"/>
      <c r="L11" s="33"/>
    </row>
    <row r="12" spans="2:46" s="1" customFormat="1" ht="12" customHeight="1">
      <c r="B12" s="33"/>
      <c r="D12" s="28" t="s">
        <v>259</v>
      </c>
      <c r="L12" s="33"/>
    </row>
    <row r="13" spans="2:46" s="1" customFormat="1" ht="16.5" customHeight="1">
      <c r="B13" s="33"/>
      <c r="E13" s="319" t="s">
        <v>2670</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2671</v>
      </c>
      <c r="I28" s="28" t="s">
        <v>29</v>
      </c>
      <c r="J28" s="26" t="s">
        <v>21</v>
      </c>
      <c r="L28" s="33"/>
    </row>
    <row r="29" spans="2:12" s="1" customFormat="1" ht="6.95" customHeight="1">
      <c r="B29" s="33"/>
      <c r="L29" s="33"/>
    </row>
    <row r="30" spans="2:12" s="1" customFormat="1" ht="12" customHeight="1">
      <c r="B30" s="33"/>
      <c r="D30" s="28" t="s">
        <v>36</v>
      </c>
      <c r="L30" s="33"/>
    </row>
    <row r="31" spans="2:12" s="7" customFormat="1" ht="59.25" customHeight="1">
      <c r="B31" s="92"/>
      <c r="E31" s="336" t="s">
        <v>2672</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ROUND(J94,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ROUND((SUM(BE94:BE106)),  2)</f>
        <v>0</v>
      </c>
      <c r="I37" s="95">
        <v>0.21</v>
      </c>
      <c r="J37" s="81">
        <f>ROUND(((SUM(BE94:BE106))*I37),  2)</f>
        <v>0</v>
      </c>
      <c r="L37" s="33"/>
    </row>
    <row r="38" spans="2:12" s="1" customFormat="1" ht="14.45" customHeight="1">
      <c r="B38" s="33"/>
      <c r="E38" s="28" t="s">
        <v>44</v>
      </c>
      <c r="F38" s="81">
        <f>ROUND((SUM(BF94:BF106)),  2)</f>
        <v>0</v>
      </c>
      <c r="I38" s="95">
        <v>0.12</v>
      </c>
      <c r="J38" s="81">
        <f>ROUND(((SUM(BF94:BF106))*I38),  2)</f>
        <v>0</v>
      </c>
      <c r="L38" s="33"/>
    </row>
    <row r="39" spans="2:12" s="1" customFormat="1" ht="14.45" hidden="1" customHeight="1">
      <c r="B39" s="33"/>
      <c r="E39" s="28" t="s">
        <v>45</v>
      </c>
      <c r="F39" s="81">
        <f>ROUND((SUM(BG94:BG106)),  2)</f>
        <v>0</v>
      </c>
      <c r="I39" s="95">
        <v>0.21</v>
      </c>
      <c r="J39" s="81">
        <f>0</f>
        <v>0</v>
      </c>
      <c r="L39" s="33"/>
    </row>
    <row r="40" spans="2:12" s="1" customFormat="1" ht="14.45" hidden="1" customHeight="1">
      <c r="B40" s="33"/>
      <c r="E40" s="28" t="s">
        <v>46</v>
      </c>
      <c r="F40" s="81">
        <f>ROUND((SUM(BH94:BH106)),  2)</f>
        <v>0</v>
      </c>
      <c r="I40" s="95">
        <v>0.12</v>
      </c>
      <c r="J40" s="81">
        <f>0</f>
        <v>0</v>
      </c>
      <c r="L40" s="33"/>
    </row>
    <row r="41" spans="2:12" s="1" customFormat="1" ht="14.45" hidden="1" customHeight="1">
      <c r="B41" s="33"/>
      <c r="E41" s="28" t="s">
        <v>47</v>
      </c>
      <c r="F41" s="81">
        <f>ROUND((SUM(BI94:BI106)),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18"/>
      <c r="G54" s="318"/>
      <c r="H54" s="318"/>
      <c r="L54" s="21"/>
    </row>
    <row r="55" spans="2:12" ht="12" customHeight="1">
      <c r="B55" s="21"/>
      <c r="C55" s="28" t="s">
        <v>257</v>
      </c>
      <c r="L55" s="21"/>
    </row>
    <row r="56" spans="2:12" s="1" customFormat="1" ht="16.5" customHeight="1">
      <c r="B56" s="33"/>
      <c r="E56" s="327" t="s">
        <v>258</v>
      </c>
      <c r="F56" s="342"/>
      <c r="G56" s="342"/>
      <c r="H56" s="342"/>
      <c r="L56" s="33"/>
    </row>
    <row r="57" spans="2:12" s="1" customFormat="1" ht="12" customHeight="1">
      <c r="B57" s="33"/>
      <c r="C57" s="28" t="s">
        <v>259</v>
      </c>
      <c r="L57" s="33"/>
    </row>
    <row r="58" spans="2:12" s="1" customFormat="1" ht="16.5" customHeight="1">
      <c r="B58" s="33"/>
      <c r="E58" s="319" t="str">
        <f>E13</f>
        <v>2024/HEX/04-01-11-4 - D.1.1.4-Zelená střecha</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Ing.Vrbasová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J94</f>
        <v>0</v>
      </c>
      <c r="L67" s="33"/>
      <c r="AU67" s="18" t="s">
        <v>266</v>
      </c>
    </row>
    <row r="68" spans="2:47" s="8" customFormat="1" ht="24.95" customHeight="1">
      <c r="B68" s="105"/>
      <c r="D68" s="106" t="s">
        <v>2673</v>
      </c>
      <c r="E68" s="107"/>
      <c r="F68" s="107"/>
      <c r="G68" s="107"/>
      <c r="H68" s="107"/>
      <c r="I68" s="107"/>
      <c r="J68" s="108">
        <f>J95</f>
        <v>0</v>
      </c>
      <c r="L68" s="105"/>
    </row>
    <row r="69" spans="2:47" s="8" customFormat="1" ht="24.95" customHeight="1">
      <c r="B69" s="105"/>
      <c r="D69" s="106" t="s">
        <v>2674</v>
      </c>
      <c r="E69" s="107"/>
      <c r="F69" s="107"/>
      <c r="G69" s="107"/>
      <c r="H69" s="107"/>
      <c r="I69" s="107"/>
      <c r="J69" s="108">
        <f>J100</f>
        <v>0</v>
      </c>
      <c r="L69" s="105"/>
    </row>
    <row r="70" spans="2:47" s="8" customFormat="1" ht="24.95" customHeight="1">
      <c r="B70" s="105"/>
      <c r="D70" s="106" t="s">
        <v>2675</v>
      </c>
      <c r="E70" s="107"/>
      <c r="F70" s="107"/>
      <c r="G70" s="107"/>
      <c r="H70" s="107"/>
      <c r="I70" s="107"/>
      <c r="J70" s="108">
        <f>J102</f>
        <v>0</v>
      </c>
      <c r="L70" s="105"/>
    </row>
    <row r="71" spans="2:47" s="1" customFormat="1" ht="21.75" customHeight="1">
      <c r="B71" s="33"/>
      <c r="L71" s="33"/>
    </row>
    <row r="72" spans="2:47" s="1" customFormat="1" ht="6.95" customHeight="1">
      <c r="B72" s="41"/>
      <c r="C72" s="42"/>
      <c r="D72" s="42"/>
      <c r="E72" s="42"/>
      <c r="F72" s="42"/>
      <c r="G72" s="42"/>
      <c r="H72" s="42"/>
      <c r="I72" s="42"/>
      <c r="J72" s="42"/>
      <c r="K72" s="42"/>
      <c r="L72" s="33"/>
    </row>
    <row r="76" spans="2:47" s="1" customFormat="1" ht="6.95" customHeight="1">
      <c r="B76" s="43"/>
      <c r="C76" s="44"/>
      <c r="D76" s="44"/>
      <c r="E76" s="44"/>
      <c r="F76" s="44"/>
      <c r="G76" s="44"/>
      <c r="H76" s="44"/>
      <c r="I76" s="44"/>
      <c r="J76" s="44"/>
      <c r="K76" s="44"/>
      <c r="L76" s="33"/>
    </row>
    <row r="77" spans="2:47" s="1" customFormat="1" ht="24.95" customHeight="1">
      <c r="B77" s="33"/>
      <c r="C77" s="22" t="s">
        <v>291</v>
      </c>
      <c r="L77" s="33"/>
    </row>
    <row r="78" spans="2:47" s="1" customFormat="1" ht="6.95" customHeight="1">
      <c r="B78" s="33"/>
      <c r="L78" s="33"/>
    </row>
    <row r="79" spans="2:47" s="1" customFormat="1" ht="12" customHeight="1">
      <c r="B79" s="33"/>
      <c r="C79" s="28" t="s">
        <v>16</v>
      </c>
      <c r="L79" s="33"/>
    </row>
    <row r="80" spans="2:47" s="1" customFormat="1" ht="16.5" customHeight="1">
      <c r="B80" s="33"/>
      <c r="E80" s="340" t="str">
        <f>E7</f>
        <v>UPOL FTK – Rekonstrukce infrastruktury v areálu Neředín</v>
      </c>
      <c r="F80" s="341"/>
      <c r="G80" s="341"/>
      <c r="H80" s="341"/>
      <c r="L80" s="33"/>
    </row>
    <row r="81" spans="2:65" ht="12" customHeight="1">
      <c r="B81" s="21"/>
      <c r="C81" s="28" t="s">
        <v>255</v>
      </c>
      <c r="L81" s="21"/>
    </row>
    <row r="82" spans="2:65" ht="16.5" customHeight="1">
      <c r="B82" s="21"/>
      <c r="E82" s="340" t="s">
        <v>256</v>
      </c>
      <c r="F82" s="318"/>
      <c r="G82" s="318"/>
      <c r="H82" s="318"/>
      <c r="L82" s="21"/>
    </row>
    <row r="83" spans="2:65" ht="12" customHeight="1">
      <c r="B83" s="21"/>
      <c r="C83" s="28" t="s">
        <v>257</v>
      </c>
      <c r="L83" s="21"/>
    </row>
    <row r="84" spans="2:65" s="1" customFormat="1" ht="16.5" customHeight="1">
      <c r="B84" s="33"/>
      <c r="E84" s="327" t="s">
        <v>258</v>
      </c>
      <c r="F84" s="342"/>
      <c r="G84" s="342"/>
      <c r="H84" s="342"/>
      <c r="L84" s="33"/>
    </row>
    <row r="85" spans="2:65" s="1" customFormat="1" ht="12" customHeight="1">
      <c r="B85" s="33"/>
      <c r="C85" s="28" t="s">
        <v>259</v>
      </c>
      <c r="L85" s="33"/>
    </row>
    <row r="86" spans="2:65" s="1" customFormat="1" ht="16.5" customHeight="1">
      <c r="B86" s="33"/>
      <c r="E86" s="319" t="str">
        <f>E13</f>
        <v>2024/HEX/04-01-11-4 - D.1.1.4-Zelená střecha</v>
      </c>
      <c r="F86" s="342"/>
      <c r="G86" s="342"/>
      <c r="H86" s="342"/>
      <c r="L86" s="33"/>
    </row>
    <row r="87" spans="2:65" s="1" customFormat="1" ht="6.95" customHeight="1">
      <c r="B87" s="33"/>
      <c r="L87" s="33"/>
    </row>
    <row r="88" spans="2:65" s="1" customFormat="1" ht="12" customHeight="1">
      <c r="B88" s="33"/>
      <c r="C88" s="28" t="s">
        <v>22</v>
      </c>
      <c r="F88" s="26" t="str">
        <f>F16</f>
        <v xml:space="preserve"> </v>
      </c>
      <c r="I88" s="28" t="s">
        <v>24</v>
      </c>
      <c r="J88" s="49" t="str">
        <f>IF(J16="","",J16)</f>
        <v>4. 4. 2024</v>
      </c>
      <c r="L88" s="33"/>
    </row>
    <row r="89" spans="2:65" s="1" customFormat="1" ht="6.95" customHeight="1">
      <c r="B89" s="33"/>
      <c r="L89" s="33"/>
    </row>
    <row r="90" spans="2:65" s="1" customFormat="1" ht="15.2" customHeight="1">
      <c r="B90" s="33"/>
      <c r="C90" s="28" t="s">
        <v>26</v>
      </c>
      <c r="F90" s="26" t="str">
        <f>E19</f>
        <v>UPOL FTK</v>
      </c>
      <c r="I90" s="28" t="s">
        <v>32</v>
      </c>
      <c r="J90" s="31" t="str">
        <f>E25</f>
        <v>Hexaplan International</v>
      </c>
      <c r="L90" s="33"/>
    </row>
    <row r="91" spans="2:65" s="1" customFormat="1" ht="15.2" customHeight="1">
      <c r="B91" s="33"/>
      <c r="C91" s="28" t="s">
        <v>30</v>
      </c>
      <c r="F91" s="26" t="str">
        <f>IF(E22="","",E22)</f>
        <v>Vyplň údaj</v>
      </c>
      <c r="I91" s="28" t="s">
        <v>35</v>
      </c>
      <c r="J91" s="31" t="str">
        <f>E28</f>
        <v>Ing.Vrbasová</v>
      </c>
      <c r="L91" s="33"/>
    </row>
    <row r="92" spans="2:65" s="1" customFormat="1" ht="10.35" customHeight="1">
      <c r="B92" s="33"/>
      <c r="L92" s="33"/>
    </row>
    <row r="93" spans="2:65" s="10" customFormat="1" ht="29.25" customHeight="1">
      <c r="B93" s="113"/>
      <c r="C93" s="114" t="s">
        <v>292</v>
      </c>
      <c r="D93" s="115" t="s">
        <v>57</v>
      </c>
      <c r="E93" s="115" t="s">
        <v>53</v>
      </c>
      <c r="F93" s="115" t="s">
        <v>54</v>
      </c>
      <c r="G93" s="115" t="s">
        <v>293</v>
      </c>
      <c r="H93" s="115" t="s">
        <v>294</v>
      </c>
      <c r="I93" s="115" t="s">
        <v>295</v>
      </c>
      <c r="J93" s="115" t="s">
        <v>265</v>
      </c>
      <c r="K93" s="116" t="s">
        <v>296</v>
      </c>
      <c r="L93" s="113"/>
      <c r="M93" s="55" t="s">
        <v>21</v>
      </c>
      <c r="N93" s="56" t="s">
        <v>42</v>
      </c>
      <c r="O93" s="56" t="s">
        <v>297</v>
      </c>
      <c r="P93" s="56" t="s">
        <v>298</v>
      </c>
      <c r="Q93" s="56" t="s">
        <v>299</v>
      </c>
      <c r="R93" s="56" t="s">
        <v>300</v>
      </c>
      <c r="S93" s="56" t="s">
        <v>301</v>
      </c>
      <c r="T93" s="57" t="s">
        <v>302</v>
      </c>
    </row>
    <row r="94" spans="2:65" s="1" customFormat="1" ht="22.9" customHeight="1">
      <c r="B94" s="33"/>
      <c r="C94" s="60" t="s">
        <v>303</v>
      </c>
      <c r="J94" s="117">
        <f>BK94</f>
        <v>0</v>
      </c>
      <c r="L94" s="33"/>
      <c r="M94" s="58"/>
      <c r="N94" s="50"/>
      <c r="O94" s="50"/>
      <c r="P94" s="118">
        <f>P95+P100+P102</f>
        <v>0</v>
      </c>
      <c r="Q94" s="50"/>
      <c r="R94" s="118">
        <f>R95+R100+R102</f>
        <v>0</v>
      </c>
      <c r="S94" s="50"/>
      <c r="T94" s="119">
        <f>T95+T100+T102</f>
        <v>0</v>
      </c>
      <c r="AT94" s="18" t="s">
        <v>71</v>
      </c>
      <c r="AU94" s="18" t="s">
        <v>266</v>
      </c>
      <c r="BK94" s="120">
        <f>BK95+BK100+BK102</f>
        <v>0</v>
      </c>
    </row>
    <row r="95" spans="2:65" s="11" customFormat="1" ht="25.9" customHeight="1">
      <c r="B95" s="121"/>
      <c r="D95" s="122" t="s">
        <v>71</v>
      </c>
      <c r="E95" s="123" t="s">
        <v>2676</v>
      </c>
      <c r="F95" s="123" t="s">
        <v>2677</v>
      </c>
      <c r="I95" s="124"/>
      <c r="J95" s="125">
        <f>BK95</f>
        <v>0</v>
      </c>
      <c r="L95" s="121"/>
      <c r="M95" s="126"/>
      <c r="P95" s="127">
        <f>SUM(P96:P99)</f>
        <v>0</v>
      </c>
      <c r="R95" s="127">
        <f>SUM(R96:R99)</f>
        <v>0</v>
      </c>
      <c r="T95" s="128">
        <f>SUM(T96:T99)</f>
        <v>0</v>
      </c>
      <c r="AR95" s="122" t="s">
        <v>79</v>
      </c>
      <c r="AT95" s="129" t="s">
        <v>71</v>
      </c>
      <c r="AU95" s="129" t="s">
        <v>72</v>
      </c>
      <c r="AY95" s="122" t="s">
        <v>306</v>
      </c>
      <c r="BK95" s="130">
        <f>SUM(BK96:BK99)</f>
        <v>0</v>
      </c>
    </row>
    <row r="96" spans="2:65" s="1" customFormat="1" ht="16.5" customHeight="1">
      <c r="B96" s="33"/>
      <c r="C96" s="133" t="s">
        <v>79</v>
      </c>
      <c r="D96" s="133" t="s">
        <v>308</v>
      </c>
      <c r="E96" s="134" t="s">
        <v>79</v>
      </c>
      <c r="F96" s="135" t="s">
        <v>2678</v>
      </c>
      <c r="G96" s="136" t="s">
        <v>318</v>
      </c>
      <c r="H96" s="137">
        <v>5.4</v>
      </c>
      <c r="I96" s="138"/>
      <c r="J96" s="139">
        <f>ROUND(I96*H96,2)</f>
        <v>0</v>
      </c>
      <c r="K96" s="135" t="s">
        <v>311</v>
      </c>
      <c r="L96" s="33"/>
      <c r="M96" s="140" t="s">
        <v>21</v>
      </c>
      <c r="N96" s="141" t="s">
        <v>43</v>
      </c>
      <c r="P96" s="142">
        <f>O96*H96</f>
        <v>0</v>
      </c>
      <c r="Q96" s="142">
        <v>0</v>
      </c>
      <c r="R96" s="142">
        <f>Q96*H96</f>
        <v>0</v>
      </c>
      <c r="S96" s="142">
        <v>0</v>
      </c>
      <c r="T96" s="143">
        <f>S96*H96</f>
        <v>0</v>
      </c>
      <c r="AR96" s="144" t="s">
        <v>108</v>
      </c>
      <c r="AT96" s="144" t="s">
        <v>308</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108</v>
      </c>
      <c r="BM96" s="144" t="s">
        <v>2679</v>
      </c>
    </row>
    <row r="97" spans="2:65" s="1" customFormat="1" ht="16.5" customHeight="1">
      <c r="B97" s="33"/>
      <c r="C97" s="133" t="s">
        <v>81</v>
      </c>
      <c r="D97" s="133" t="s">
        <v>308</v>
      </c>
      <c r="E97" s="134" t="s">
        <v>81</v>
      </c>
      <c r="F97" s="135" t="s">
        <v>2680</v>
      </c>
      <c r="G97" s="136" t="s">
        <v>318</v>
      </c>
      <c r="H97" s="137">
        <v>4.3</v>
      </c>
      <c r="I97" s="138"/>
      <c r="J97" s="139">
        <f>ROUND(I97*H97,2)</f>
        <v>0</v>
      </c>
      <c r="K97" s="135" t="s">
        <v>311</v>
      </c>
      <c r="L97" s="33"/>
      <c r="M97" s="140" t="s">
        <v>21</v>
      </c>
      <c r="N97" s="141" t="s">
        <v>43</v>
      </c>
      <c r="P97" s="142">
        <f>O97*H97</f>
        <v>0</v>
      </c>
      <c r="Q97" s="142">
        <v>0</v>
      </c>
      <c r="R97" s="142">
        <f>Q97*H97</f>
        <v>0</v>
      </c>
      <c r="S97" s="142">
        <v>0</v>
      </c>
      <c r="T97" s="143">
        <f>S97*H97</f>
        <v>0</v>
      </c>
      <c r="AR97" s="144" t="s">
        <v>108</v>
      </c>
      <c r="AT97" s="144" t="s">
        <v>308</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108</v>
      </c>
      <c r="BM97" s="144" t="s">
        <v>2681</v>
      </c>
    </row>
    <row r="98" spans="2:65" s="1" customFormat="1" ht="16.5" customHeight="1">
      <c r="B98" s="33"/>
      <c r="C98" s="133" t="s">
        <v>89</v>
      </c>
      <c r="D98" s="133" t="s">
        <v>308</v>
      </c>
      <c r="E98" s="134" t="s">
        <v>89</v>
      </c>
      <c r="F98" s="135" t="s">
        <v>2682</v>
      </c>
      <c r="G98" s="136" t="s">
        <v>318</v>
      </c>
      <c r="H98" s="137">
        <v>1</v>
      </c>
      <c r="I98" s="138"/>
      <c r="J98" s="139">
        <f>ROUND(I98*H98,2)</f>
        <v>0</v>
      </c>
      <c r="K98" s="135" t="s">
        <v>311</v>
      </c>
      <c r="L98" s="33"/>
      <c r="M98" s="140" t="s">
        <v>21</v>
      </c>
      <c r="N98" s="141" t="s">
        <v>43</v>
      </c>
      <c r="P98" s="142">
        <f>O98*H98</f>
        <v>0</v>
      </c>
      <c r="Q98" s="142">
        <v>0</v>
      </c>
      <c r="R98" s="142">
        <f>Q98*H98</f>
        <v>0</v>
      </c>
      <c r="S98" s="142">
        <v>0</v>
      </c>
      <c r="T98" s="143">
        <f>S98*H98</f>
        <v>0</v>
      </c>
      <c r="AR98" s="144" t="s">
        <v>108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108</v>
      </c>
      <c r="BM98" s="144" t="s">
        <v>2683</v>
      </c>
    </row>
    <row r="99" spans="2:65" s="1" customFormat="1" ht="16.5" customHeight="1">
      <c r="B99" s="33"/>
      <c r="C99" s="133" t="s">
        <v>108</v>
      </c>
      <c r="D99" s="133" t="s">
        <v>308</v>
      </c>
      <c r="E99" s="134" t="s">
        <v>108</v>
      </c>
      <c r="F99" s="135" t="s">
        <v>2684</v>
      </c>
      <c r="G99" s="136" t="s">
        <v>422</v>
      </c>
      <c r="H99" s="137">
        <v>1070</v>
      </c>
      <c r="I99" s="138"/>
      <c r="J99" s="139">
        <f>ROUND(I99*H99,2)</f>
        <v>0</v>
      </c>
      <c r="K99" s="135" t="s">
        <v>311</v>
      </c>
      <c r="L99" s="33"/>
      <c r="M99" s="140" t="s">
        <v>21</v>
      </c>
      <c r="N99" s="141" t="s">
        <v>43</v>
      </c>
      <c r="P99" s="142">
        <f>O99*H99</f>
        <v>0</v>
      </c>
      <c r="Q99" s="142">
        <v>0</v>
      </c>
      <c r="R99" s="142">
        <f>Q99*H99</f>
        <v>0</v>
      </c>
      <c r="S99" s="142">
        <v>0</v>
      </c>
      <c r="T99" s="143">
        <f>S99*H99</f>
        <v>0</v>
      </c>
      <c r="AR99" s="144" t="s">
        <v>108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2685</v>
      </c>
    </row>
    <row r="100" spans="2:65" s="11" customFormat="1" ht="25.9" customHeight="1">
      <c r="B100" s="121"/>
      <c r="D100" s="122" t="s">
        <v>71</v>
      </c>
      <c r="E100" s="123" t="s">
        <v>2686</v>
      </c>
      <c r="F100" s="123" t="s">
        <v>2687</v>
      </c>
      <c r="I100" s="124"/>
      <c r="J100" s="125">
        <f>BK100</f>
        <v>0</v>
      </c>
      <c r="L100" s="121"/>
      <c r="M100" s="126"/>
      <c r="P100" s="127">
        <f>P101</f>
        <v>0</v>
      </c>
      <c r="R100" s="127">
        <f>R101</f>
        <v>0</v>
      </c>
      <c r="T100" s="128">
        <f>T101</f>
        <v>0</v>
      </c>
      <c r="AR100" s="122" t="s">
        <v>79</v>
      </c>
      <c r="AT100" s="129" t="s">
        <v>71</v>
      </c>
      <c r="AU100" s="129" t="s">
        <v>72</v>
      </c>
      <c r="AY100" s="122" t="s">
        <v>306</v>
      </c>
      <c r="BK100" s="130">
        <f>BK101</f>
        <v>0</v>
      </c>
    </row>
    <row r="101" spans="2:65" s="1" customFormat="1" ht="16.5" customHeight="1">
      <c r="B101" s="33"/>
      <c r="C101" s="179" t="s">
        <v>343</v>
      </c>
      <c r="D101" s="179" t="s">
        <v>447</v>
      </c>
      <c r="E101" s="180" t="s">
        <v>343</v>
      </c>
      <c r="F101" s="181" t="s">
        <v>2688</v>
      </c>
      <c r="G101" s="182" t="s">
        <v>422</v>
      </c>
      <c r="H101" s="183">
        <v>1070</v>
      </c>
      <c r="I101" s="184"/>
      <c r="J101" s="185">
        <f>ROUND(I101*H101,2)</f>
        <v>0</v>
      </c>
      <c r="K101" s="181" t="s">
        <v>311</v>
      </c>
      <c r="L101" s="186"/>
      <c r="M101" s="187" t="s">
        <v>21</v>
      </c>
      <c r="N101" s="188" t="s">
        <v>43</v>
      </c>
      <c r="P101" s="142">
        <f>O101*H101</f>
        <v>0</v>
      </c>
      <c r="Q101" s="142">
        <v>0</v>
      </c>
      <c r="R101" s="142">
        <f>Q101*H101</f>
        <v>0</v>
      </c>
      <c r="S101" s="142">
        <v>0</v>
      </c>
      <c r="T101" s="143">
        <f>S101*H101</f>
        <v>0</v>
      </c>
      <c r="AR101" s="144" t="s">
        <v>365</v>
      </c>
      <c r="AT101" s="144" t="s">
        <v>447</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108</v>
      </c>
      <c r="BM101" s="144" t="s">
        <v>2689</v>
      </c>
    </row>
    <row r="102" spans="2:65" s="11" customFormat="1" ht="25.9" customHeight="1">
      <c r="B102" s="121"/>
      <c r="D102" s="122" t="s">
        <v>71</v>
      </c>
      <c r="E102" s="123" t="s">
        <v>2690</v>
      </c>
      <c r="F102" s="123" t="s">
        <v>2691</v>
      </c>
      <c r="I102" s="124"/>
      <c r="J102" s="125">
        <f>BK102</f>
        <v>0</v>
      </c>
      <c r="L102" s="121"/>
      <c r="M102" s="126"/>
      <c r="P102" s="127">
        <f>SUM(P103:P106)</f>
        <v>0</v>
      </c>
      <c r="R102" s="127">
        <f>SUM(R103:R106)</f>
        <v>0</v>
      </c>
      <c r="T102" s="128">
        <f>SUM(T103:T106)</f>
        <v>0</v>
      </c>
      <c r="AR102" s="122" t="s">
        <v>79</v>
      </c>
      <c r="AT102" s="129" t="s">
        <v>71</v>
      </c>
      <c r="AU102" s="129" t="s">
        <v>72</v>
      </c>
      <c r="AY102" s="122" t="s">
        <v>306</v>
      </c>
      <c r="BK102" s="130">
        <f>SUM(BK103:BK106)</f>
        <v>0</v>
      </c>
    </row>
    <row r="103" spans="2:65" s="1" customFormat="1" ht="16.5" customHeight="1">
      <c r="B103" s="33"/>
      <c r="C103" s="179" t="s">
        <v>351</v>
      </c>
      <c r="D103" s="179" t="s">
        <v>447</v>
      </c>
      <c r="E103" s="180" t="s">
        <v>351</v>
      </c>
      <c r="F103" s="181" t="s">
        <v>2692</v>
      </c>
      <c r="G103" s="182" t="s">
        <v>318</v>
      </c>
      <c r="H103" s="183">
        <v>5.4</v>
      </c>
      <c r="I103" s="184"/>
      <c r="J103" s="185">
        <f>ROUND(I103*H103,2)</f>
        <v>0</v>
      </c>
      <c r="K103" s="181" t="s">
        <v>311</v>
      </c>
      <c r="L103" s="186"/>
      <c r="M103" s="187" t="s">
        <v>21</v>
      </c>
      <c r="N103" s="188" t="s">
        <v>43</v>
      </c>
      <c r="P103" s="142">
        <f>O103*H103</f>
        <v>0</v>
      </c>
      <c r="Q103" s="142">
        <v>0</v>
      </c>
      <c r="R103" s="142">
        <f>Q103*H103</f>
        <v>0</v>
      </c>
      <c r="S103" s="142">
        <v>0</v>
      </c>
      <c r="T103" s="143">
        <f>S103*H103</f>
        <v>0</v>
      </c>
      <c r="AR103" s="144" t="s">
        <v>365</v>
      </c>
      <c r="AT103" s="144" t="s">
        <v>447</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2693</v>
      </c>
    </row>
    <row r="104" spans="2:65" s="1" customFormat="1" ht="16.5" customHeight="1">
      <c r="B104" s="33"/>
      <c r="C104" s="179" t="s">
        <v>359</v>
      </c>
      <c r="D104" s="179" t="s">
        <v>447</v>
      </c>
      <c r="E104" s="180" t="s">
        <v>359</v>
      </c>
      <c r="F104" s="181" t="s">
        <v>2694</v>
      </c>
      <c r="G104" s="182" t="s">
        <v>375</v>
      </c>
      <c r="H104" s="183">
        <v>8.6</v>
      </c>
      <c r="I104" s="184"/>
      <c r="J104" s="185">
        <f>ROUND(I104*H104,2)</f>
        <v>0</v>
      </c>
      <c r="K104" s="181" t="s">
        <v>311</v>
      </c>
      <c r="L104" s="186"/>
      <c r="M104" s="187" t="s">
        <v>21</v>
      </c>
      <c r="N104" s="188" t="s">
        <v>43</v>
      </c>
      <c r="P104" s="142">
        <f>O104*H104</f>
        <v>0</v>
      </c>
      <c r="Q104" s="142">
        <v>0</v>
      </c>
      <c r="R104" s="142">
        <f>Q104*H104</f>
        <v>0</v>
      </c>
      <c r="S104" s="142">
        <v>0</v>
      </c>
      <c r="T104" s="143">
        <f>S104*H104</f>
        <v>0</v>
      </c>
      <c r="AR104" s="144" t="s">
        <v>365</v>
      </c>
      <c r="AT104" s="144" t="s">
        <v>447</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2695</v>
      </c>
    </row>
    <row r="105" spans="2:65" s="1" customFormat="1" ht="16.5" customHeight="1">
      <c r="B105" s="33"/>
      <c r="C105" s="179" t="s">
        <v>365</v>
      </c>
      <c r="D105" s="179" t="s">
        <v>447</v>
      </c>
      <c r="E105" s="180" t="s">
        <v>365</v>
      </c>
      <c r="F105" s="181" t="s">
        <v>2696</v>
      </c>
      <c r="G105" s="182" t="s">
        <v>375</v>
      </c>
      <c r="H105" s="183">
        <v>2</v>
      </c>
      <c r="I105" s="184"/>
      <c r="J105" s="185">
        <f>ROUND(I105*H105,2)</f>
        <v>0</v>
      </c>
      <c r="K105" s="181" t="s">
        <v>311</v>
      </c>
      <c r="L105" s="186"/>
      <c r="M105" s="187" t="s">
        <v>21</v>
      </c>
      <c r="N105" s="188" t="s">
        <v>43</v>
      </c>
      <c r="P105" s="142">
        <f>O105*H105</f>
        <v>0</v>
      </c>
      <c r="Q105" s="142">
        <v>0</v>
      </c>
      <c r="R105" s="142">
        <f>Q105*H105</f>
        <v>0</v>
      </c>
      <c r="S105" s="142">
        <v>0</v>
      </c>
      <c r="T105" s="143">
        <f>S105*H105</f>
        <v>0</v>
      </c>
      <c r="AR105" s="144" t="s">
        <v>365</v>
      </c>
      <c r="AT105" s="144" t="s">
        <v>447</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108</v>
      </c>
      <c r="BM105" s="144" t="s">
        <v>2697</v>
      </c>
    </row>
    <row r="106" spans="2:65" s="1" customFormat="1" ht="16.5" customHeight="1">
      <c r="B106" s="33"/>
      <c r="C106" s="133" t="s">
        <v>372</v>
      </c>
      <c r="D106" s="133" t="s">
        <v>308</v>
      </c>
      <c r="E106" s="134" t="s">
        <v>372</v>
      </c>
      <c r="F106" s="135" t="s">
        <v>2698</v>
      </c>
      <c r="G106" s="136" t="s">
        <v>2699</v>
      </c>
      <c r="H106" s="137">
        <v>360</v>
      </c>
      <c r="I106" s="138"/>
      <c r="J106" s="139">
        <f>ROUND(I106*H106,2)</f>
        <v>0</v>
      </c>
      <c r="K106" s="135" t="s">
        <v>311</v>
      </c>
      <c r="L106" s="33"/>
      <c r="M106" s="196" t="s">
        <v>21</v>
      </c>
      <c r="N106" s="197" t="s">
        <v>43</v>
      </c>
      <c r="O106" s="194"/>
      <c r="P106" s="198">
        <f>O106*H106</f>
        <v>0</v>
      </c>
      <c r="Q106" s="198">
        <v>0</v>
      </c>
      <c r="R106" s="198">
        <f>Q106*H106</f>
        <v>0</v>
      </c>
      <c r="S106" s="198">
        <v>0</v>
      </c>
      <c r="T106" s="199">
        <f>S106*H106</f>
        <v>0</v>
      </c>
      <c r="AR106" s="144" t="s">
        <v>108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2700</v>
      </c>
    </row>
    <row r="107" spans="2:65" s="1" customFormat="1" ht="6.95" customHeight="1">
      <c r="B107" s="41"/>
      <c r="C107" s="42"/>
      <c r="D107" s="42"/>
      <c r="E107" s="42"/>
      <c r="F107" s="42"/>
      <c r="G107" s="42"/>
      <c r="H107" s="42"/>
      <c r="I107" s="42"/>
      <c r="J107" s="42"/>
      <c r="K107" s="42"/>
      <c r="L107" s="33"/>
    </row>
  </sheetData>
  <sheetProtection algorithmName="SHA-512" hashValue="pR2rcHY26z5+Zcx8ugX+LGUZBP7A+e7QDtFt6uApWPKCfj1FZltnaBjqQB6ThCDEZNpc7pbWk5vhwaPbijHF1Q==" saltValue="jZzw5Loer0tHbnPyM2PcKhcBLXFD/nDuGf8CVE6YLgJqb+jpelWY3Y30mu/LrNL8j+oRE3Lcx4Ppw3tmSEwEyg==" spinCount="100000" sheet="1" objects="1" scenarios="1" formatColumns="0" formatRows="0" autoFilter="0"/>
  <autoFilter ref="C93:K106" xr:uid="{00000000-0009-0000-0000-000004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0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109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18"/>
      <c r="G9" s="318"/>
      <c r="H9" s="318"/>
      <c r="L9" s="21"/>
    </row>
    <row r="10" spans="2:46" ht="12" customHeight="1">
      <c r="B10" s="21"/>
      <c r="D10" s="28" t="s">
        <v>257</v>
      </c>
      <c r="L10" s="21"/>
    </row>
    <row r="11" spans="2:46" s="1" customFormat="1" ht="16.5" customHeight="1">
      <c r="B11" s="33"/>
      <c r="E11" s="327" t="s">
        <v>2701</v>
      </c>
      <c r="F11" s="342"/>
      <c r="G11" s="342"/>
      <c r="H11" s="342"/>
      <c r="L11" s="33"/>
    </row>
    <row r="12" spans="2:46" s="1" customFormat="1" ht="12" customHeight="1">
      <c r="B12" s="33"/>
      <c r="D12" s="28" t="s">
        <v>2702</v>
      </c>
      <c r="L12" s="33"/>
    </row>
    <row r="13" spans="2:46" s="1" customFormat="1" ht="16.5" customHeight="1">
      <c r="B13" s="33"/>
      <c r="E13" s="319" t="s">
        <v>2703</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2704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ROUND(J93,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ROUND((SUM(BE93:BE107)),  2)</f>
        <v>0</v>
      </c>
      <c r="I37" s="95">
        <v>0.21</v>
      </c>
      <c r="J37" s="81">
        <f>ROUND(((SUM(BE93:BE107))*I37),  2)</f>
        <v>0</v>
      </c>
      <c r="L37" s="33"/>
    </row>
    <row r="38" spans="2:12" s="1" customFormat="1" ht="14.45" customHeight="1">
      <c r="B38" s="33"/>
      <c r="E38" s="28" t="s">
        <v>44</v>
      </c>
      <c r="F38" s="81">
        <f>ROUND((SUM(BF93:BF107)),  2)</f>
        <v>0</v>
      </c>
      <c r="I38" s="95">
        <v>0.12</v>
      </c>
      <c r="J38" s="81">
        <f>ROUND(((SUM(BF93:BF107))*I38),  2)</f>
        <v>0</v>
      </c>
      <c r="L38" s="33"/>
    </row>
    <row r="39" spans="2:12" s="1" customFormat="1" ht="14.45" hidden="1" customHeight="1">
      <c r="B39" s="33"/>
      <c r="E39" s="28" t="s">
        <v>45</v>
      </c>
      <c r="F39" s="81">
        <f>ROUND((SUM(BG93:BG107)),  2)</f>
        <v>0</v>
      </c>
      <c r="I39" s="95">
        <v>0.21</v>
      </c>
      <c r="J39" s="81">
        <f>0</f>
        <v>0</v>
      </c>
      <c r="L39" s="33"/>
    </row>
    <row r="40" spans="2:12" s="1" customFormat="1" ht="14.45" hidden="1" customHeight="1">
      <c r="B40" s="33"/>
      <c r="E40" s="28" t="s">
        <v>46</v>
      </c>
      <c r="F40" s="81">
        <f>ROUND((SUM(BH93:BH107)),  2)</f>
        <v>0</v>
      </c>
      <c r="I40" s="95">
        <v>0.12</v>
      </c>
      <c r="J40" s="81">
        <f>0</f>
        <v>0</v>
      </c>
      <c r="L40" s="33"/>
    </row>
    <row r="41" spans="2:12" s="1" customFormat="1" ht="14.45" hidden="1" customHeight="1">
      <c r="B41" s="33"/>
      <c r="E41" s="28" t="s">
        <v>47</v>
      </c>
      <c r="F41" s="81">
        <f>ROUND((SUM(BI93:BI107)),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18"/>
      <c r="G54" s="318"/>
      <c r="H54" s="318"/>
      <c r="L54" s="21"/>
    </row>
    <row r="55" spans="2:12" ht="12" customHeight="1">
      <c r="B55" s="21"/>
      <c r="C55" s="28" t="s">
        <v>257</v>
      </c>
      <c r="L55" s="21"/>
    </row>
    <row r="56" spans="2:12" s="1" customFormat="1" ht="16.5" customHeight="1">
      <c r="B56" s="33"/>
      <c r="E56" s="327" t="s">
        <v>2701</v>
      </c>
      <c r="F56" s="342"/>
      <c r="G56" s="342"/>
      <c r="H56" s="342"/>
      <c r="L56" s="33"/>
    </row>
    <row r="57" spans="2:12" s="1" customFormat="1" ht="12" customHeight="1">
      <c r="B57" s="33"/>
      <c r="C57" s="28" t="s">
        <v>2702</v>
      </c>
      <c r="L57" s="33"/>
    </row>
    <row r="58" spans="2:12" s="1" customFormat="1" ht="16.5" customHeight="1">
      <c r="B58" s="33"/>
      <c r="E58" s="319" t="str">
        <f>E13</f>
        <v>2024/HEX/04-01-14-11 - D.1.4.1.1-Zařízení zdravotechnických instalací VNITŘNÍ</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L.Švarzeberger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J93</f>
        <v>0</v>
      </c>
      <c r="L67" s="33"/>
      <c r="AU67" s="18" t="s">
        <v>266</v>
      </c>
    </row>
    <row r="68" spans="2:47" s="8" customFormat="1" ht="24.95" customHeight="1">
      <c r="B68" s="105"/>
      <c r="D68" s="106" t="s">
        <v>2706</v>
      </c>
      <c r="E68" s="107"/>
      <c r="F68" s="107"/>
      <c r="G68" s="107"/>
      <c r="H68" s="107"/>
      <c r="I68" s="107"/>
      <c r="J68" s="108">
        <f>J94</f>
        <v>0</v>
      </c>
      <c r="L68" s="105"/>
    </row>
    <row r="69" spans="2:47" s="8" customFormat="1" ht="24.95" customHeight="1">
      <c r="B69" s="105"/>
      <c r="D69" s="106" t="s">
        <v>2707</v>
      </c>
      <c r="E69" s="107"/>
      <c r="F69" s="107"/>
      <c r="G69" s="107"/>
      <c r="H69" s="107"/>
      <c r="I69" s="107"/>
      <c r="J69" s="108">
        <f>J104</f>
        <v>0</v>
      </c>
      <c r="L69" s="105"/>
    </row>
    <row r="70" spans="2:47" s="1" customFormat="1" ht="21.75" customHeight="1">
      <c r="B70" s="33"/>
      <c r="L70" s="33"/>
    </row>
    <row r="71" spans="2:47" s="1" customFormat="1" ht="6.95" customHeight="1">
      <c r="B71" s="41"/>
      <c r="C71" s="42"/>
      <c r="D71" s="42"/>
      <c r="E71" s="42"/>
      <c r="F71" s="42"/>
      <c r="G71" s="42"/>
      <c r="H71" s="42"/>
      <c r="I71" s="42"/>
      <c r="J71" s="42"/>
      <c r="K71" s="42"/>
      <c r="L71" s="33"/>
    </row>
    <row r="75" spans="2:47" s="1" customFormat="1" ht="6.95" customHeight="1">
      <c r="B75" s="43"/>
      <c r="C75" s="44"/>
      <c r="D75" s="44"/>
      <c r="E75" s="44"/>
      <c r="F75" s="44"/>
      <c r="G75" s="44"/>
      <c r="H75" s="44"/>
      <c r="I75" s="44"/>
      <c r="J75" s="44"/>
      <c r="K75" s="44"/>
      <c r="L75" s="33"/>
    </row>
    <row r="76" spans="2:47" s="1" customFormat="1" ht="24.95" customHeight="1">
      <c r="B76" s="33"/>
      <c r="C76" s="22" t="s">
        <v>291</v>
      </c>
      <c r="L76" s="33"/>
    </row>
    <row r="77" spans="2:47" s="1" customFormat="1" ht="6.95" customHeight="1">
      <c r="B77" s="33"/>
      <c r="L77" s="33"/>
    </row>
    <row r="78" spans="2:47" s="1" customFormat="1" ht="12" customHeight="1">
      <c r="B78" s="33"/>
      <c r="C78" s="28" t="s">
        <v>16</v>
      </c>
      <c r="L78" s="33"/>
    </row>
    <row r="79" spans="2:47" s="1" customFormat="1" ht="16.5" customHeight="1">
      <c r="B79" s="33"/>
      <c r="E79" s="340" t="str">
        <f>E7</f>
        <v>UPOL FTK – Rekonstrukce infrastruktury v areálu Neředín</v>
      </c>
      <c r="F79" s="341"/>
      <c r="G79" s="341"/>
      <c r="H79" s="341"/>
      <c r="L79" s="33"/>
    </row>
    <row r="80" spans="2:47" ht="12" customHeight="1">
      <c r="B80" s="21"/>
      <c r="C80" s="28" t="s">
        <v>255</v>
      </c>
      <c r="L80" s="21"/>
    </row>
    <row r="81" spans="2:65" ht="16.5" customHeight="1">
      <c r="B81" s="21"/>
      <c r="E81" s="340" t="s">
        <v>256</v>
      </c>
      <c r="F81" s="318"/>
      <c r="G81" s="318"/>
      <c r="H81" s="318"/>
      <c r="L81" s="21"/>
    </row>
    <row r="82" spans="2:65" ht="12" customHeight="1">
      <c r="B82" s="21"/>
      <c r="C82" s="28" t="s">
        <v>257</v>
      </c>
      <c r="L82" s="21"/>
    </row>
    <row r="83" spans="2:65" s="1" customFormat="1" ht="16.5" customHeight="1">
      <c r="B83" s="33"/>
      <c r="E83" s="327" t="s">
        <v>2701</v>
      </c>
      <c r="F83" s="342"/>
      <c r="G83" s="342"/>
      <c r="H83" s="342"/>
      <c r="L83" s="33"/>
    </row>
    <row r="84" spans="2:65" s="1" customFormat="1" ht="12" customHeight="1">
      <c r="B84" s="33"/>
      <c r="C84" s="28" t="s">
        <v>2702</v>
      </c>
      <c r="L84" s="33"/>
    </row>
    <row r="85" spans="2:65" s="1" customFormat="1" ht="16.5" customHeight="1">
      <c r="B85" s="33"/>
      <c r="E85" s="319" t="str">
        <f>E13</f>
        <v>2024/HEX/04-01-14-11 - D.1.4.1.1-Zařízení zdravotechnických instalací VNITŘNÍ</v>
      </c>
      <c r="F85" s="342"/>
      <c r="G85" s="342"/>
      <c r="H85" s="342"/>
      <c r="L85" s="33"/>
    </row>
    <row r="86" spans="2:65" s="1" customFormat="1" ht="6.95" customHeight="1">
      <c r="B86" s="33"/>
      <c r="L86" s="33"/>
    </row>
    <row r="87" spans="2:65" s="1" customFormat="1" ht="12" customHeight="1">
      <c r="B87" s="33"/>
      <c r="C87" s="28" t="s">
        <v>22</v>
      </c>
      <c r="F87" s="26" t="str">
        <f>F16</f>
        <v xml:space="preserve"> </v>
      </c>
      <c r="I87" s="28" t="s">
        <v>24</v>
      </c>
      <c r="J87" s="49" t="str">
        <f>IF(J16="","",J16)</f>
        <v>4. 4. 2024</v>
      </c>
      <c r="L87" s="33"/>
    </row>
    <row r="88" spans="2:65" s="1" customFormat="1" ht="6.95" customHeight="1">
      <c r="B88" s="33"/>
      <c r="L88" s="33"/>
    </row>
    <row r="89" spans="2:65" s="1" customFormat="1" ht="15.2" customHeight="1">
      <c r="B89" s="33"/>
      <c r="C89" s="28" t="s">
        <v>26</v>
      </c>
      <c r="F89" s="26" t="str">
        <f>E19</f>
        <v>UPOL FTK</v>
      </c>
      <c r="I89" s="28" t="s">
        <v>32</v>
      </c>
      <c r="J89" s="31" t="str">
        <f>E25</f>
        <v>Hexaplan International</v>
      </c>
      <c r="L89" s="33"/>
    </row>
    <row r="90" spans="2:65" s="1" customFormat="1" ht="15.2" customHeight="1">
      <c r="B90" s="33"/>
      <c r="C90" s="28" t="s">
        <v>30</v>
      </c>
      <c r="F90" s="26" t="str">
        <f>IF(E22="","",E22)</f>
        <v>Vyplň údaj</v>
      </c>
      <c r="I90" s="28" t="s">
        <v>35</v>
      </c>
      <c r="J90" s="31" t="str">
        <f>E28</f>
        <v>L.Švarzeberger</v>
      </c>
      <c r="L90" s="33"/>
    </row>
    <row r="91" spans="2:65" s="1" customFormat="1" ht="10.35" customHeight="1">
      <c r="B91" s="33"/>
      <c r="L91" s="33"/>
    </row>
    <row r="92" spans="2:65" s="10" customFormat="1" ht="29.25" customHeight="1">
      <c r="B92" s="113"/>
      <c r="C92" s="114" t="s">
        <v>292</v>
      </c>
      <c r="D92" s="115" t="s">
        <v>57</v>
      </c>
      <c r="E92" s="115" t="s">
        <v>53</v>
      </c>
      <c r="F92" s="115" t="s">
        <v>54</v>
      </c>
      <c r="G92" s="115" t="s">
        <v>293</v>
      </c>
      <c r="H92" s="115" t="s">
        <v>294</v>
      </c>
      <c r="I92" s="115" t="s">
        <v>295</v>
      </c>
      <c r="J92" s="115" t="s">
        <v>265</v>
      </c>
      <c r="K92" s="116" t="s">
        <v>296</v>
      </c>
      <c r="L92" s="113"/>
      <c r="M92" s="55" t="s">
        <v>21</v>
      </c>
      <c r="N92" s="56" t="s">
        <v>42</v>
      </c>
      <c r="O92" s="56" t="s">
        <v>297</v>
      </c>
      <c r="P92" s="56" t="s">
        <v>298</v>
      </c>
      <c r="Q92" s="56" t="s">
        <v>299</v>
      </c>
      <c r="R92" s="56" t="s">
        <v>300</v>
      </c>
      <c r="S92" s="56" t="s">
        <v>301</v>
      </c>
      <c r="T92" s="57" t="s">
        <v>302</v>
      </c>
    </row>
    <row r="93" spans="2:65" s="1" customFormat="1" ht="22.9" customHeight="1">
      <c r="B93" s="33"/>
      <c r="C93" s="60" t="s">
        <v>303</v>
      </c>
      <c r="J93" s="117">
        <f>BK93</f>
        <v>0</v>
      </c>
      <c r="L93" s="33"/>
      <c r="M93" s="58"/>
      <c r="N93" s="50"/>
      <c r="O93" s="50"/>
      <c r="P93" s="118">
        <f>P94+P104</f>
        <v>0</v>
      </c>
      <c r="Q93" s="50"/>
      <c r="R93" s="118">
        <f>R94+R104</f>
        <v>0</v>
      </c>
      <c r="S93" s="50"/>
      <c r="T93" s="119">
        <f>T94+T104</f>
        <v>0</v>
      </c>
      <c r="AT93" s="18" t="s">
        <v>71</v>
      </c>
      <c r="AU93" s="18" t="s">
        <v>266</v>
      </c>
      <c r="BK93" s="120">
        <f>BK94+BK104</f>
        <v>0</v>
      </c>
    </row>
    <row r="94" spans="2:65" s="11" customFormat="1" ht="25.9" customHeight="1">
      <c r="B94" s="121"/>
      <c r="D94" s="122" t="s">
        <v>71</v>
      </c>
      <c r="E94" s="123" t="s">
        <v>2708</v>
      </c>
      <c r="F94" s="123" t="s">
        <v>2709</v>
      </c>
      <c r="I94" s="124"/>
      <c r="J94" s="125">
        <f>BK94</f>
        <v>0</v>
      </c>
      <c r="L94" s="121"/>
      <c r="M94" s="126"/>
      <c r="P94" s="127">
        <f>SUM(P95:P103)</f>
        <v>0</v>
      </c>
      <c r="R94" s="127">
        <f>SUM(R95:R103)</f>
        <v>0</v>
      </c>
      <c r="T94" s="128">
        <f>SUM(T95:T103)</f>
        <v>0</v>
      </c>
      <c r="AR94" s="122" t="s">
        <v>81</v>
      </c>
      <c r="AT94" s="129" t="s">
        <v>71</v>
      </c>
      <c r="AU94" s="129" t="s">
        <v>72</v>
      </c>
      <c r="AY94" s="122" t="s">
        <v>306</v>
      </c>
      <c r="BK94" s="130">
        <f>SUM(BK95:BK103)</f>
        <v>0</v>
      </c>
    </row>
    <row r="95" spans="2:65" s="1" customFormat="1" ht="16.5" customHeight="1">
      <c r="B95" s="33"/>
      <c r="C95" s="133" t="s">
        <v>79</v>
      </c>
      <c r="D95" s="133" t="s">
        <v>308</v>
      </c>
      <c r="E95" s="134" t="s">
        <v>2710</v>
      </c>
      <c r="F95" s="135" t="s">
        <v>2711</v>
      </c>
      <c r="G95" s="136" t="s">
        <v>661</v>
      </c>
      <c r="H95" s="137">
        <v>1</v>
      </c>
      <c r="I95" s="138"/>
      <c r="J95" s="139">
        <f t="shared" ref="J95:J103" si="0">ROUND(I95*H95,2)</f>
        <v>0</v>
      </c>
      <c r="K95" s="135" t="s">
        <v>311</v>
      </c>
      <c r="L95" s="33"/>
      <c r="M95" s="140" t="s">
        <v>21</v>
      </c>
      <c r="N95" s="141" t="s">
        <v>43</v>
      </c>
      <c r="P95" s="142">
        <f t="shared" ref="P95:P103" si="1">O95*H95</f>
        <v>0</v>
      </c>
      <c r="Q95" s="142">
        <v>0</v>
      </c>
      <c r="R95" s="142">
        <f t="shared" ref="R95:R103" si="2">Q95*H95</f>
        <v>0</v>
      </c>
      <c r="S95" s="142">
        <v>0</v>
      </c>
      <c r="T95" s="143">
        <f t="shared" ref="T95:T103" si="3">S95*H95</f>
        <v>0</v>
      </c>
      <c r="AR95" s="144" t="s">
        <v>368</v>
      </c>
      <c r="AT95" s="144" t="s">
        <v>308</v>
      </c>
      <c r="AU95" s="144" t="s">
        <v>79</v>
      </c>
      <c r="AY95" s="18" t="s">
        <v>306</v>
      </c>
      <c r="BE95" s="145">
        <f t="shared" ref="BE95:BE103" si="4">IF(N95="základní",J95,0)</f>
        <v>0</v>
      </c>
      <c r="BF95" s="145">
        <f t="shared" ref="BF95:BF103" si="5">IF(N95="snížená",J95,0)</f>
        <v>0</v>
      </c>
      <c r="BG95" s="145">
        <f t="shared" ref="BG95:BG103" si="6">IF(N95="zákl. přenesená",J95,0)</f>
        <v>0</v>
      </c>
      <c r="BH95" s="145">
        <f t="shared" ref="BH95:BH103" si="7">IF(N95="sníž. přenesená",J95,0)</f>
        <v>0</v>
      </c>
      <c r="BI95" s="145">
        <f t="shared" ref="BI95:BI103" si="8">IF(N95="nulová",J95,0)</f>
        <v>0</v>
      </c>
      <c r="BJ95" s="18" t="s">
        <v>79</v>
      </c>
      <c r="BK95" s="145">
        <f t="shared" ref="BK95:BK103" si="9">ROUND(I95*H95,2)</f>
        <v>0</v>
      </c>
      <c r="BL95" s="18" t="s">
        <v>368</v>
      </c>
      <c r="BM95" s="144" t="s">
        <v>2712</v>
      </c>
    </row>
    <row r="96" spans="2:65" s="1" customFormat="1" ht="16.5" customHeight="1">
      <c r="B96" s="33"/>
      <c r="C96" s="133" t="s">
        <v>81</v>
      </c>
      <c r="D96" s="133" t="s">
        <v>308</v>
      </c>
      <c r="E96" s="134" t="s">
        <v>2713</v>
      </c>
      <c r="F96" s="135" t="s">
        <v>2714</v>
      </c>
      <c r="G96" s="136" t="s">
        <v>661</v>
      </c>
      <c r="H96" s="137">
        <v>1</v>
      </c>
      <c r="I96" s="138"/>
      <c r="J96" s="139">
        <f t="shared" si="0"/>
        <v>0</v>
      </c>
      <c r="K96" s="135" t="s">
        <v>311</v>
      </c>
      <c r="L96" s="33"/>
      <c r="M96" s="140" t="s">
        <v>21</v>
      </c>
      <c r="N96" s="141" t="s">
        <v>43</v>
      </c>
      <c r="P96" s="142">
        <f t="shared" si="1"/>
        <v>0</v>
      </c>
      <c r="Q96" s="142">
        <v>0</v>
      </c>
      <c r="R96" s="142">
        <f t="shared" si="2"/>
        <v>0</v>
      </c>
      <c r="S96" s="142">
        <v>0</v>
      </c>
      <c r="T96" s="143">
        <f t="shared" si="3"/>
        <v>0</v>
      </c>
      <c r="AR96" s="144" t="s">
        <v>368</v>
      </c>
      <c r="AT96" s="144" t="s">
        <v>308</v>
      </c>
      <c r="AU96" s="144" t="s">
        <v>79</v>
      </c>
      <c r="AY96" s="18" t="s">
        <v>306</v>
      </c>
      <c r="BE96" s="145">
        <f t="shared" si="4"/>
        <v>0</v>
      </c>
      <c r="BF96" s="145">
        <f t="shared" si="5"/>
        <v>0</v>
      </c>
      <c r="BG96" s="145">
        <f t="shared" si="6"/>
        <v>0</v>
      </c>
      <c r="BH96" s="145">
        <f t="shared" si="7"/>
        <v>0</v>
      </c>
      <c r="BI96" s="145">
        <f t="shared" si="8"/>
        <v>0</v>
      </c>
      <c r="BJ96" s="18" t="s">
        <v>79</v>
      </c>
      <c r="BK96" s="145">
        <f t="shared" si="9"/>
        <v>0</v>
      </c>
      <c r="BL96" s="18" t="s">
        <v>368</v>
      </c>
      <c r="BM96" s="144" t="s">
        <v>2715</v>
      </c>
    </row>
    <row r="97" spans="2:65" s="1" customFormat="1" ht="16.5" customHeight="1">
      <c r="B97" s="33"/>
      <c r="C97" s="133" t="s">
        <v>89</v>
      </c>
      <c r="D97" s="133" t="s">
        <v>308</v>
      </c>
      <c r="E97" s="134" t="s">
        <v>2716</v>
      </c>
      <c r="F97" s="135" t="s">
        <v>2717</v>
      </c>
      <c r="G97" s="136" t="s">
        <v>661</v>
      </c>
      <c r="H97" s="137">
        <v>1</v>
      </c>
      <c r="I97" s="138"/>
      <c r="J97" s="139">
        <f t="shared" si="0"/>
        <v>0</v>
      </c>
      <c r="K97" s="135" t="s">
        <v>311</v>
      </c>
      <c r="L97" s="33"/>
      <c r="M97" s="140" t="s">
        <v>21</v>
      </c>
      <c r="N97" s="141" t="s">
        <v>43</v>
      </c>
      <c r="P97" s="142">
        <f t="shared" si="1"/>
        <v>0</v>
      </c>
      <c r="Q97" s="142">
        <v>0</v>
      </c>
      <c r="R97" s="142">
        <f t="shared" si="2"/>
        <v>0</v>
      </c>
      <c r="S97" s="142">
        <v>0</v>
      </c>
      <c r="T97" s="143">
        <f t="shared" si="3"/>
        <v>0</v>
      </c>
      <c r="AR97" s="144" t="s">
        <v>368</v>
      </c>
      <c r="AT97" s="144" t="s">
        <v>308</v>
      </c>
      <c r="AU97" s="144" t="s">
        <v>79</v>
      </c>
      <c r="AY97" s="18" t="s">
        <v>306</v>
      </c>
      <c r="BE97" s="145">
        <f t="shared" si="4"/>
        <v>0</v>
      </c>
      <c r="BF97" s="145">
        <f t="shared" si="5"/>
        <v>0</v>
      </c>
      <c r="BG97" s="145">
        <f t="shared" si="6"/>
        <v>0</v>
      </c>
      <c r="BH97" s="145">
        <f t="shared" si="7"/>
        <v>0</v>
      </c>
      <c r="BI97" s="145">
        <f t="shared" si="8"/>
        <v>0</v>
      </c>
      <c r="BJ97" s="18" t="s">
        <v>79</v>
      </c>
      <c r="BK97" s="145">
        <f t="shared" si="9"/>
        <v>0</v>
      </c>
      <c r="BL97" s="18" t="s">
        <v>368</v>
      </c>
      <c r="BM97" s="144" t="s">
        <v>2718</v>
      </c>
    </row>
    <row r="98" spans="2:65" s="1" customFormat="1" ht="16.5" customHeight="1">
      <c r="B98" s="33"/>
      <c r="C98" s="133" t="s">
        <v>108</v>
      </c>
      <c r="D98" s="133" t="s">
        <v>308</v>
      </c>
      <c r="E98" s="134" t="s">
        <v>2719</v>
      </c>
      <c r="F98" s="135" t="s">
        <v>2720</v>
      </c>
      <c r="G98" s="136" t="s">
        <v>240</v>
      </c>
      <c r="H98" s="137">
        <v>18</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2721</v>
      </c>
    </row>
    <row r="99" spans="2:65" s="1" customFormat="1" ht="16.5" customHeight="1">
      <c r="B99" s="33"/>
      <c r="C99" s="133" t="s">
        <v>343</v>
      </c>
      <c r="D99" s="133" t="s">
        <v>308</v>
      </c>
      <c r="E99" s="134" t="s">
        <v>2722</v>
      </c>
      <c r="F99" s="135" t="s">
        <v>2723</v>
      </c>
      <c r="G99" s="136" t="s">
        <v>240</v>
      </c>
      <c r="H99" s="137">
        <v>18</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2724</v>
      </c>
    </row>
    <row r="100" spans="2:65" s="1" customFormat="1" ht="16.5" customHeight="1">
      <c r="B100" s="33"/>
      <c r="C100" s="133" t="s">
        <v>351</v>
      </c>
      <c r="D100" s="133" t="s">
        <v>308</v>
      </c>
      <c r="E100" s="134" t="s">
        <v>2725</v>
      </c>
      <c r="F100" s="135" t="s">
        <v>2726</v>
      </c>
      <c r="G100" s="136" t="s">
        <v>240</v>
      </c>
      <c r="H100" s="137">
        <v>18</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2727</v>
      </c>
    </row>
    <row r="101" spans="2:65" s="1" customFormat="1" ht="16.5" customHeight="1">
      <c r="B101" s="33"/>
      <c r="C101" s="133" t="s">
        <v>359</v>
      </c>
      <c r="D101" s="133" t="s">
        <v>308</v>
      </c>
      <c r="E101" s="134" t="s">
        <v>2728</v>
      </c>
      <c r="F101" s="135" t="s">
        <v>2729</v>
      </c>
      <c r="G101" s="136" t="s">
        <v>240</v>
      </c>
      <c r="H101" s="137">
        <v>10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2730</v>
      </c>
    </row>
    <row r="102" spans="2:65" s="1" customFormat="1" ht="16.5" customHeight="1">
      <c r="B102" s="33"/>
      <c r="C102" s="133" t="s">
        <v>365</v>
      </c>
      <c r="D102" s="133" t="s">
        <v>308</v>
      </c>
      <c r="E102" s="134" t="s">
        <v>2731</v>
      </c>
      <c r="F102" s="135" t="s">
        <v>2732</v>
      </c>
      <c r="G102" s="136" t="s">
        <v>2564</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2733</v>
      </c>
    </row>
    <row r="103" spans="2:65" s="1" customFormat="1" ht="16.5" customHeight="1">
      <c r="B103" s="33"/>
      <c r="C103" s="133" t="s">
        <v>372</v>
      </c>
      <c r="D103" s="133" t="s">
        <v>308</v>
      </c>
      <c r="E103" s="134" t="s">
        <v>2734</v>
      </c>
      <c r="F103" s="135" t="s">
        <v>2735</v>
      </c>
      <c r="G103" s="136" t="s">
        <v>1992</v>
      </c>
      <c r="H103" s="189"/>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2736</v>
      </c>
    </row>
    <row r="104" spans="2:65" s="11" customFormat="1" ht="25.9" customHeight="1">
      <c r="B104" s="121"/>
      <c r="D104" s="122" t="s">
        <v>71</v>
      </c>
      <c r="E104" s="123" t="s">
        <v>2737</v>
      </c>
      <c r="F104" s="123" t="s">
        <v>2738</v>
      </c>
      <c r="I104" s="124"/>
      <c r="J104" s="125">
        <f>BK104</f>
        <v>0</v>
      </c>
      <c r="L104" s="121"/>
      <c r="M104" s="126"/>
      <c r="P104" s="127">
        <f>SUM(P105:P107)</f>
        <v>0</v>
      </c>
      <c r="R104" s="127">
        <f>SUM(R105:R107)</f>
        <v>0</v>
      </c>
      <c r="T104" s="128">
        <f>SUM(T105:T107)</f>
        <v>0</v>
      </c>
      <c r="AR104" s="122" t="s">
        <v>81</v>
      </c>
      <c r="AT104" s="129" t="s">
        <v>71</v>
      </c>
      <c r="AU104" s="129" t="s">
        <v>72</v>
      </c>
      <c r="AY104" s="122" t="s">
        <v>306</v>
      </c>
      <c r="BK104" s="130">
        <f>SUM(BK105:BK107)</f>
        <v>0</v>
      </c>
    </row>
    <row r="105" spans="2:65" s="1" customFormat="1" ht="16.5" customHeight="1">
      <c r="B105" s="33"/>
      <c r="C105" s="133" t="s">
        <v>379</v>
      </c>
      <c r="D105" s="133" t="s">
        <v>308</v>
      </c>
      <c r="E105" s="134" t="s">
        <v>2739</v>
      </c>
      <c r="F105" s="135" t="s">
        <v>2740</v>
      </c>
      <c r="G105" s="136" t="s">
        <v>661</v>
      </c>
      <c r="H105" s="137">
        <v>1</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2741</v>
      </c>
    </row>
    <row r="106" spans="2:65" s="1" customFormat="1" ht="16.5" customHeight="1">
      <c r="B106" s="33"/>
      <c r="C106" s="133" t="s">
        <v>384</v>
      </c>
      <c r="D106" s="133" t="s">
        <v>308</v>
      </c>
      <c r="E106" s="134" t="s">
        <v>2742</v>
      </c>
      <c r="F106" s="135" t="s">
        <v>2743</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2744</v>
      </c>
    </row>
    <row r="107" spans="2:65" s="1" customFormat="1" ht="16.5" customHeight="1">
      <c r="B107" s="33"/>
      <c r="C107" s="133" t="s">
        <v>8</v>
      </c>
      <c r="D107" s="133" t="s">
        <v>308</v>
      </c>
      <c r="E107" s="134" t="s">
        <v>2745</v>
      </c>
      <c r="F107" s="135" t="s">
        <v>2746</v>
      </c>
      <c r="G107" s="136" t="s">
        <v>1992</v>
      </c>
      <c r="H107" s="189"/>
      <c r="I107" s="138"/>
      <c r="J107" s="139">
        <f>ROUND(I107*H107,2)</f>
        <v>0</v>
      </c>
      <c r="K107" s="135" t="s">
        <v>311</v>
      </c>
      <c r="L107" s="33"/>
      <c r="M107" s="196" t="s">
        <v>21</v>
      </c>
      <c r="N107" s="197" t="s">
        <v>43</v>
      </c>
      <c r="O107" s="194"/>
      <c r="P107" s="198">
        <f>O107*H107</f>
        <v>0</v>
      </c>
      <c r="Q107" s="198">
        <v>0</v>
      </c>
      <c r="R107" s="198">
        <f>Q107*H107</f>
        <v>0</v>
      </c>
      <c r="S107" s="198">
        <v>0</v>
      </c>
      <c r="T107" s="199">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2747</v>
      </c>
    </row>
    <row r="108" spans="2:65" s="1" customFormat="1" ht="6.95" customHeight="1">
      <c r="B108" s="41"/>
      <c r="C108" s="42"/>
      <c r="D108" s="42"/>
      <c r="E108" s="42"/>
      <c r="F108" s="42"/>
      <c r="G108" s="42"/>
      <c r="H108" s="42"/>
      <c r="I108" s="42"/>
      <c r="J108" s="42"/>
      <c r="K108" s="42"/>
      <c r="L108" s="33"/>
    </row>
  </sheetData>
  <sheetProtection algorithmName="SHA-512" hashValue="48sYd2pQihsm/8es5zFQJD/EqY2boFeHHZt6zbVJ6hhA2RUQjQJK2mrDataU6cKRT4SUygMgGLLXwdXMj82hTg==" saltValue="UVhn0CkBiki/1v1Mf/anzH3DpMEQaYgNr/pGD+hHvGgUuyCpHcHIykT6RYo9UcsEEc9T5hOE/rFiqf4unjXmgA==" spinCount="100000" sheet="1" objects="1" scenarios="1" formatColumns="0" formatRows="0" autoFilter="0"/>
  <autoFilter ref="C92:K107" xr:uid="{00000000-0009-0000-0000-000005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7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112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18"/>
      <c r="G9" s="318"/>
      <c r="H9" s="318"/>
      <c r="L9" s="21"/>
    </row>
    <row r="10" spans="2:46" ht="12" customHeight="1">
      <c r="B10" s="21"/>
      <c r="D10" s="28" t="s">
        <v>257</v>
      </c>
      <c r="L10" s="21"/>
    </row>
    <row r="11" spans="2:46" s="1" customFormat="1" ht="16.5" customHeight="1">
      <c r="B11" s="33"/>
      <c r="E11" s="327" t="s">
        <v>2701</v>
      </c>
      <c r="F11" s="342"/>
      <c r="G11" s="342"/>
      <c r="H11" s="342"/>
      <c r="L11" s="33"/>
    </row>
    <row r="12" spans="2:46" s="1" customFormat="1" ht="12" customHeight="1">
      <c r="B12" s="33"/>
      <c r="D12" s="28" t="s">
        <v>2702</v>
      </c>
      <c r="L12" s="33"/>
    </row>
    <row r="13" spans="2:46" s="1" customFormat="1" ht="16.5" customHeight="1">
      <c r="B13" s="33"/>
      <c r="E13" s="319" t="s">
        <v>2748</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2704</v>
      </c>
      <c r="I28" s="28" t="s">
        <v>29</v>
      </c>
      <c r="J28" s="26" t="s">
        <v>21</v>
      </c>
      <c r="L28" s="33"/>
    </row>
    <row r="29" spans="2:12" s="1" customFormat="1" ht="6.95" customHeight="1">
      <c r="B29" s="33"/>
      <c r="L29" s="33"/>
    </row>
    <row r="30" spans="2:12" s="1" customFormat="1" ht="12" customHeight="1">
      <c r="B30" s="33"/>
      <c r="D30" s="28" t="s">
        <v>36</v>
      </c>
      <c r="L30" s="33"/>
    </row>
    <row r="31" spans="2:12" s="7" customFormat="1" ht="16.5" customHeight="1">
      <c r="B31" s="92"/>
      <c r="E31" s="336" t="s">
        <v>21</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ROUND(J98,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ROUND((SUM(BE98:BE178)),  2)</f>
        <v>0</v>
      </c>
      <c r="I37" s="95">
        <v>0.21</v>
      </c>
      <c r="J37" s="81">
        <f>ROUND(((SUM(BE98:BE178))*I37),  2)</f>
        <v>0</v>
      </c>
      <c r="L37" s="33"/>
    </row>
    <row r="38" spans="2:12" s="1" customFormat="1" ht="14.45" customHeight="1">
      <c r="B38" s="33"/>
      <c r="E38" s="28" t="s">
        <v>44</v>
      </c>
      <c r="F38" s="81">
        <f>ROUND((SUM(BF98:BF178)),  2)</f>
        <v>0</v>
      </c>
      <c r="I38" s="95">
        <v>0.12</v>
      </c>
      <c r="J38" s="81">
        <f>ROUND(((SUM(BF98:BF178))*I38),  2)</f>
        <v>0</v>
      </c>
      <c r="L38" s="33"/>
    </row>
    <row r="39" spans="2:12" s="1" customFormat="1" ht="14.45" hidden="1" customHeight="1">
      <c r="B39" s="33"/>
      <c r="E39" s="28" t="s">
        <v>45</v>
      </c>
      <c r="F39" s="81">
        <f>ROUND((SUM(BG98:BG178)),  2)</f>
        <v>0</v>
      </c>
      <c r="I39" s="95">
        <v>0.21</v>
      </c>
      <c r="J39" s="81">
        <f>0</f>
        <v>0</v>
      </c>
      <c r="L39" s="33"/>
    </row>
    <row r="40" spans="2:12" s="1" customFormat="1" ht="14.45" hidden="1" customHeight="1">
      <c r="B40" s="33"/>
      <c r="E40" s="28" t="s">
        <v>46</v>
      </c>
      <c r="F40" s="81">
        <f>ROUND((SUM(BH98:BH178)),  2)</f>
        <v>0</v>
      </c>
      <c r="I40" s="95">
        <v>0.12</v>
      </c>
      <c r="J40" s="81">
        <f>0</f>
        <v>0</v>
      </c>
      <c r="L40" s="33"/>
    </row>
    <row r="41" spans="2:12" s="1" customFormat="1" ht="14.45" hidden="1" customHeight="1">
      <c r="B41" s="33"/>
      <c r="E41" s="28" t="s">
        <v>47</v>
      </c>
      <c r="F41" s="81">
        <f>ROUND((SUM(BI98:BI178)),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18"/>
      <c r="G54" s="318"/>
      <c r="H54" s="318"/>
      <c r="L54" s="21"/>
    </row>
    <row r="55" spans="2:12" ht="12" customHeight="1">
      <c r="B55" s="21"/>
      <c r="C55" s="28" t="s">
        <v>257</v>
      </c>
      <c r="L55" s="21"/>
    </row>
    <row r="56" spans="2:12" s="1" customFormat="1" ht="16.5" customHeight="1">
      <c r="B56" s="33"/>
      <c r="E56" s="327" t="s">
        <v>2701</v>
      </c>
      <c r="F56" s="342"/>
      <c r="G56" s="342"/>
      <c r="H56" s="342"/>
      <c r="L56" s="33"/>
    </row>
    <row r="57" spans="2:12" s="1" customFormat="1" ht="12" customHeight="1">
      <c r="B57" s="33"/>
      <c r="C57" s="28" t="s">
        <v>2702</v>
      </c>
      <c r="L57" s="33"/>
    </row>
    <row r="58" spans="2:12" s="1" customFormat="1" ht="16.5" customHeight="1">
      <c r="B58" s="33"/>
      <c r="E58" s="319" t="str">
        <f>E13</f>
        <v>2024/HEX/04-01-14-12 - D.1.4.1.2-Zařízení zdravotechnických instalací VNĚJŠÍ</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L.Švarzeberger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J98</f>
        <v>0</v>
      </c>
      <c r="L67" s="33"/>
      <c r="AU67" s="18" t="s">
        <v>266</v>
      </c>
    </row>
    <row r="68" spans="2:47" s="8" customFormat="1" ht="24.95" customHeight="1">
      <c r="B68" s="105"/>
      <c r="D68" s="106" t="s">
        <v>2749</v>
      </c>
      <c r="E68" s="107"/>
      <c r="F68" s="107"/>
      <c r="G68" s="107"/>
      <c r="H68" s="107"/>
      <c r="I68" s="107"/>
      <c r="J68" s="108">
        <f>J99</f>
        <v>0</v>
      </c>
      <c r="L68" s="105"/>
    </row>
    <row r="69" spans="2:47" s="8" customFormat="1" ht="24.95" customHeight="1">
      <c r="B69" s="105"/>
      <c r="D69" s="106" t="s">
        <v>2750</v>
      </c>
      <c r="E69" s="107"/>
      <c r="F69" s="107"/>
      <c r="G69" s="107"/>
      <c r="H69" s="107"/>
      <c r="I69" s="107"/>
      <c r="J69" s="108">
        <f>J138</f>
        <v>0</v>
      </c>
      <c r="L69" s="105"/>
    </row>
    <row r="70" spans="2:47" s="8" customFormat="1" ht="24.95" customHeight="1">
      <c r="B70" s="105"/>
      <c r="D70" s="106" t="s">
        <v>2751</v>
      </c>
      <c r="E70" s="107"/>
      <c r="F70" s="107"/>
      <c r="G70" s="107"/>
      <c r="H70" s="107"/>
      <c r="I70" s="107"/>
      <c r="J70" s="108">
        <f>J149</f>
        <v>0</v>
      </c>
      <c r="L70" s="105"/>
    </row>
    <row r="71" spans="2:47" s="8" customFormat="1" ht="24.95" customHeight="1">
      <c r="B71" s="105"/>
      <c r="D71" s="106" t="s">
        <v>2752</v>
      </c>
      <c r="E71" s="107"/>
      <c r="F71" s="107"/>
      <c r="G71" s="107"/>
      <c r="H71" s="107"/>
      <c r="I71" s="107"/>
      <c r="J71" s="108">
        <f>J157</f>
        <v>0</v>
      </c>
      <c r="L71" s="105"/>
    </row>
    <row r="72" spans="2:47" s="8" customFormat="1" ht="24.95" customHeight="1">
      <c r="B72" s="105"/>
      <c r="D72" s="106" t="s">
        <v>2753</v>
      </c>
      <c r="E72" s="107"/>
      <c r="F72" s="107"/>
      <c r="G72" s="107"/>
      <c r="H72" s="107"/>
      <c r="I72" s="107"/>
      <c r="J72" s="108">
        <f>J165</f>
        <v>0</v>
      </c>
      <c r="L72" s="105"/>
    </row>
    <row r="73" spans="2:47" s="8" customFormat="1" ht="24.95" customHeight="1">
      <c r="B73" s="105"/>
      <c r="D73" s="106" t="s">
        <v>2754</v>
      </c>
      <c r="E73" s="107"/>
      <c r="F73" s="107"/>
      <c r="G73" s="107"/>
      <c r="H73" s="107"/>
      <c r="I73" s="107"/>
      <c r="J73" s="108">
        <f>J175</f>
        <v>0</v>
      </c>
      <c r="L73" s="105"/>
    </row>
    <row r="74" spans="2:47" s="8" customFormat="1" ht="24.95" customHeight="1">
      <c r="B74" s="105"/>
      <c r="D74" s="106" t="s">
        <v>2755</v>
      </c>
      <c r="E74" s="107"/>
      <c r="F74" s="107"/>
      <c r="G74" s="107"/>
      <c r="H74" s="107"/>
      <c r="I74" s="107"/>
      <c r="J74" s="108">
        <f>J177</f>
        <v>0</v>
      </c>
      <c r="L74" s="105"/>
    </row>
    <row r="75" spans="2:47" s="1" customFormat="1" ht="21.75" customHeight="1">
      <c r="B75" s="33"/>
      <c r="L75" s="33"/>
    </row>
    <row r="76" spans="2:47" s="1" customFormat="1" ht="6.95" customHeight="1">
      <c r="B76" s="41"/>
      <c r="C76" s="42"/>
      <c r="D76" s="42"/>
      <c r="E76" s="42"/>
      <c r="F76" s="42"/>
      <c r="G76" s="42"/>
      <c r="H76" s="42"/>
      <c r="I76" s="42"/>
      <c r="J76" s="42"/>
      <c r="K76" s="42"/>
      <c r="L76" s="33"/>
    </row>
    <row r="80" spans="2:47" s="1" customFormat="1" ht="6.95" customHeight="1">
      <c r="B80" s="43"/>
      <c r="C80" s="44"/>
      <c r="D80" s="44"/>
      <c r="E80" s="44"/>
      <c r="F80" s="44"/>
      <c r="G80" s="44"/>
      <c r="H80" s="44"/>
      <c r="I80" s="44"/>
      <c r="J80" s="44"/>
      <c r="K80" s="44"/>
      <c r="L80" s="33"/>
    </row>
    <row r="81" spans="2:12" s="1" customFormat="1" ht="24.95" customHeight="1">
      <c r="B81" s="33"/>
      <c r="C81" s="22" t="s">
        <v>291</v>
      </c>
      <c r="L81" s="33"/>
    </row>
    <row r="82" spans="2:12" s="1" customFormat="1" ht="6.95" customHeight="1">
      <c r="B82" s="33"/>
      <c r="L82" s="33"/>
    </row>
    <row r="83" spans="2:12" s="1" customFormat="1" ht="12" customHeight="1">
      <c r="B83" s="33"/>
      <c r="C83" s="28" t="s">
        <v>16</v>
      </c>
      <c r="L83" s="33"/>
    </row>
    <row r="84" spans="2:12" s="1" customFormat="1" ht="16.5" customHeight="1">
      <c r="B84" s="33"/>
      <c r="E84" s="340" t="str">
        <f>E7</f>
        <v>UPOL FTK – Rekonstrukce infrastruktury v areálu Neředín</v>
      </c>
      <c r="F84" s="341"/>
      <c r="G84" s="341"/>
      <c r="H84" s="341"/>
      <c r="L84" s="33"/>
    </row>
    <row r="85" spans="2:12" ht="12" customHeight="1">
      <c r="B85" s="21"/>
      <c r="C85" s="28" t="s">
        <v>255</v>
      </c>
      <c r="L85" s="21"/>
    </row>
    <row r="86" spans="2:12" ht="16.5" customHeight="1">
      <c r="B86" s="21"/>
      <c r="E86" s="340" t="s">
        <v>256</v>
      </c>
      <c r="F86" s="318"/>
      <c r="G86" s="318"/>
      <c r="H86" s="318"/>
      <c r="L86" s="21"/>
    </row>
    <row r="87" spans="2:12" ht="12" customHeight="1">
      <c r="B87" s="21"/>
      <c r="C87" s="28" t="s">
        <v>257</v>
      </c>
      <c r="L87" s="21"/>
    </row>
    <row r="88" spans="2:12" s="1" customFormat="1" ht="16.5" customHeight="1">
      <c r="B88" s="33"/>
      <c r="E88" s="327" t="s">
        <v>2701</v>
      </c>
      <c r="F88" s="342"/>
      <c r="G88" s="342"/>
      <c r="H88" s="342"/>
      <c r="L88" s="33"/>
    </row>
    <row r="89" spans="2:12" s="1" customFormat="1" ht="12" customHeight="1">
      <c r="B89" s="33"/>
      <c r="C89" s="28" t="s">
        <v>2702</v>
      </c>
      <c r="L89" s="33"/>
    </row>
    <row r="90" spans="2:12" s="1" customFormat="1" ht="16.5" customHeight="1">
      <c r="B90" s="33"/>
      <c r="E90" s="319" t="str">
        <f>E13</f>
        <v>2024/HEX/04-01-14-12 - D.1.4.1.2-Zařízení zdravotechnických instalací VNĚJŠÍ</v>
      </c>
      <c r="F90" s="342"/>
      <c r="G90" s="342"/>
      <c r="H90" s="342"/>
      <c r="L90" s="33"/>
    </row>
    <row r="91" spans="2:12" s="1" customFormat="1" ht="6.95" customHeight="1">
      <c r="B91" s="33"/>
      <c r="L91" s="33"/>
    </row>
    <row r="92" spans="2:12" s="1" customFormat="1" ht="12" customHeight="1">
      <c r="B92" s="33"/>
      <c r="C92" s="28" t="s">
        <v>22</v>
      </c>
      <c r="F92" s="26" t="str">
        <f>F16</f>
        <v xml:space="preserve"> </v>
      </c>
      <c r="I92" s="28" t="s">
        <v>24</v>
      </c>
      <c r="J92" s="49" t="str">
        <f>IF(J16="","",J16)</f>
        <v>4. 4. 2024</v>
      </c>
      <c r="L92" s="33"/>
    </row>
    <row r="93" spans="2:12" s="1" customFormat="1" ht="6.95" customHeight="1">
      <c r="B93" s="33"/>
      <c r="L93" s="33"/>
    </row>
    <row r="94" spans="2:12" s="1" customFormat="1" ht="15.2" customHeight="1">
      <c r="B94" s="33"/>
      <c r="C94" s="28" t="s">
        <v>26</v>
      </c>
      <c r="F94" s="26" t="str">
        <f>E19</f>
        <v>UPOL FTK</v>
      </c>
      <c r="I94" s="28" t="s">
        <v>32</v>
      </c>
      <c r="J94" s="31" t="str">
        <f>E25</f>
        <v>Hexaplan International</v>
      </c>
      <c r="L94" s="33"/>
    </row>
    <row r="95" spans="2:12" s="1" customFormat="1" ht="15.2" customHeight="1">
      <c r="B95" s="33"/>
      <c r="C95" s="28" t="s">
        <v>30</v>
      </c>
      <c r="F95" s="26" t="str">
        <f>IF(E22="","",E22)</f>
        <v>Vyplň údaj</v>
      </c>
      <c r="I95" s="28" t="s">
        <v>35</v>
      </c>
      <c r="J95" s="31" t="str">
        <f>E28</f>
        <v>L.Švarzeberger</v>
      </c>
      <c r="L95" s="33"/>
    </row>
    <row r="96" spans="2:12" s="1" customFormat="1" ht="10.35" customHeight="1">
      <c r="B96" s="33"/>
      <c r="L96" s="33"/>
    </row>
    <row r="97" spans="2:65" s="10" customFormat="1" ht="29.25" customHeight="1">
      <c r="B97" s="113"/>
      <c r="C97" s="114" t="s">
        <v>292</v>
      </c>
      <c r="D97" s="115" t="s">
        <v>57</v>
      </c>
      <c r="E97" s="115" t="s">
        <v>53</v>
      </c>
      <c r="F97" s="115" t="s">
        <v>54</v>
      </c>
      <c r="G97" s="115" t="s">
        <v>293</v>
      </c>
      <c r="H97" s="115" t="s">
        <v>294</v>
      </c>
      <c r="I97" s="115" t="s">
        <v>295</v>
      </c>
      <c r="J97" s="115" t="s">
        <v>265</v>
      </c>
      <c r="K97" s="116" t="s">
        <v>296</v>
      </c>
      <c r="L97" s="113"/>
      <c r="M97" s="55" t="s">
        <v>21</v>
      </c>
      <c r="N97" s="56" t="s">
        <v>42</v>
      </c>
      <c r="O97" s="56" t="s">
        <v>297</v>
      </c>
      <c r="P97" s="56" t="s">
        <v>298</v>
      </c>
      <c r="Q97" s="56" t="s">
        <v>299</v>
      </c>
      <c r="R97" s="56" t="s">
        <v>300</v>
      </c>
      <c r="S97" s="56" t="s">
        <v>301</v>
      </c>
      <c r="T97" s="57" t="s">
        <v>302</v>
      </c>
    </row>
    <row r="98" spans="2:65" s="1" customFormat="1" ht="22.9" customHeight="1">
      <c r="B98" s="33"/>
      <c r="C98" s="60" t="s">
        <v>303</v>
      </c>
      <c r="J98" s="117">
        <f>BK98</f>
        <v>0</v>
      </c>
      <c r="L98" s="33"/>
      <c r="M98" s="58"/>
      <c r="N98" s="50"/>
      <c r="O98" s="50"/>
      <c r="P98" s="118">
        <f>P99+P138+P149+P157+P165+P175+P177</f>
        <v>0</v>
      </c>
      <c r="Q98" s="50"/>
      <c r="R98" s="118">
        <f>R99+R138+R149+R157+R165+R175+R177</f>
        <v>0</v>
      </c>
      <c r="S98" s="50"/>
      <c r="T98" s="119">
        <f>T99+T138+T149+T157+T165+T175+T177</f>
        <v>0</v>
      </c>
      <c r="AT98" s="18" t="s">
        <v>71</v>
      </c>
      <c r="AU98" s="18" t="s">
        <v>266</v>
      </c>
      <c r="BK98" s="120">
        <f>BK99+BK138+BK149+BK157+BK165+BK175+BK177</f>
        <v>0</v>
      </c>
    </row>
    <row r="99" spans="2:65" s="11" customFormat="1" ht="25.9" customHeight="1">
      <c r="B99" s="121"/>
      <c r="D99" s="122" t="s">
        <v>71</v>
      </c>
      <c r="E99" s="123" t="s">
        <v>79</v>
      </c>
      <c r="F99" s="123" t="s">
        <v>307</v>
      </c>
      <c r="I99" s="124"/>
      <c r="J99" s="125">
        <f>BK99</f>
        <v>0</v>
      </c>
      <c r="L99" s="121"/>
      <c r="M99" s="126"/>
      <c r="P99" s="127">
        <f>SUM(P100:P137)</f>
        <v>0</v>
      </c>
      <c r="R99" s="127">
        <f>SUM(R100:R137)</f>
        <v>0</v>
      </c>
      <c r="T99" s="128">
        <f>SUM(T100:T137)</f>
        <v>0</v>
      </c>
      <c r="AR99" s="122" t="s">
        <v>79</v>
      </c>
      <c r="AT99" s="129" t="s">
        <v>71</v>
      </c>
      <c r="AU99" s="129" t="s">
        <v>72</v>
      </c>
      <c r="AY99" s="122" t="s">
        <v>306</v>
      </c>
      <c r="BK99" s="130">
        <f>SUM(BK100:BK137)</f>
        <v>0</v>
      </c>
    </row>
    <row r="100" spans="2:65" s="1" customFormat="1" ht="16.5" customHeight="1">
      <c r="B100" s="33"/>
      <c r="C100" s="133" t="s">
        <v>79</v>
      </c>
      <c r="D100" s="133" t="s">
        <v>308</v>
      </c>
      <c r="E100" s="134" t="s">
        <v>2756</v>
      </c>
      <c r="F100" s="135" t="s">
        <v>2757</v>
      </c>
      <c r="G100" s="136" t="s">
        <v>318</v>
      </c>
      <c r="H100" s="137">
        <v>71.400000000000006</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2758</v>
      </c>
    </row>
    <row r="101" spans="2:65" s="12" customFormat="1">
      <c r="B101" s="146"/>
      <c r="D101" s="147" t="s">
        <v>313</v>
      </c>
      <c r="E101" s="148" t="s">
        <v>21</v>
      </c>
      <c r="F101" s="149" t="s">
        <v>2759</v>
      </c>
      <c r="H101" s="150">
        <v>48</v>
      </c>
      <c r="I101" s="151"/>
      <c r="L101" s="146"/>
      <c r="M101" s="152"/>
      <c r="T101" s="153"/>
      <c r="AT101" s="148" t="s">
        <v>313</v>
      </c>
      <c r="AU101" s="148" t="s">
        <v>79</v>
      </c>
      <c r="AV101" s="12" t="s">
        <v>81</v>
      </c>
      <c r="AW101" s="12" t="s">
        <v>34</v>
      </c>
      <c r="AX101" s="12" t="s">
        <v>72</v>
      </c>
      <c r="AY101" s="148" t="s">
        <v>306</v>
      </c>
    </row>
    <row r="102" spans="2:65" s="12" customFormat="1">
      <c r="B102" s="146"/>
      <c r="D102" s="147" t="s">
        <v>313</v>
      </c>
      <c r="E102" s="148" t="s">
        <v>21</v>
      </c>
      <c r="F102" s="149" t="s">
        <v>2760</v>
      </c>
      <c r="H102" s="150">
        <v>23.4</v>
      </c>
      <c r="I102" s="151"/>
      <c r="L102" s="146"/>
      <c r="M102" s="152"/>
      <c r="T102" s="153"/>
      <c r="AT102" s="148" t="s">
        <v>313</v>
      </c>
      <c r="AU102" s="148" t="s">
        <v>79</v>
      </c>
      <c r="AV102" s="12" t="s">
        <v>81</v>
      </c>
      <c r="AW102" s="12" t="s">
        <v>34</v>
      </c>
      <c r="AX102" s="12" t="s">
        <v>72</v>
      </c>
      <c r="AY102" s="148" t="s">
        <v>306</v>
      </c>
    </row>
    <row r="103" spans="2:65" s="15" customFormat="1">
      <c r="B103" s="171"/>
      <c r="D103" s="147" t="s">
        <v>313</v>
      </c>
      <c r="E103" s="172" t="s">
        <v>21</v>
      </c>
      <c r="F103" s="173" t="s">
        <v>331</v>
      </c>
      <c r="H103" s="174">
        <v>71.400000000000006</v>
      </c>
      <c r="I103" s="175"/>
      <c r="L103" s="171"/>
      <c r="M103" s="176"/>
      <c r="T103" s="177"/>
      <c r="AT103" s="172" t="s">
        <v>313</v>
      </c>
      <c r="AU103" s="172" t="s">
        <v>79</v>
      </c>
      <c r="AV103" s="15" t="s">
        <v>108</v>
      </c>
      <c r="AW103" s="15" t="s">
        <v>34</v>
      </c>
      <c r="AX103" s="15" t="s">
        <v>79</v>
      </c>
      <c r="AY103" s="172" t="s">
        <v>306</v>
      </c>
    </row>
    <row r="104" spans="2:65" s="1" customFormat="1" ht="16.5" customHeight="1">
      <c r="B104" s="33"/>
      <c r="C104" s="133" t="s">
        <v>81</v>
      </c>
      <c r="D104" s="133" t="s">
        <v>308</v>
      </c>
      <c r="E104" s="134" t="s">
        <v>2761</v>
      </c>
      <c r="F104" s="135" t="s">
        <v>2762</v>
      </c>
      <c r="G104" s="136" t="s">
        <v>318</v>
      </c>
      <c r="H104" s="137">
        <v>35.700000000000003</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108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2763</v>
      </c>
    </row>
    <row r="105" spans="2:65" s="12" customFormat="1">
      <c r="B105" s="146"/>
      <c r="D105" s="147" t="s">
        <v>313</v>
      </c>
      <c r="E105" s="148" t="s">
        <v>21</v>
      </c>
      <c r="F105" s="149" t="s">
        <v>2764</v>
      </c>
      <c r="H105" s="150">
        <v>35.700000000000003</v>
      </c>
      <c r="I105" s="151"/>
      <c r="L105" s="146"/>
      <c r="M105" s="152"/>
      <c r="T105" s="153"/>
      <c r="AT105" s="148" t="s">
        <v>313</v>
      </c>
      <c r="AU105" s="148" t="s">
        <v>79</v>
      </c>
      <c r="AV105" s="12" t="s">
        <v>81</v>
      </c>
      <c r="AW105" s="12" t="s">
        <v>34</v>
      </c>
      <c r="AX105" s="12" t="s">
        <v>72</v>
      </c>
      <c r="AY105" s="148" t="s">
        <v>306</v>
      </c>
    </row>
    <row r="106" spans="2:65" s="15" customFormat="1">
      <c r="B106" s="171"/>
      <c r="D106" s="147" t="s">
        <v>313</v>
      </c>
      <c r="E106" s="172" t="s">
        <v>21</v>
      </c>
      <c r="F106" s="173" t="s">
        <v>331</v>
      </c>
      <c r="H106" s="174">
        <v>35.700000000000003</v>
      </c>
      <c r="I106" s="175"/>
      <c r="L106" s="171"/>
      <c r="M106" s="176"/>
      <c r="T106" s="177"/>
      <c r="AT106" s="172" t="s">
        <v>313</v>
      </c>
      <c r="AU106" s="172" t="s">
        <v>79</v>
      </c>
      <c r="AV106" s="15" t="s">
        <v>108</v>
      </c>
      <c r="AW106" s="15" t="s">
        <v>34</v>
      </c>
      <c r="AX106" s="15" t="s">
        <v>79</v>
      </c>
      <c r="AY106" s="172" t="s">
        <v>306</v>
      </c>
    </row>
    <row r="107" spans="2:65" s="1" customFormat="1" ht="16.5" customHeight="1">
      <c r="B107" s="33"/>
      <c r="C107" s="133" t="s">
        <v>89</v>
      </c>
      <c r="D107" s="133" t="s">
        <v>308</v>
      </c>
      <c r="E107" s="134" t="s">
        <v>2765</v>
      </c>
      <c r="F107" s="135" t="s">
        <v>2766</v>
      </c>
      <c r="G107" s="136" t="s">
        <v>318</v>
      </c>
      <c r="H107" s="137">
        <v>15</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108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108</v>
      </c>
      <c r="BM107" s="144" t="s">
        <v>2767</v>
      </c>
    </row>
    <row r="108" spans="2:65" s="12" customFormat="1">
      <c r="B108" s="146"/>
      <c r="D108" s="147" t="s">
        <v>313</v>
      </c>
      <c r="E108" s="148" t="s">
        <v>21</v>
      </c>
      <c r="F108" s="149" t="s">
        <v>2768</v>
      </c>
      <c r="H108" s="150">
        <v>15</v>
      </c>
      <c r="I108" s="151"/>
      <c r="L108" s="146"/>
      <c r="M108" s="152"/>
      <c r="T108" s="153"/>
      <c r="AT108" s="148" t="s">
        <v>313</v>
      </c>
      <c r="AU108" s="148" t="s">
        <v>79</v>
      </c>
      <c r="AV108" s="12" t="s">
        <v>81</v>
      </c>
      <c r="AW108" s="12" t="s">
        <v>34</v>
      </c>
      <c r="AX108" s="12" t="s">
        <v>72</v>
      </c>
      <c r="AY108" s="148" t="s">
        <v>306</v>
      </c>
    </row>
    <row r="109" spans="2:65" s="15" customFormat="1">
      <c r="B109" s="171"/>
      <c r="D109" s="147" t="s">
        <v>313</v>
      </c>
      <c r="E109" s="172" t="s">
        <v>21</v>
      </c>
      <c r="F109" s="173" t="s">
        <v>331</v>
      </c>
      <c r="H109" s="174">
        <v>15</v>
      </c>
      <c r="I109" s="175"/>
      <c r="L109" s="171"/>
      <c r="M109" s="176"/>
      <c r="T109" s="177"/>
      <c r="AT109" s="172" t="s">
        <v>313</v>
      </c>
      <c r="AU109" s="172" t="s">
        <v>79</v>
      </c>
      <c r="AV109" s="15" t="s">
        <v>108</v>
      </c>
      <c r="AW109" s="15" t="s">
        <v>34</v>
      </c>
      <c r="AX109" s="15" t="s">
        <v>79</v>
      </c>
      <c r="AY109" s="172" t="s">
        <v>306</v>
      </c>
    </row>
    <row r="110" spans="2:65" s="1" customFormat="1" ht="16.5" customHeight="1">
      <c r="B110" s="33"/>
      <c r="C110" s="133" t="s">
        <v>108</v>
      </c>
      <c r="D110" s="133" t="s">
        <v>308</v>
      </c>
      <c r="E110" s="134" t="s">
        <v>2769</v>
      </c>
      <c r="F110" s="135" t="s">
        <v>2770</v>
      </c>
      <c r="G110" s="136" t="s">
        <v>318</v>
      </c>
      <c r="H110" s="137">
        <v>7.5</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2771</v>
      </c>
    </row>
    <row r="111" spans="2:65" s="12" customFormat="1">
      <c r="B111" s="146"/>
      <c r="D111" s="147" t="s">
        <v>313</v>
      </c>
      <c r="E111" s="148" t="s">
        <v>21</v>
      </c>
      <c r="F111" s="149" t="s">
        <v>2772</v>
      </c>
      <c r="H111" s="150">
        <v>7.5</v>
      </c>
      <c r="I111" s="151"/>
      <c r="L111" s="146"/>
      <c r="M111" s="152"/>
      <c r="T111" s="153"/>
      <c r="AT111" s="148" t="s">
        <v>313</v>
      </c>
      <c r="AU111" s="148" t="s">
        <v>79</v>
      </c>
      <c r="AV111" s="12" t="s">
        <v>81</v>
      </c>
      <c r="AW111" s="12" t="s">
        <v>34</v>
      </c>
      <c r="AX111" s="12" t="s">
        <v>72</v>
      </c>
      <c r="AY111" s="148" t="s">
        <v>306</v>
      </c>
    </row>
    <row r="112" spans="2:65" s="15" customFormat="1">
      <c r="B112" s="171"/>
      <c r="D112" s="147" t="s">
        <v>313</v>
      </c>
      <c r="E112" s="172" t="s">
        <v>21</v>
      </c>
      <c r="F112" s="173" t="s">
        <v>331</v>
      </c>
      <c r="H112" s="174">
        <v>7.5</v>
      </c>
      <c r="I112" s="175"/>
      <c r="L112" s="171"/>
      <c r="M112" s="176"/>
      <c r="T112" s="177"/>
      <c r="AT112" s="172" t="s">
        <v>313</v>
      </c>
      <c r="AU112" s="172" t="s">
        <v>79</v>
      </c>
      <c r="AV112" s="15" t="s">
        <v>108</v>
      </c>
      <c r="AW112" s="15" t="s">
        <v>34</v>
      </c>
      <c r="AX112" s="15" t="s">
        <v>79</v>
      </c>
      <c r="AY112" s="172" t="s">
        <v>306</v>
      </c>
    </row>
    <row r="113" spans="2:65" s="1" customFormat="1" ht="16.5" customHeight="1">
      <c r="B113" s="33"/>
      <c r="C113" s="133" t="s">
        <v>343</v>
      </c>
      <c r="D113" s="133" t="s">
        <v>308</v>
      </c>
      <c r="E113" s="134" t="s">
        <v>2773</v>
      </c>
      <c r="F113" s="135" t="s">
        <v>2774</v>
      </c>
      <c r="G113" s="136" t="s">
        <v>236</v>
      </c>
      <c r="H113" s="137">
        <v>157.80000000000001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2775</v>
      </c>
    </row>
    <row r="114" spans="2:65" s="12" customFormat="1">
      <c r="B114" s="146"/>
      <c r="D114" s="147" t="s">
        <v>313</v>
      </c>
      <c r="E114" s="148" t="s">
        <v>21</v>
      </c>
      <c r="F114" s="149" t="s">
        <v>2776</v>
      </c>
      <c r="H114" s="150">
        <v>142.80000000000001</v>
      </c>
      <c r="I114" s="151"/>
      <c r="L114" s="146"/>
      <c r="M114" s="152"/>
      <c r="T114" s="153"/>
      <c r="AT114" s="148" t="s">
        <v>313</v>
      </c>
      <c r="AU114" s="148" t="s">
        <v>79</v>
      </c>
      <c r="AV114" s="12" t="s">
        <v>81</v>
      </c>
      <c r="AW114" s="12" t="s">
        <v>34</v>
      </c>
      <c r="AX114" s="12" t="s">
        <v>72</v>
      </c>
      <c r="AY114" s="148" t="s">
        <v>306</v>
      </c>
    </row>
    <row r="115" spans="2:65" s="12" customFormat="1">
      <c r="B115" s="146"/>
      <c r="D115" s="147" t="s">
        <v>313</v>
      </c>
      <c r="E115" s="148" t="s">
        <v>21</v>
      </c>
      <c r="F115" s="149" t="s">
        <v>2777</v>
      </c>
      <c r="H115" s="150">
        <v>15</v>
      </c>
      <c r="I115" s="151"/>
      <c r="L115" s="146"/>
      <c r="M115" s="152"/>
      <c r="T115" s="153"/>
      <c r="AT115" s="148" t="s">
        <v>313</v>
      </c>
      <c r="AU115" s="148" t="s">
        <v>79</v>
      </c>
      <c r="AV115" s="12" t="s">
        <v>81</v>
      </c>
      <c r="AW115" s="12" t="s">
        <v>34</v>
      </c>
      <c r="AX115" s="12" t="s">
        <v>72</v>
      </c>
      <c r="AY115" s="148" t="s">
        <v>306</v>
      </c>
    </row>
    <row r="116" spans="2:65" s="15" customFormat="1">
      <c r="B116" s="171"/>
      <c r="D116" s="147" t="s">
        <v>313</v>
      </c>
      <c r="E116" s="172" t="s">
        <v>21</v>
      </c>
      <c r="F116" s="173" t="s">
        <v>331</v>
      </c>
      <c r="H116" s="174">
        <v>157.80000000000001</v>
      </c>
      <c r="I116" s="175"/>
      <c r="L116" s="171"/>
      <c r="M116" s="176"/>
      <c r="T116" s="177"/>
      <c r="AT116" s="172" t="s">
        <v>313</v>
      </c>
      <c r="AU116" s="172" t="s">
        <v>79</v>
      </c>
      <c r="AV116" s="15" t="s">
        <v>108</v>
      </c>
      <c r="AW116" s="15" t="s">
        <v>34</v>
      </c>
      <c r="AX116" s="15" t="s">
        <v>79</v>
      </c>
      <c r="AY116" s="172" t="s">
        <v>306</v>
      </c>
    </row>
    <row r="117" spans="2:65" s="1" customFormat="1" ht="16.5" customHeight="1">
      <c r="B117" s="33"/>
      <c r="C117" s="133" t="s">
        <v>351</v>
      </c>
      <c r="D117" s="133" t="s">
        <v>308</v>
      </c>
      <c r="E117" s="134" t="s">
        <v>2778</v>
      </c>
      <c r="F117" s="135" t="s">
        <v>2779</v>
      </c>
      <c r="G117" s="136" t="s">
        <v>236</v>
      </c>
      <c r="H117" s="137">
        <v>157</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79</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2780</v>
      </c>
    </row>
    <row r="118" spans="2:65" s="1" customFormat="1" ht="16.5" customHeight="1">
      <c r="B118" s="33"/>
      <c r="C118" s="133" t="s">
        <v>359</v>
      </c>
      <c r="D118" s="133" t="s">
        <v>308</v>
      </c>
      <c r="E118" s="134" t="s">
        <v>2781</v>
      </c>
      <c r="F118" s="135" t="s">
        <v>2782</v>
      </c>
      <c r="G118" s="136" t="s">
        <v>318</v>
      </c>
      <c r="H118" s="137">
        <v>86.4</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2783</v>
      </c>
    </row>
    <row r="119" spans="2:65" s="12" customFormat="1">
      <c r="B119" s="146"/>
      <c r="D119" s="147" t="s">
        <v>313</v>
      </c>
      <c r="E119" s="148" t="s">
        <v>21</v>
      </c>
      <c r="F119" s="149" t="s">
        <v>2784</v>
      </c>
      <c r="H119" s="150">
        <v>86.4</v>
      </c>
      <c r="I119" s="151"/>
      <c r="L119" s="146"/>
      <c r="M119" s="152"/>
      <c r="T119" s="153"/>
      <c r="AT119" s="148" t="s">
        <v>313</v>
      </c>
      <c r="AU119" s="148" t="s">
        <v>79</v>
      </c>
      <c r="AV119" s="12" t="s">
        <v>81</v>
      </c>
      <c r="AW119" s="12" t="s">
        <v>34</v>
      </c>
      <c r="AX119" s="12" t="s">
        <v>72</v>
      </c>
      <c r="AY119" s="148" t="s">
        <v>306</v>
      </c>
    </row>
    <row r="120" spans="2:65" s="15" customFormat="1">
      <c r="B120" s="171"/>
      <c r="D120" s="147" t="s">
        <v>313</v>
      </c>
      <c r="E120" s="172" t="s">
        <v>21</v>
      </c>
      <c r="F120" s="173" t="s">
        <v>331</v>
      </c>
      <c r="H120" s="174">
        <v>86.4</v>
      </c>
      <c r="I120" s="175"/>
      <c r="L120" s="171"/>
      <c r="M120" s="176"/>
      <c r="T120" s="177"/>
      <c r="AT120" s="172" t="s">
        <v>313</v>
      </c>
      <c r="AU120" s="172" t="s">
        <v>79</v>
      </c>
      <c r="AV120" s="15" t="s">
        <v>108</v>
      </c>
      <c r="AW120" s="15" t="s">
        <v>34</v>
      </c>
      <c r="AX120" s="15" t="s">
        <v>79</v>
      </c>
      <c r="AY120" s="172" t="s">
        <v>306</v>
      </c>
    </row>
    <row r="121" spans="2:65" s="1" customFormat="1" ht="16.5" customHeight="1">
      <c r="B121" s="33"/>
      <c r="C121" s="133" t="s">
        <v>365</v>
      </c>
      <c r="D121" s="133" t="s">
        <v>308</v>
      </c>
      <c r="E121" s="134" t="s">
        <v>2785</v>
      </c>
      <c r="F121" s="135" t="s">
        <v>2786</v>
      </c>
      <c r="G121" s="136" t="s">
        <v>318</v>
      </c>
      <c r="H121" s="137">
        <v>27.268000000000001</v>
      </c>
      <c r="I121" s="138"/>
      <c r="J121" s="139">
        <f>ROUND(I121*H121,2)</f>
        <v>0</v>
      </c>
      <c r="K121" s="135" t="s">
        <v>311</v>
      </c>
      <c r="L121" s="33"/>
      <c r="M121" s="140" t="s">
        <v>21</v>
      </c>
      <c r="N121" s="141" t="s">
        <v>43</v>
      </c>
      <c r="P121" s="142">
        <f>O121*H121</f>
        <v>0</v>
      </c>
      <c r="Q121" s="142">
        <v>0</v>
      </c>
      <c r="R121" s="142">
        <f>Q121*H121</f>
        <v>0</v>
      </c>
      <c r="S121" s="142">
        <v>0</v>
      </c>
      <c r="T121" s="143">
        <f>S121*H121</f>
        <v>0</v>
      </c>
      <c r="AR121" s="144" t="s">
        <v>108</v>
      </c>
      <c r="AT121" s="144" t="s">
        <v>308</v>
      </c>
      <c r="AU121" s="144" t="s">
        <v>79</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2787</v>
      </c>
    </row>
    <row r="122" spans="2:65" s="12" customFormat="1">
      <c r="B122" s="146"/>
      <c r="D122" s="147" t="s">
        <v>313</v>
      </c>
      <c r="E122" s="148" t="s">
        <v>21</v>
      </c>
      <c r="F122" s="149" t="s">
        <v>2788</v>
      </c>
      <c r="H122" s="150">
        <v>14.4</v>
      </c>
      <c r="I122" s="151"/>
      <c r="L122" s="146"/>
      <c r="M122" s="152"/>
      <c r="T122" s="153"/>
      <c r="AT122" s="148" t="s">
        <v>313</v>
      </c>
      <c r="AU122" s="148" t="s">
        <v>79</v>
      </c>
      <c r="AV122" s="12" t="s">
        <v>81</v>
      </c>
      <c r="AW122" s="12" t="s">
        <v>34</v>
      </c>
      <c r="AX122" s="12" t="s">
        <v>72</v>
      </c>
      <c r="AY122" s="148" t="s">
        <v>306</v>
      </c>
    </row>
    <row r="123" spans="2:65" s="12" customFormat="1">
      <c r="B123" s="146"/>
      <c r="D123" s="147" t="s">
        <v>313</v>
      </c>
      <c r="E123" s="148" t="s">
        <v>21</v>
      </c>
      <c r="F123" s="149" t="s">
        <v>2789</v>
      </c>
      <c r="H123" s="150">
        <v>4.8</v>
      </c>
      <c r="I123" s="151"/>
      <c r="L123" s="146"/>
      <c r="M123" s="152"/>
      <c r="T123" s="153"/>
      <c r="AT123" s="148" t="s">
        <v>313</v>
      </c>
      <c r="AU123" s="148" t="s">
        <v>79</v>
      </c>
      <c r="AV123" s="12" t="s">
        <v>81</v>
      </c>
      <c r="AW123" s="12" t="s">
        <v>34</v>
      </c>
      <c r="AX123" s="12" t="s">
        <v>72</v>
      </c>
      <c r="AY123" s="148" t="s">
        <v>306</v>
      </c>
    </row>
    <row r="124" spans="2:65" s="12" customFormat="1">
      <c r="B124" s="146"/>
      <c r="D124" s="147" t="s">
        <v>313</v>
      </c>
      <c r="E124" s="148" t="s">
        <v>21</v>
      </c>
      <c r="F124" s="149" t="s">
        <v>2790</v>
      </c>
      <c r="H124" s="150">
        <v>1.3480000000000001</v>
      </c>
      <c r="I124" s="151"/>
      <c r="L124" s="146"/>
      <c r="M124" s="152"/>
      <c r="T124" s="153"/>
      <c r="AT124" s="148" t="s">
        <v>313</v>
      </c>
      <c r="AU124" s="148" t="s">
        <v>79</v>
      </c>
      <c r="AV124" s="12" t="s">
        <v>81</v>
      </c>
      <c r="AW124" s="12" t="s">
        <v>34</v>
      </c>
      <c r="AX124" s="12" t="s">
        <v>72</v>
      </c>
      <c r="AY124" s="148" t="s">
        <v>306</v>
      </c>
    </row>
    <row r="125" spans="2:65" s="12" customFormat="1">
      <c r="B125" s="146"/>
      <c r="D125" s="147" t="s">
        <v>313</v>
      </c>
      <c r="E125" s="148" t="s">
        <v>21</v>
      </c>
      <c r="F125" s="149" t="s">
        <v>2791</v>
      </c>
      <c r="H125" s="150">
        <v>6.72</v>
      </c>
      <c r="I125" s="151"/>
      <c r="L125" s="146"/>
      <c r="M125" s="152"/>
      <c r="T125" s="153"/>
      <c r="AT125" s="148" t="s">
        <v>313</v>
      </c>
      <c r="AU125" s="148" t="s">
        <v>79</v>
      </c>
      <c r="AV125" s="12" t="s">
        <v>81</v>
      </c>
      <c r="AW125" s="12" t="s">
        <v>34</v>
      </c>
      <c r="AX125" s="12" t="s">
        <v>72</v>
      </c>
      <c r="AY125" s="148" t="s">
        <v>306</v>
      </c>
    </row>
    <row r="126" spans="2:65" s="15" customFormat="1">
      <c r="B126" s="171"/>
      <c r="D126" s="147" t="s">
        <v>313</v>
      </c>
      <c r="E126" s="172" t="s">
        <v>21</v>
      </c>
      <c r="F126" s="173" t="s">
        <v>331</v>
      </c>
      <c r="H126" s="174">
        <v>27.268000000000001</v>
      </c>
      <c r="I126" s="175"/>
      <c r="L126" s="171"/>
      <c r="M126" s="176"/>
      <c r="T126" s="177"/>
      <c r="AT126" s="172" t="s">
        <v>313</v>
      </c>
      <c r="AU126" s="172" t="s">
        <v>79</v>
      </c>
      <c r="AV126" s="15" t="s">
        <v>108</v>
      </c>
      <c r="AW126" s="15" t="s">
        <v>34</v>
      </c>
      <c r="AX126" s="15" t="s">
        <v>79</v>
      </c>
      <c r="AY126" s="172" t="s">
        <v>306</v>
      </c>
    </row>
    <row r="127" spans="2:65" s="1" customFormat="1" ht="16.5" customHeight="1">
      <c r="B127" s="33"/>
      <c r="C127" s="133" t="s">
        <v>372</v>
      </c>
      <c r="D127" s="133" t="s">
        <v>308</v>
      </c>
      <c r="E127" s="134" t="s">
        <v>2792</v>
      </c>
      <c r="F127" s="135" t="s">
        <v>2793</v>
      </c>
      <c r="G127" s="136" t="s">
        <v>318</v>
      </c>
      <c r="H127" s="137">
        <v>27.268000000000001</v>
      </c>
      <c r="I127" s="138"/>
      <c r="J127" s="139">
        <f>ROUND(I127*H127,2)</f>
        <v>0</v>
      </c>
      <c r="K127" s="135" t="s">
        <v>311</v>
      </c>
      <c r="L127" s="33"/>
      <c r="M127" s="140" t="s">
        <v>21</v>
      </c>
      <c r="N127" s="141" t="s">
        <v>43</v>
      </c>
      <c r="P127" s="142">
        <f>O127*H127</f>
        <v>0</v>
      </c>
      <c r="Q127" s="142">
        <v>0</v>
      </c>
      <c r="R127" s="142">
        <f>Q127*H127</f>
        <v>0</v>
      </c>
      <c r="S127" s="142">
        <v>0</v>
      </c>
      <c r="T127" s="143">
        <f>S127*H127</f>
        <v>0</v>
      </c>
      <c r="AR127" s="144" t="s">
        <v>108</v>
      </c>
      <c r="AT127" s="144" t="s">
        <v>308</v>
      </c>
      <c r="AU127" s="144" t="s">
        <v>79</v>
      </c>
      <c r="AY127" s="18" t="s">
        <v>306</v>
      </c>
      <c r="BE127" s="145">
        <f>IF(N127="základní",J127,0)</f>
        <v>0</v>
      </c>
      <c r="BF127" s="145">
        <f>IF(N127="snížená",J127,0)</f>
        <v>0</v>
      </c>
      <c r="BG127" s="145">
        <f>IF(N127="zákl. přenesená",J127,0)</f>
        <v>0</v>
      </c>
      <c r="BH127" s="145">
        <f>IF(N127="sníž. přenesená",J127,0)</f>
        <v>0</v>
      </c>
      <c r="BI127" s="145">
        <f>IF(N127="nulová",J127,0)</f>
        <v>0</v>
      </c>
      <c r="BJ127" s="18" t="s">
        <v>79</v>
      </c>
      <c r="BK127" s="145">
        <f>ROUND(I127*H127,2)</f>
        <v>0</v>
      </c>
      <c r="BL127" s="18" t="s">
        <v>108</v>
      </c>
      <c r="BM127" s="144" t="s">
        <v>2794</v>
      </c>
    </row>
    <row r="128" spans="2:65" s="1" customFormat="1" ht="16.5" customHeight="1">
      <c r="B128" s="33"/>
      <c r="C128" s="133" t="s">
        <v>379</v>
      </c>
      <c r="D128" s="133" t="s">
        <v>308</v>
      </c>
      <c r="E128" s="134" t="s">
        <v>2795</v>
      </c>
      <c r="F128" s="135" t="s">
        <v>2796</v>
      </c>
      <c r="G128" s="136" t="s">
        <v>318</v>
      </c>
      <c r="H128" s="137">
        <v>27.268000000000001</v>
      </c>
      <c r="I128" s="138"/>
      <c r="J128" s="139">
        <f>ROUND(I128*H128,2)</f>
        <v>0</v>
      </c>
      <c r="K128" s="135" t="s">
        <v>311</v>
      </c>
      <c r="L128" s="33"/>
      <c r="M128" s="140" t="s">
        <v>21</v>
      </c>
      <c r="N128" s="141" t="s">
        <v>43</v>
      </c>
      <c r="P128" s="142">
        <f>O128*H128</f>
        <v>0</v>
      </c>
      <c r="Q128" s="142">
        <v>0</v>
      </c>
      <c r="R128" s="142">
        <f>Q128*H128</f>
        <v>0</v>
      </c>
      <c r="S128" s="142">
        <v>0</v>
      </c>
      <c r="T128" s="143">
        <f>S128*H128</f>
        <v>0</v>
      </c>
      <c r="AR128" s="144" t="s">
        <v>108</v>
      </c>
      <c r="AT128" s="144" t="s">
        <v>308</v>
      </c>
      <c r="AU128" s="144" t="s">
        <v>79</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2797</v>
      </c>
    </row>
    <row r="129" spans="2:65" s="1" customFormat="1" ht="16.5" customHeight="1">
      <c r="B129" s="33"/>
      <c r="C129" s="133" t="s">
        <v>384</v>
      </c>
      <c r="D129" s="133" t="s">
        <v>308</v>
      </c>
      <c r="E129" s="134" t="s">
        <v>2798</v>
      </c>
      <c r="F129" s="135" t="s">
        <v>2799</v>
      </c>
      <c r="G129" s="136" t="s">
        <v>318</v>
      </c>
      <c r="H129" s="137">
        <v>59.131999999999998</v>
      </c>
      <c r="I129" s="138"/>
      <c r="J129" s="139">
        <f>ROUND(I129*H129,2)</f>
        <v>0</v>
      </c>
      <c r="K129" s="135" t="s">
        <v>311</v>
      </c>
      <c r="L129" s="33"/>
      <c r="M129" s="140" t="s">
        <v>21</v>
      </c>
      <c r="N129" s="141" t="s">
        <v>43</v>
      </c>
      <c r="P129" s="142">
        <f>O129*H129</f>
        <v>0</v>
      </c>
      <c r="Q129" s="142">
        <v>0</v>
      </c>
      <c r="R129" s="142">
        <f>Q129*H129</f>
        <v>0</v>
      </c>
      <c r="S129" s="142">
        <v>0</v>
      </c>
      <c r="T129" s="143">
        <f>S129*H129</f>
        <v>0</v>
      </c>
      <c r="AR129" s="144" t="s">
        <v>108</v>
      </c>
      <c r="AT129" s="144" t="s">
        <v>308</v>
      </c>
      <c r="AU129" s="144" t="s">
        <v>79</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2800</v>
      </c>
    </row>
    <row r="130" spans="2:65" s="12" customFormat="1">
      <c r="B130" s="146"/>
      <c r="D130" s="147" t="s">
        <v>313</v>
      </c>
      <c r="E130" s="148" t="s">
        <v>21</v>
      </c>
      <c r="F130" s="149" t="s">
        <v>2801</v>
      </c>
      <c r="H130" s="150">
        <v>59.131999999999998</v>
      </c>
      <c r="I130" s="151"/>
      <c r="L130" s="146"/>
      <c r="M130" s="152"/>
      <c r="T130" s="153"/>
      <c r="AT130" s="148" t="s">
        <v>313</v>
      </c>
      <c r="AU130" s="148" t="s">
        <v>79</v>
      </c>
      <c r="AV130" s="12" t="s">
        <v>81</v>
      </c>
      <c r="AW130" s="12" t="s">
        <v>34</v>
      </c>
      <c r="AX130" s="12" t="s">
        <v>72</v>
      </c>
      <c r="AY130" s="148" t="s">
        <v>306</v>
      </c>
    </row>
    <row r="131" spans="2:65" s="15" customFormat="1">
      <c r="B131" s="171"/>
      <c r="D131" s="147" t="s">
        <v>313</v>
      </c>
      <c r="E131" s="172" t="s">
        <v>21</v>
      </c>
      <c r="F131" s="173" t="s">
        <v>331</v>
      </c>
      <c r="H131" s="174">
        <v>59.131999999999998</v>
      </c>
      <c r="I131" s="175"/>
      <c r="L131" s="171"/>
      <c r="M131" s="176"/>
      <c r="T131" s="177"/>
      <c r="AT131" s="172" t="s">
        <v>313</v>
      </c>
      <c r="AU131" s="172" t="s">
        <v>79</v>
      </c>
      <c r="AV131" s="15" t="s">
        <v>108</v>
      </c>
      <c r="AW131" s="15" t="s">
        <v>34</v>
      </c>
      <c r="AX131" s="15" t="s">
        <v>79</v>
      </c>
      <c r="AY131" s="172" t="s">
        <v>306</v>
      </c>
    </row>
    <row r="132" spans="2:65" s="1" customFormat="1" ht="16.5" customHeight="1">
      <c r="B132" s="33"/>
      <c r="C132" s="133" t="s">
        <v>8</v>
      </c>
      <c r="D132" s="133" t="s">
        <v>308</v>
      </c>
      <c r="E132" s="134" t="s">
        <v>2802</v>
      </c>
      <c r="F132" s="135" t="s">
        <v>2803</v>
      </c>
      <c r="G132" s="136" t="s">
        <v>318</v>
      </c>
      <c r="H132" s="137">
        <v>14.4</v>
      </c>
      <c r="I132" s="138"/>
      <c r="J132" s="139">
        <f>ROUND(I132*H132,2)</f>
        <v>0</v>
      </c>
      <c r="K132" s="135" t="s">
        <v>311</v>
      </c>
      <c r="L132" s="33"/>
      <c r="M132" s="140" t="s">
        <v>21</v>
      </c>
      <c r="N132" s="141" t="s">
        <v>43</v>
      </c>
      <c r="P132" s="142">
        <f>O132*H132</f>
        <v>0</v>
      </c>
      <c r="Q132" s="142">
        <v>0</v>
      </c>
      <c r="R132" s="142">
        <f>Q132*H132</f>
        <v>0</v>
      </c>
      <c r="S132" s="142">
        <v>0</v>
      </c>
      <c r="T132" s="143">
        <f>S132*H132</f>
        <v>0</v>
      </c>
      <c r="AR132" s="144" t="s">
        <v>108</v>
      </c>
      <c r="AT132" s="144" t="s">
        <v>308</v>
      </c>
      <c r="AU132" s="144" t="s">
        <v>79</v>
      </c>
      <c r="AY132" s="18" t="s">
        <v>306</v>
      </c>
      <c r="BE132" s="145">
        <f>IF(N132="základní",J132,0)</f>
        <v>0</v>
      </c>
      <c r="BF132" s="145">
        <f>IF(N132="snížená",J132,0)</f>
        <v>0</v>
      </c>
      <c r="BG132" s="145">
        <f>IF(N132="zákl. přenesená",J132,0)</f>
        <v>0</v>
      </c>
      <c r="BH132" s="145">
        <f>IF(N132="sníž. přenesená",J132,0)</f>
        <v>0</v>
      </c>
      <c r="BI132" s="145">
        <f>IF(N132="nulová",J132,0)</f>
        <v>0</v>
      </c>
      <c r="BJ132" s="18" t="s">
        <v>79</v>
      </c>
      <c r="BK132" s="145">
        <f>ROUND(I132*H132,2)</f>
        <v>0</v>
      </c>
      <c r="BL132" s="18" t="s">
        <v>108</v>
      </c>
      <c r="BM132" s="144" t="s">
        <v>2804</v>
      </c>
    </row>
    <row r="133" spans="2:65" s="12" customFormat="1">
      <c r="B133" s="146"/>
      <c r="D133" s="147" t="s">
        <v>313</v>
      </c>
      <c r="E133" s="148" t="s">
        <v>21</v>
      </c>
      <c r="F133" s="149" t="s">
        <v>2805</v>
      </c>
      <c r="H133" s="150">
        <v>9</v>
      </c>
      <c r="I133" s="151"/>
      <c r="L133" s="146"/>
      <c r="M133" s="152"/>
      <c r="T133" s="153"/>
      <c r="AT133" s="148" t="s">
        <v>313</v>
      </c>
      <c r="AU133" s="148" t="s">
        <v>79</v>
      </c>
      <c r="AV133" s="12" t="s">
        <v>81</v>
      </c>
      <c r="AW133" s="12" t="s">
        <v>34</v>
      </c>
      <c r="AX133" s="12" t="s">
        <v>72</v>
      </c>
      <c r="AY133" s="148" t="s">
        <v>306</v>
      </c>
    </row>
    <row r="134" spans="2:65" s="12" customFormat="1">
      <c r="B134" s="146"/>
      <c r="D134" s="147" t="s">
        <v>313</v>
      </c>
      <c r="E134" s="148" t="s">
        <v>21</v>
      </c>
      <c r="F134" s="149" t="s">
        <v>2806</v>
      </c>
      <c r="H134" s="150">
        <v>5.4</v>
      </c>
      <c r="I134" s="151"/>
      <c r="L134" s="146"/>
      <c r="M134" s="152"/>
      <c r="T134" s="153"/>
      <c r="AT134" s="148" t="s">
        <v>313</v>
      </c>
      <c r="AU134" s="148" t="s">
        <v>79</v>
      </c>
      <c r="AV134" s="12" t="s">
        <v>81</v>
      </c>
      <c r="AW134" s="12" t="s">
        <v>34</v>
      </c>
      <c r="AX134" s="12" t="s">
        <v>72</v>
      </c>
      <c r="AY134" s="148" t="s">
        <v>306</v>
      </c>
    </row>
    <row r="135" spans="2:65" s="15" customFormat="1">
      <c r="B135" s="171"/>
      <c r="D135" s="147" t="s">
        <v>313</v>
      </c>
      <c r="E135" s="172" t="s">
        <v>21</v>
      </c>
      <c r="F135" s="173" t="s">
        <v>331</v>
      </c>
      <c r="H135" s="174">
        <v>14.4</v>
      </c>
      <c r="I135" s="175"/>
      <c r="L135" s="171"/>
      <c r="M135" s="176"/>
      <c r="T135" s="177"/>
      <c r="AT135" s="172" t="s">
        <v>313</v>
      </c>
      <c r="AU135" s="172" t="s">
        <v>79</v>
      </c>
      <c r="AV135" s="15" t="s">
        <v>108</v>
      </c>
      <c r="AW135" s="15" t="s">
        <v>34</v>
      </c>
      <c r="AX135" s="15" t="s">
        <v>79</v>
      </c>
      <c r="AY135" s="172" t="s">
        <v>306</v>
      </c>
    </row>
    <row r="136" spans="2:65" s="1" customFormat="1" ht="16.5" customHeight="1">
      <c r="B136" s="33"/>
      <c r="C136" s="133" t="s">
        <v>400</v>
      </c>
      <c r="D136" s="133" t="s">
        <v>308</v>
      </c>
      <c r="E136" s="134" t="s">
        <v>2807</v>
      </c>
      <c r="F136" s="135" t="s">
        <v>2808</v>
      </c>
      <c r="G136" s="136" t="s">
        <v>318</v>
      </c>
      <c r="H136" s="137">
        <v>27.268000000000001</v>
      </c>
      <c r="I136" s="138"/>
      <c r="J136" s="139">
        <f>ROUND(I136*H136,2)</f>
        <v>0</v>
      </c>
      <c r="K136" s="135" t="s">
        <v>311</v>
      </c>
      <c r="L136" s="33"/>
      <c r="M136" s="140" t="s">
        <v>21</v>
      </c>
      <c r="N136" s="141" t="s">
        <v>43</v>
      </c>
      <c r="P136" s="142">
        <f>O136*H136</f>
        <v>0</v>
      </c>
      <c r="Q136" s="142">
        <v>0</v>
      </c>
      <c r="R136" s="142">
        <f>Q136*H136</f>
        <v>0</v>
      </c>
      <c r="S136" s="142">
        <v>0</v>
      </c>
      <c r="T136" s="143">
        <f>S136*H136</f>
        <v>0</v>
      </c>
      <c r="AR136" s="144" t="s">
        <v>108</v>
      </c>
      <c r="AT136" s="144" t="s">
        <v>308</v>
      </c>
      <c r="AU136" s="144" t="s">
        <v>79</v>
      </c>
      <c r="AY136" s="18" t="s">
        <v>306</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108</v>
      </c>
      <c r="BM136" s="144" t="s">
        <v>2809</v>
      </c>
    </row>
    <row r="137" spans="2:65" s="1" customFormat="1" ht="16.5" customHeight="1">
      <c r="B137" s="33"/>
      <c r="C137" s="179" t="s">
        <v>406</v>
      </c>
      <c r="D137" s="179" t="s">
        <v>447</v>
      </c>
      <c r="E137" s="180" t="s">
        <v>2810</v>
      </c>
      <c r="F137" s="181" t="s">
        <v>2811</v>
      </c>
      <c r="G137" s="182" t="s">
        <v>318</v>
      </c>
      <c r="H137" s="183">
        <v>15.231999999999999</v>
      </c>
      <c r="I137" s="184"/>
      <c r="J137" s="185">
        <f>ROUND(I137*H137,2)</f>
        <v>0</v>
      </c>
      <c r="K137" s="181" t="s">
        <v>311</v>
      </c>
      <c r="L137" s="186"/>
      <c r="M137" s="187" t="s">
        <v>21</v>
      </c>
      <c r="N137" s="188" t="s">
        <v>43</v>
      </c>
      <c r="P137" s="142">
        <f>O137*H137</f>
        <v>0</v>
      </c>
      <c r="Q137" s="142">
        <v>0</v>
      </c>
      <c r="R137" s="142">
        <f>Q137*H137</f>
        <v>0</v>
      </c>
      <c r="S137" s="142">
        <v>0</v>
      </c>
      <c r="T137" s="143">
        <f>S137*H137</f>
        <v>0</v>
      </c>
      <c r="AR137" s="144" t="s">
        <v>365</v>
      </c>
      <c r="AT137" s="144" t="s">
        <v>447</v>
      </c>
      <c r="AU137" s="144" t="s">
        <v>79</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2812</v>
      </c>
    </row>
    <row r="138" spans="2:65" s="11" customFormat="1" ht="25.9" customHeight="1">
      <c r="B138" s="121"/>
      <c r="D138" s="122" t="s">
        <v>71</v>
      </c>
      <c r="E138" s="123" t="s">
        <v>629</v>
      </c>
      <c r="F138" s="123" t="s">
        <v>2813</v>
      </c>
      <c r="I138" s="124"/>
      <c r="J138" s="125">
        <f>BK138</f>
        <v>0</v>
      </c>
      <c r="L138" s="121"/>
      <c r="M138" s="126"/>
      <c r="P138" s="127">
        <f>SUM(P139:P148)</f>
        <v>0</v>
      </c>
      <c r="R138" s="127">
        <f>SUM(R139:R148)</f>
        <v>0</v>
      </c>
      <c r="T138" s="128">
        <f>SUM(T139:T148)</f>
        <v>0</v>
      </c>
      <c r="AR138" s="122" t="s">
        <v>79</v>
      </c>
      <c r="AT138" s="129" t="s">
        <v>71</v>
      </c>
      <c r="AU138" s="129" t="s">
        <v>72</v>
      </c>
      <c r="AY138" s="122" t="s">
        <v>306</v>
      </c>
      <c r="BK138" s="130">
        <f>SUM(BK139:BK148)</f>
        <v>0</v>
      </c>
    </row>
    <row r="139" spans="2:65" s="1" customFormat="1" ht="16.5" customHeight="1">
      <c r="B139" s="33"/>
      <c r="C139" s="133" t="s">
        <v>414</v>
      </c>
      <c r="D139" s="133" t="s">
        <v>308</v>
      </c>
      <c r="E139" s="134" t="s">
        <v>2814</v>
      </c>
      <c r="F139" s="135" t="s">
        <v>2815</v>
      </c>
      <c r="G139" s="136" t="s">
        <v>236</v>
      </c>
      <c r="H139" s="137">
        <v>0.41599999999999998</v>
      </c>
      <c r="I139" s="138"/>
      <c r="J139" s="139">
        <f>ROUND(I139*H139,2)</f>
        <v>0</v>
      </c>
      <c r="K139" s="135" t="s">
        <v>311</v>
      </c>
      <c r="L139" s="33"/>
      <c r="M139" s="140" t="s">
        <v>21</v>
      </c>
      <c r="N139" s="141" t="s">
        <v>43</v>
      </c>
      <c r="P139" s="142">
        <f>O139*H139</f>
        <v>0</v>
      </c>
      <c r="Q139" s="142">
        <v>0</v>
      </c>
      <c r="R139" s="142">
        <f>Q139*H139</f>
        <v>0</v>
      </c>
      <c r="S139" s="142">
        <v>0</v>
      </c>
      <c r="T139" s="143">
        <f>S139*H139</f>
        <v>0</v>
      </c>
      <c r="AR139" s="144" t="s">
        <v>108</v>
      </c>
      <c r="AT139" s="144" t="s">
        <v>308</v>
      </c>
      <c r="AU139" s="144" t="s">
        <v>79</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2816</v>
      </c>
    </row>
    <row r="140" spans="2:65" s="12" customFormat="1">
      <c r="B140" s="146"/>
      <c r="D140" s="147" t="s">
        <v>313</v>
      </c>
      <c r="E140" s="148" t="s">
        <v>21</v>
      </c>
      <c r="F140" s="149" t="s">
        <v>2817</v>
      </c>
      <c r="H140" s="150">
        <v>0.41599999999999998</v>
      </c>
      <c r="I140" s="151"/>
      <c r="L140" s="146"/>
      <c r="M140" s="152"/>
      <c r="T140" s="153"/>
      <c r="AT140" s="148" t="s">
        <v>313</v>
      </c>
      <c r="AU140" s="148" t="s">
        <v>79</v>
      </c>
      <c r="AV140" s="12" t="s">
        <v>81</v>
      </c>
      <c r="AW140" s="12" t="s">
        <v>34</v>
      </c>
      <c r="AX140" s="12" t="s">
        <v>72</v>
      </c>
      <c r="AY140" s="148" t="s">
        <v>306</v>
      </c>
    </row>
    <row r="141" spans="2:65" s="15" customFormat="1">
      <c r="B141" s="171"/>
      <c r="D141" s="147" t="s">
        <v>313</v>
      </c>
      <c r="E141" s="172" t="s">
        <v>21</v>
      </c>
      <c r="F141" s="173" t="s">
        <v>331</v>
      </c>
      <c r="H141" s="174">
        <v>0.41599999999999998</v>
      </c>
      <c r="I141" s="175"/>
      <c r="L141" s="171"/>
      <c r="M141" s="176"/>
      <c r="T141" s="177"/>
      <c r="AT141" s="172" t="s">
        <v>313</v>
      </c>
      <c r="AU141" s="172" t="s">
        <v>79</v>
      </c>
      <c r="AV141" s="15" t="s">
        <v>108</v>
      </c>
      <c r="AW141" s="15" t="s">
        <v>34</v>
      </c>
      <c r="AX141" s="15" t="s">
        <v>79</v>
      </c>
      <c r="AY141" s="172" t="s">
        <v>306</v>
      </c>
    </row>
    <row r="142" spans="2:65" s="1" customFormat="1" ht="16.5" customHeight="1">
      <c r="B142" s="33"/>
      <c r="C142" s="133" t="s">
        <v>368</v>
      </c>
      <c r="D142" s="133" t="s">
        <v>308</v>
      </c>
      <c r="E142" s="134" t="s">
        <v>2818</v>
      </c>
      <c r="F142" s="135" t="s">
        <v>2819</v>
      </c>
      <c r="G142" s="136" t="s">
        <v>318</v>
      </c>
      <c r="H142" s="137">
        <v>4.8</v>
      </c>
      <c r="I142" s="138"/>
      <c r="J142" s="139">
        <f>ROUND(I142*H142,2)</f>
        <v>0</v>
      </c>
      <c r="K142" s="135" t="s">
        <v>311</v>
      </c>
      <c r="L142" s="33"/>
      <c r="M142" s="140" t="s">
        <v>21</v>
      </c>
      <c r="N142" s="141" t="s">
        <v>43</v>
      </c>
      <c r="P142" s="142">
        <f>O142*H142</f>
        <v>0</v>
      </c>
      <c r="Q142" s="142">
        <v>0</v>
      </c>
      <c r="R142" s="142">
        <f>Q142*H142</f>
        <v>0</v>
      </c>
      <c r="S142" s="142">
        <v>0</v>
      </c>
      <c r="T142" s="143">
        <f>S142*H142</f>
        <v>0</v>
      </c>
      <c r="AR142" s="144" t="s">
        <v>108</v>
      </c>
      <c r="AT142" s="144" t="s">
        <v>308</v>
      </c>
      <c r="AU142" s="144" t="s">
        <v>79</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108</v>
      </c>
      <c r="BM142" s="144" t="s">
        <v>2820</v>
      </c>
    </row>
    <row r="143" spans="2:65" s="12" customFormat="1">
      <c r="B143" s="146"/>
      <c r="D143" s="147" t="s">
        <v>313</v>
      </c>
      <c r="E143" s="148" t="s">
        <v>21</v>
      </c>
      <c r="F143" s="149" t="s">
        <v>2821</v>
      </c>
      <c r="H143" s="150">
        <v>3</v>
      </c>
      <c r="I143" s="151"/>
      <c r="L143" s="146"/>
      <c r="M143" s="152"/>
      <c r="T143" s="153"/>
      <c r="AT143" s="148" t="s">
        <v>313</v>
      </c>
      <c r="AU143" s="148" t="s">
        <v>79</v>
      </c>
      <c r="AV143" s="12" t="s">
        <v>81</v>
      </c>
      <c r="AW143" s="12" t="s">
        <v>34</v>
      </c>
      <c r="AX143" s="12" t="s">
        <v>72</v>
      </c>
      <c r="AY143" s="148" t="s">
        <v>306</v>
      </c>
    </row>
    <row r="144" spans="2:65" s="12" customFormat="1">
      <c r="B144" s="146"/>
      <c r="D144" s="147" t="s">
        <v>313</v>
      </c>
      <c r="E144" s="148" t="s">
        <v>21</v>
      </c>
      <c r="F144" s="149" t="s">
        <v>2822</v>
      </c>
      <c r="H144" s="150">
        <v>1.8</v>
      </c>
      <c r="I144" s="151"/>
      <c r="L144" s="146"/>
      <c r="M144" s="152"/>
      <c r="T144" s="153"/>
      <c r="AT144" s="148" t="s">
        <v>313</v>
      </c>
      <c r="AU144" s="148" t="s">
        <v>79</v>
      </c>
      <c r="AV144" s="12" t="s">
        <v>81</v>
      </c>
      <c r="AW144" s="12" t="s">
        <v>34</v>
      </c>
      <c r="AX144" s="12" t="s">
        <v>72</v>
      </c>
      <c r="AY144" s="148" t="s">
        <v>306</v>
      </c>
    </row>
    <row r="145" spans="2:65" s="15" customFormat="1">
      <c r="B145" s="171"/>
      <c r="D145" s="147" t="s">
        <v>313</v>
      </c>
      <c r="E145" s="172" t="s">
        <v>21</v>
      </c>
      <c r="F145" s="173" t="s">
        <v>331</v>
      </c>
      <c r="H145" s="174">
        <v>4.8</v>
      </c>
      <c r="I145" s="175"/>
      <c r="L145" s="171"/>
      <c r="M145" s="176"/>
      <c r="T145" s="177"/>
      <c r="AT145" s="172" t="s">
        <v>313</v>
      </c>
      <c r="AU145" s="172" t="s">
        <v>79</v>
      </c>
      <c r="AV145" s="15" t="s">
        <v>108</v>
      </c>
      <c r="AW145" s="15" t="s">
        <v>34</v>
      </c>
      <c r="AX145" s="15" t="s">
        <v>79</v>
      </c>
      <c r="AY145" s="172" t="s">
        <v>306</v>
      </c>
    </row>
    <row r="146" spans="2:65" s="1" customFormat="1" ht="16.5" customHeight="1">
      <c r="B146" s="33"/>
      <c r="C146" s="133" t="s">
        <v>426</v>
      </c>
      <c r="D146" s="133" t="s">
        <v>308</v>
      </c>
      <c r="E146" s="134" t="s">
        <v>2823</v>
      </c>
      <c r="F146" s="135" t="s">
        <v>2824</v>
      </c>
      <c r="G146" s="136" t="s">
        <v>318</v>
      </c>
      <c r="H146" s="137">
        <v>0.83199999999999996</v>
      </c>
      <c r="I146" s="138"/>
      <c r="J146" s="139">
        <f>ROUND(I146*H146,2)</f>
        <v>0</v>
      </c>
      <c r="K146" s="135" t="s">
        <v>311</v>
      </c>
      <c r="L146" s="33"/>
      <c r="M146" s="140" t="s">
        <v>21</v>
      </c>
      <c r="N146" s="141" t="s">
        <v>43</v>
      </c>
      <c r="P146" s="142">
        <f>O146*H146</f>
        <v>0</v>
      </c>
      <c r="Q146" s="142">
        <v>0</v>
      </c>
      <c r="R146" s="142">
        <f>Q146*H146</f>
        <v>0</v>
      </c>
      <c r="S146" s="142">
        <v>0</v>
      </c>
      <c r="T146" s="143">
        <f>S146*H146</f>
        <v>0</v>
      </c>
      <c r="AR146" s="144" t="s">
        <v>108</v>
      </c>
      <c r="AT146" s="144" t="s">
        <v>308</v>
      </c>
      <c r="AU146" s="144" t="s">
        <v>79</v>
      </c>
      <c r="AY146" s="18" t="s">
        <v>306</v>
      </c>
      <c r="BE146" s="145">
        <f>IF(N146="základní",J146,0)</f>
        <v>0</v>
      </c>
      <c r="BF146" s="145">
        <f>IF(N146="snížená",J146,0)</f>
        <v>0</v>
      </c>
      <c r="BG146" s="145">
        <f>IF(N146="zákl. přenesená",J146,0)</f>
        <v>0</v>
      </c>
      <c r="BH146" s="145">
        <f>IF(N146="sníž. přenesená",J146,0)</f>
        <v>0</v>
      </c>
      <c r="BI146" s="145">
        <f>IF(N146="nulová",J146,0)</f>
        <v>0</v>
      </c>
      <c r="BJ146" s="18" t="s">
        <v>79</v>
      </c>
      <c r="BK146" s="145">
        <f>ROUND(I146*H146,2)</f>
        <v>0</v>
      </c>
      <c r="BL146" s="18" t="s">
        <v>108</v>
      </c>
      <c r="BM146" s="144" t="s">
        <v>2825</v>
      </c>
    </row>
    <row r="147" spans="2:65" s="12" customFormat="1">
      <c r="B147" s="146"/>
      <c r="D147" s="147" t="s">
        <v>313</v>
      </c>
      <c r="E147" s="148" t="s">
        <v>21</v>
      </c>
      <c r="F147" s="149" t="s">
        <v>2826</v>
      </c>
      <c r="H147" s="150">
        <v>0.83199999999999996</v>
      </c>
      <c r="I147" s="151"/>
      <c r="L147" s="146"/>
      <c r="M147" s="152"/>
      <c r="T147" s="153"/>
      <c r="AT147" s="148" t="s">
        <v>313</v>
      </c>
      <c r="AU147" s="148" t="s">
        <v>79</v>
      </c>
      <c r="AV147" s="12" t="s">
        <v>81</v>
      </c>
      <c r="AW147" s="12" t="s">
        <v>34</v>
      </c>
      <c r="AX147" s="12" t="s">
        <v>72</v>
      </c>
      <c r="AY147" s="148" t="s">
        <v>306</v>
      </c>
    </row>
    <row r="148" spans="2:65" s="15" customFormat="1">
      <c r="B148" s="171"/>
      <c r="D148" s="147" t="s">
        <v>313</v>
      </c>
      <c r="E148" s="172" t="s">
        <v>21</v>
      </c>
      <c r="F148" s="173" t="s">
        <v>331</v>
      </c>
      <c r="H148" s="174">
        <v>0.83199999999999996</v>
      </c>
      <c r="I148" s="175"/>
      <c r="L148" s="171"/>
      <c r="M148" s="176"/>
      <c r="T148" s="177"/>
      <c r="AT148" s="172" t="s">
        <v>313</v>
      </c>
      <c r="AU148" s="172" t="s">
        <v>79</v>
      </c>
      <c r="AV148" s="15" t="s">
        <v>108</v>
      </c>
      <c r="AW148" s="15" t="s">
        <v>34</v>
      </c>
      <c r="AX148" s="15" t="s">
        <v>79</v>
      </c>
      <c r="AY148" s="172" t="s">
        <v>306</v>
      </c>
    </row>
    <row r="149" spans="2:65" s="11" customFormat="1" ht="25.9" customHeight="1">
      <c r="B149" s="121"/>
      <c r="D149" s="122" t="s">
        <v>71</v>
      </c>
      <c r="E149" s="123" t="s">
        <v>919</v>
      </c>
      <c r="F149" s="123" t="s">
        <v>2827</v>
      </c>
      <c r="I149" s="124"/>
      <c r="J149" s="125">
        <f>BK149</f>
        <v>0</v>
      </c>
      <c r="L149" s="121"/>
      <c r="M149" s="126"/>
      <c r="P149" s="127">
        <f>SUM(P150:P156)</f>
        <v>0</v>
      </c>
      <c r="R149" s="127">
        <f>SUM(R150:R156)</f>
        <v>0</v>
      </c>
      <c r="T149" s="128">
        <f>SUM(T150:T156)</f>
        <v>0</v>
      </c>
      <c r="AR149" s="122" t="s">
        <v>79</v>
      </c>
      <c r="AT149" s="129" t="s">
        <v>71</v>
      </c>
      <c r="AU149" s="129" t="s">
        <v>72</v>
      </c>
      <c r="AY149" s="122" t="s">
        <v>306</v>
      </c>
      <c r="BK149" s="130">
        <f>SUM(BK150:BK156)</f>
        <v>0</v>
      </c>
    </row>
    <row r="150" spans="2:65" s="1" customFormat="1" ht="16.5" customHeight="1">
      <c r="B150" s="33"/>
      <c r="C150" s="133" t="s">
        <v>432</v>
      </c>
      <c r="D150" s="133" t="s">
        <v>308</v>
      </c>
      <c r="E150" s="134" t="s">
        <v>2828</v>
      </c>
      <c r="F150" s="135" t="s">
        <v>2829</v>
      </c>
      <c r="G150" s="136" t="s">
        <v>661</v>
      </c>
      <c r="H150" s="137">
        <v>1</v>
      </c>
      <c r="I150" s="138"/>
      <c r="J150" s="139">
        <f t="shared" ref="J150:J156" si="0">ROUND(I150*H150,2)</f>
        <v>0</v>
      </c>
      <c r="K150" s="135" t="s">
        <v>311</v>
      </c>
      <c r="L150" s="33"/>
      <c r="M150" s="140" t="s">
        <v>21</v>
      </c>
      <c r="N150" s="141" t="s">
        <v>43</v>
      </c>
      <c r="P150" s="142">
        <f t="shared" ref="P150:P156" si="1">O150*H150</f>
        <v>0</v>
      </c>
      <c r="Q150" s="142">
        <v>0</v>
      </c>
      <c r="R150" s="142">
        <f t="shared" ref="R150:R156" si="2">Q150*H150</f>
        <v>0</v>
      </c>
      <c r="S150" s="142">
        <v>0</v>
      </c>
      <c r="T150" s="143">
        <f t="shared" ref="T150:T156" si="3">S150*H150</f>
        <v>0</v>
      </c>
      <c r="AR150" s="144" t="s">
        <v>108</v>
      </c>
      <c r="AT150" s="144" t="s">
        <v>308</v>
      </c>
      <c r="AU150" s="144" t="s">
        <v>79</v>
      </c>
      <c r="AY150" s="18" t="s">
        <v>306</v>
      </c>
      <c r="BE150" s="145">
        <f t="shared" ref="BE150:BE156" si="4">IF(N150="základní",J150,0)</f>
        <v>0</v>
      </c>
      <c r="BF150" s="145">
        <f t="shared" ref="BF150:BF156" si="5">IF(N150="snížená",J150,0)</f>
        <v>0</v>
      </c>
      <c r="BG150" s="145">
        <f t="shared" ref="BG150:BG156" si="6">IF(N150="zákl. přenesená",J150,0)</f>
        <v>0</v>
      </c>
      <c r="BH150" s="145">
        <f t="shared" ref="BH150:BH156" si="7">IF(N150="sníž. přenesená",J150,0)</f>
        <v>0</v>
      </c>
      <c r="BI150" s="145">
        <f t="shared" ref="BI150:BI156" si="8">IF(N150="nulová",J150,0)</f>
        <v>0</v>
      </c>
      <c r="BJ150" s="18" t="s">
        <v>79</v>
      </c>
      <c r="BK150" s="145">
        <f t="shared" ref="BK150:BK156" si="9">ROUND(I150*H150,2)</f>
        <v>0</v>
      </c>
      <c r="BL150" s="18" t="s">
        <v>108</v>
      </c>
      <c r="BM150" s="144" t="s">
        <v>2830</v>
      </c>
    </row>
    <row r="151" spans="2:65" s="1" customFormat="1" ht="16.5" customHeight="1">
      <c r="B151" s="33"/>
      <c r="C151" s="133" t="s">
        <v>439</v>
      </c>
      <c r="D151" s="133" t="s">
        <v>308</v>
      </c>
      <c r="E151" s="134" t="s">
        <v>2831</v>
      </c>
      <c r="F151" s="135" t="s">
        <v>2832</v>
      </c>
      <c r="G151" s="136" t="s">
        <v>661</v>
      </c>
      <c r="H151" s="137">
        <v>1</v>
      </c>
      <c r="I151" s="138"/>
      <c r="J151" s="139">
        <f t="shared" si="0"/>
        <v>0</v>
      </c>
      <c r="K151" s="135" t="s">
        <v>311</v>
      </c>
      <c r="L151" s="33"/>
      <c r="M151" s="140" t="s">
        <v>21</v>
      </c>
      <c r="N151" s="141" t="s">
        <v>43</v>
      </c>
      <c r="P151" s="142">
        <f t="shared" si="1"/>
        <v>0</v>
      </c>
      <c r="Q151" s="142">
        <v>0</v>
      </c>
      <c r="R151" s="142">
        <f t="shared" si="2"/>
        <v>0</v>
      </c>
      <c r="S151" s="142">
        <v>0</v>
      </c>
      <c r="T151" s="143">
        <f t="shared" si="3"/>
        <v>0</v>
      </c>
      <c r="AR151" s="144" t="s">
        <v>108</v>
      </c>
      <c r="AT151" s="144" t="s">
        <v>308</v>
      </c>
      <c r="AU151" s="144" t="s">
        <v>79</v>
      </c>
      <c r="AY151" s="18" t="s">
        <v>306</v>
      </c>
      <c r="BE151" s="145">
        <f t="shared" si="4"/>
        <v>0</v>
      </c>
      <c r="BF151" s="145">
        <f t="shared" si="5"/>
        <v>0</v>
      </c>
      <c r="BG151" s="145">
        <f t="shared" si="6"/>
        <v>0</v>
      </c>
      <c r="BH151" s="145">
        <f t="shared" si="7"/>
        <v>0</v>
      </c>
      <c r="BI151" s="145">
        <f t="shared" si="8"/>
        <v>0</v>
      </c>
      <c r="BJ151" s="18" t="s">
        <v>79</v>
      </c>
      <c r="BK151" s="145">
        <f t="shared" si="9"/>
        <v>0</v>
      </c>
      <c r="BL151" s="18" t="s">
        <v>108</v>
      </c>
      <c r="BM151" s="144" t="s">
        <v>2833</v>
      </c>
    </row>
    <row r="152" spans="2:65" s="1" customFormat="1" ht="16.5" customHeight="1">
      <c r="B152" s="33"/>
      <c r="C152" s="133" t="s">
        <v>446</v>
      </c>
      <c r="D152" s="133" t="s">
        <v>308</v>
      </c>
      <c r="E152" s="134" t="s">
        <v>2834</v>
      </c>
      <c r="F152" s="135" t="s">
        <v>2835</v>
      </c>
      <c r="G152" s="136" t="s">
        <v>661</v>
      </c>
      <c r="H152" s="137">
        <v>4</v>
      </c>
      <c r="I152" s="138"/>
      <c r="J152" s="139">
        <f t="shared" si="0"/>
        <v>0</v>
      </c>
      <c r="K152" s="135" t="s">
        <v>311</v>
      </c>
      <c r="L152" s="33"/>
      <c r="M152" s="140" t="s">
        <v>21</v>
      </c>
      <c r="N152" s="141" t="s">
        <v>43</v>
      </c>
      <c r="P152" s="142">
        <f t="shared" si="1"/>
        <v>0</v>
      </c>
      <c r="Q152" s="142">
        <v>0</v>
      </c>
      <c r="R152" s="142">
        <f t="shared" si="2"/>
        <v>0</v>
      </c>
      <c r="S152" s="142">
        <v>0</v>
      </c>
      <c r="T152" s="143">
        <f t="shared" si="3"/>
        <v>0</v>
      </c>
      <c r="AR152" s="144" t="s">
        <v>108</v>
      </c>
      <c r="AT152" s="144" t="s">
        <v>308</v>
      </c>
      <c r="AU152" s="144" t="s">
        <v>79</v>
      </c>
      <c r="AY152" s="18" t="s">
        <v>306</v>
      </c>
      <c r="BE152" s="145">
        <f t="shared" si="4"/>
        <v>0</v>
      </c>
      <c r="BF152" s="145">
        <f t="shared" si="5"/>
        <v>0</v>
      </c>
      <c r="BG152" s="145">
        <f t="shared" si="6"/>
        <v>0</v>
      </c>
      <c r="BH152" s="145">
        <f t="shared" si="7"/>
        <v>0</v>
      </c>
      <c r="BI152" s="145">
        <f t="shared" si="8"/>
        <v>0</v>
      </c>
      <c r="BJ152" s="18" t="s">
        <v>79</v>
      </c>
      <c r="BK152" s="145">
        <f t="shared" si="9"/>
        <v>0</v>
      </c>
      <c r="BL152" s="18" t="s">
        <v>108</v>
      </c>
      <c r="BM152" s="144" t="s">
        <v>2836</v>
      </c>
    </row>
    <row r="153" spans="2:65" s="1" customFormat="1" ht="16.5" customHeight="1">
      <c r="B153" s="33"/>
      <c r="C153" s="179" t="s">
        <v>7</v>
      </c>
      <c r="D153" s="179" t="s">
        <v>447</v>
      </c>
      <c r="E153" s="180" t="s">
        <v>2837</v>
      </c>
      <c r="F153" s="181" t="s">
        <v>2838</v>
      </c>
      <c r="G153" s="182" t="s">
        <v>422</v>
      </c>
      <c r="H153" s="183">
        <v>4</v>
      </c>
      <c r="I153" s="184"/>
      <c r="J153" s="185">
        <f t="shared" si="0"/>
        <v>0</v>
      </c>
      <c r="K153" s="181" t="s">
        <v>311</v>
      </c>
      <c r="L153" s="186"/>
      <c r="M153" s="187" t="s">
        <v>21</v>
      </c>
      <c r="N153" s="188" t="s">
        <v>43</v>
      </c>
      <c r="P153" s="142">
        <f t="shared" si="1"/>
        <v>0</v>
      </c>
      <c r="Q153" s="142">
        <v>0</v>
      </c>
      <c r="R153" s="142">
        <f t="shared" si="2"/>
        <v>0</v>
      </c>
      <c r="S153" s="142">
        <v>0</v>
      </c>
      <c r="T153" s="143">
        <f t="shared" si="3"/>
        <v>0</v>
      </c>
      <c r="AR153" s="144" t="s">
        <v>365</v>
      </c>
      <c r="AT153" s="144" t="s">
        <v>447</v>
      </c>
      <c r="AU153" s="144" t="s">
        <v>79</v>
      </c>
      <c r="AY153" s="18" t="s">
        <v>306</v>
      </c>
      <c r="BE153" s="145">
        <f t="shared" si="4"/>
        <v>0</v>
      </c>
      <c r="BF153" s="145">
        <f t="shared" si="5"/>
        <v>0</v>
      </c>
      <c r="BG153" s="145">
        <f t="shared" si="6"/>
        <v>0</v>
      </c>
      <c r="BH153" s="145">
        <f t="shared" si="7"/>
        <v>0</v>
      </c>
      <c r="BI153" s="145">
        <f t="shared" si="8"/>
        <v>0</v>
      </c>
      <c r="BJ153" s="18" t="s">
        <v>79</v>
      </c>
      <c r="BK153" s="145">
        <f t="shared" si="9"/>
        <v>0</v>
      </c>
      <c r="BL153" s="18" t="s">
        <v>108</v>
      </c>
      <c r="BM153" s="144" t="s">
        <v>2839</v>
      </c>
    </row>
    <row r="154" spans="2:65" s="1" customFormat="1" ht="16.5" customHeight="1">
      <c r="B154" s="33"/>
      <c r="C154" s="179" t="s">
        <v>460</v>
      </c>
      <c r="D154" s="179" t="s">
        <v>447</v>
      </c>
      <c r="E154" s="180" t="s">
        <v>2840</v>
      </c>
      <c r="F154" s="181" t="s">
        <v>2841</v>
      </c>
      <c r="G154" s="182" t="s">
        <v>661</v>
      </c>
      <c r="H154" s="183">
        <v>1</v>
      </c>
      <c r="I154" s="184"/>
      <c r="J154" s="185">
        <f t="shared" si="0"/>
        <v>0</v>
      </c>
      <c r="K154" s="181" t="s">
        <v>311</v>
      </c>
      <c r="L154" s="186"/>
      <c r="M154" s="187" t="s">
        <v>21</v>
      </c>
      <c r="N154" s="188" t="s">
        <v>43</v>
      </c>
      <c r="P154" s="142">
        <f t="shared" si="1"/>
        <v>0</v>
      </c>
      <c r="Q154" s="142">
        <v>0</v>
      </c>
      <c r="R154" s="142">
        <f t="shared" si="2"/>
        <v>0</v>
      </c>
      <c r="S154" s="142">
        <v>0</v>
      </c>
      <c r="T154" s="143">
        <f t="shared" si="3"/>
        <v>0</v>
      </c>
      <c r="AR154" s="144" t="s">
        <v>365</v>
      </c>
      <c r="AT154" s="144" t="s">
        <v>447</v>
      </c>
      <c r="AU154" s="144" t="s">
        <v>79</v>
      </c>
      <c r="AY154" s="18" t="s">
        <v>306</v>
      </c>
      <c r="BE154" s="145">
        <f t="shared" si="4"/>
        <v>0</v>
      </c>
      <c r="BF154" s="145">
        <f t="shared" si="5"/>
        <v>0</v>
      </c>
      <c r="BG154" s="145">
        <f t="shared" si="6"/>
        <v>0</v>
      </c>
      <c r="BH154" s="145">
        <f t="shared" si="7"/>
        <v>0</v>
      </c>
      <c r="BI154" s="145">
        <f t="shared" si="8"/>
        <v>0</v>
      </c>
      <c r="BJ154" s="18" t="s">
        <v>79</v>
      </c>
      <c r="BK154" s="145">
        <f t="shared" si="9"/>
        <v>0</v>
      </c>
      <c r="BL154" s="18" t="s">
        <v>108</v>
      </c>
      <c r="BM154" s="144" t="s">
        <v>2842</v>
      </c>
    </row>
    <row r="155" spans="2:65" s="1" customFormat="1" ht="16.5" customHeight="1">
      <c r="B155" s="33"/>
      <c r="C155" s="179" t="s">
        <v>468</v>
      </c>
      <c r="D155" s="179" t="s">
        <v>447</v>
      </c>
      <c r="E155" s="180" t="s">
        <v>2843</v>
      </c>
      <c r="F155" s="181" t="s">
        <v>2844</v>
      </c>
      <c r="G155" s="182" t="s">
        <v>661</v>
      </c>
      <c r="H155" s="183">
        <v>1</v>
      </c>
      <c r="I155" s="184"/>
      <c r="J155" s="185">
        <f t="shared" si="0"/>
        <v>0</v>
      </c>
      <c r="K155" s="181" t="s">
        <v>311</v>
      </c>
      <c r="L155" s="186"/>
      <c r="M155" s="187" t="s">
        <v>21</v>
      </c>
      <c r="N155" s="188" t="s">
        <v>43</v>
      </c>
      <c r="P155" s="142">
        <f t="shared" si="1"/>
        <v>0</v>
      </c>
      <c r="Q155" s="142">
        <v>0</v>
      </c>
      <c r="R155" s="142">
        <f t="shared" si="2"/>
        <v>0</v>
      </c>
      <c r="S155" s="142">
        <v>0</v>
      </c>
      <c r="T155" s="143">
        <f t="shared" si="3"/>
        <v>0</v>
      </c>
      <c r="AR155" s="144" t="s">
        <v>365</v>
      </c>
      <c r="AT155" s="144" t="s">
        <v>447</v>
      </c>
      <c r="AU155" s="144" t="s">
        <v>79</v>
      </c>
      <c r="AY155" s="18" t="s">
        <v>306</v>
      </c>
      <c r="BE155" s="145">
        <f t="shared" si="4"/>
        <v>0</v>
      </c>
      <c r="BF155" s="145">
        <f t="shared" si="5"/>
        <v>0</v>
      </c>
      <c r="BG155" s="145">
        <f t="shared" si="6"/>
        <v>0</v>
      </c>
      <c r="BH155" s="145">
        <f t="shared" si="7"/>
        <v>0</v>
      </c>
      <c r="BI155" s="145">
        <f t="shared" si="8"/>
        <v>0</v>
      </c>
      <c r="BJ155" s="18" t="s">
        <v>79</v>
      </c>
      <c r="BK155" s="145">
        <f t="shared" si="9"/>
        <v>0</v>
      </c>
      <c r="BL155" s="18" t="s">
        <v>108</v>
      </c>
      <c r="BM155" s="144" t="s">
        <v>2845</v>
      </c>
    </row>
    <row r="156" spans="2:65" s="1" customFormat="1" ht="16.5" customHeight="1">
      <c r="B156" s="33"/>
      <c r="C156" s="179" t="s">
        <v>476</v>
      </c>
      <c r="D156" s="179" t="s">
        <v>447</v>
      </c>
      <c r="E156" s="180" t="s">
        <v>2846</v>
      </c>
      <c r="F156" s="181" t="s">
        <v>2847</v>
      </c>
      <c r="G156" s="182" t="s">
        <v>661</v>
      </c>
      <c r="H156" s="183">
        <v>1</v>
      </c>
      <c r="I156" s="184"/>
      <c r="J156" s="185">
        <f t="shared" si="0"/>
        <v>0</v>
      </c>
      <c r="K156" s="181" t="s">
        <v>311</v>
      </c>
      <c r="L156" s="186"/>
      <c r="M156" s="187" t="s">
        <v>21</v>
      </c>
      <c r="N156" s="188" t="s">
        <v>43</v>
      </c>
      <c r="P156" s="142">
        <f t="shared" si="1"/>
        <v>0</v>
      </c>
      <c r="Q156" s="142">
        <v>0</v>
      </c>
      <c r="R156" s="142">
        <f t="shared" si="2"/>
        <v>0</v>
      </c>
      <c r="S156" s="142">
        <v>0</v>
      </c>
      <c r="T156" s="143">
        <f t="shared" si="3"/>
        <v>0</v>
      </c>
      <c r="AR156" s="144" t="s">
        <v>365</v>
      </c>
      <c r="AT156" s="144" t="s">
        <v>447</v>
      </c>
      <c r="AU156" s="144" t="s">
        <v>79</v>
      </c>
      <c r="AY156" s="18" t="s">
        <v>306</v>
      </c>
      <c r="BE156" s="145">
        <f t="shared" si="4"/>
        <v>0</v>
      </c>
      <c r="BF156" s="145">
        <f t="shared" si="5"/>
        <v>0</v>
      </c>
      <c r="BG156" s="145">
        <f t="shared" si="6"/>
        <v>0</v>
      </c>
      <c r="BH156" s="145">
        <f t="shared" si="7"/>
        <v>0</v>
      </c>
      <c r="BI156" s="145">
        <f t="shared" si="8"/>
        <v>0</v>
      </c>
      <c r="BJ156" s="18" t="s">
        <v>79</v>
      </c>
      <c r="BK156" s="145">
        <f t="shared" si="9"/>
        <v>0</v>
      </c>
      <c r="BL156" s="18" t="s">
        <v>108</v>
      </c>
      <c r="BM156" s="144" t="s">
        <v>2848</v>
      </c>
    </row>
    <row r="157" spans="2:65" s="11" customFormat="1" ht="25.9" customHeight="1">
      <c r="B157" s="121"/>
      <c r="D157" s="122" t="s">
        <v>71</v>
      </c>
      <c r="E157" s="123" t="s">
        <v>935</v>
      </c>
      <c r="F157" s="123" t="s">
        <v>2849</v>
      </c>
      <c r="I157" s="124"/>
      <c r="J157" s="125">
        <f>BK157</f>
        <v>0</v>
      </c>
      <c r="L157" s="121"/>
      <c r="M157" s="126"/>
      <c r="P157" s="127">
        <f>SUM(P158:P164)</f>
        <v>0</v>
      </c>
      <c r="R157" s="127">
        <f>SUM(R158:R164)</f>
        <v>0</v>
      </c>
      <c r="T157" s="128">
        <f>SUM(T158:T164)</f>
        <v>0</v>
      </c>
      <c r="AR157" s="122" t="s">
        <v>79</v>
      </c>
      <c r="AT157" s="129" t="s">
        <v>71</v>
      </c>
      <c r="AU157" s="129" t="s">
        <v>72</v>
      </c>
      <c r="AY157" s="122" t="s">
        <v>306</v>
      </c>
      <c r="BK157" s="130">
        <f>SUM(BK158:BK164)</f>
        <v>0</v>
      </c>
    </row>
    <row r="158" spans="2:65" s="1" customFormat="1" ht="16.5" customHeight="1">
      <c r="B158" s="33"/>
      <c r="C158" s="133" t="s">
        <v>482</v>
      </c>
      <c r="D158" s="133" t="s">
        <v>308</v>
      </c>
      <c r="E158" s="134" t="s">
        <v>2850</v>
      </c>
      <c r="F158" s="135" t="s">
        <v>2851</v>
      </c>
      <c r="G158" s="136" t="s">
        <v>661</v>
      </c>
      <c r="H158" s="137">
        <v>2</v>
      </c>
      <c r="I158" s="138"/>
      <c r="J158" s="139">
        <f t="shared" ref="J158:J164" si="10">ROUND(I158*H158,2)</f>
        <v>0</v>
      </c>
      <c r="K158" s="135" t="s">
        <v>311</v>
      </c>
      <c r="L158" s="33"/>
      <c r="M158" s="140" t="s">
        <v>21</v>
      </c>
      <c r="N158" s="141" t="s">
        <v>43</v>
      </c>
      <c r="P158" s="142">
        <f t="shared" ref="P158:P164" si="11">O158*H158</f>
        <v>0</v>
      </c>
      <c r="Q158" s="142">
        <v>0</v>
      </c>
      <c r="R158" s="142">
        <f t="shared" ref="R158:R164" si="12">Q158*H158</f>
        <v>0</v>
      </c>
      <c r="S158" s="142">
        <v>0</v>
      </c>
      <c r="T158" s="143">
        <f t="shared" ref="T158:T164" si="13">S158*H158</f>
        <v>0</v>
      </c>
      <c r="AR158" s="144" t="s">
        <v>108</v>
      </c>
      <c r="AT158" s="144" t="s">
        <v>308</v>
      </c>
      <c r="AU158" s="144" t="s">
        <v>79</v>
      </c>
      <c r="AY158" s="18" t="s">
        <v>306</v>
      </c>
      <c r="BE158" s="145">
        <f t="shared" ref="BE158:BE164" si="14">IF(N158="základní",J158,0)</f>
        <v>0</v>
      </c>
      <c r="BF158" s="145">
        <f t="shared" ref="BF158:BF164" si="15">IF(N158="snížená",J158,0)</f>
        <v>0</v>
      </c>
      <c r="BG158" s="145">
        <f t="shared" ref="BG158:BG164" si="16">IF(N158="zákl. přenesená",J158,0)</f>
        <v>0</v>
      </c>
      <c r="BH158" s="145">
        <f t="shared" ref="BH158:BH164" si="17">IF(N158="sníž. přenesená",J158,0)</f>
        <v>0</v>
      </c>
      <c r="BI158" s="145">
        <f t="shared" ref="BI158:BI164" si="18">IF(N158="nulová",J158,0)</f>
        <v>0</v>
      </c>
      <c r="BJ158" s="18" t="s">
        <v>79</v>
      </c>
      <c r="BK158" s="145">
        <f t="shared" ref="BK158:BK164" si="19">ROUND(I158*H158,2)</f>
        <v>0</v>
      </c>
      <c r="BL158" s="18" t="s">
        <v>108</v>
      </c>
      <c r="BM158" s="144" t="s">
        <v>2852</v>
      </c>
    </row>
    <row r="159" spans="2:65" s="1" customFormat="1" ht="16.5" customHeight="1">
      <c r="B159" s="33"/>
      <c r="C159" s="133" t="s">
        <v>489</v>
      </c>
      <c r="D159" s="133" t="s">
        <v>308</v>
      </c>
      <c r="E159" s="134" t="s">
        <v>2853</v>
      </c>
      <c r="F159" s="135" t="s">
        <v>2854</v>
      </c>
      <c r="G159" s="136" t="s">
        <v>240</v>
      </c>
      <c r="H159" s="137">
        <v>30</v>
      </c>
      <c r="I159" s="138"/>
      <c r="J159" s="139">
        <f t="shared" si="10"/>
        <v>0</v>
      </c>
      <c r="K159" s="135" t="s">
        <v>311</v>
      </c>
      <c r="L159" s="33"/>
      <c r="M159" s="140" t="s">
        <v>21</v>
      </c>
      <c r="N159" s="141" t="s">
        <v>43</v>
      </c>
      <c r="P159" s="142">
        <f t="shared" si="11"/>
        <v>0</v>
      </c>
      <c r="Q159" s="142">
        <v>0</v>
      </c>
      <c r="R159" s="142">
        <f t="shared" si="12"/>
        <v>0</v>
      </c>
      <c r="S159" s="142">
        <v>0</v>
      </c>
      <c r="T159" s="143">
        <f t="shared" si="13"/>
        <v>0</v>
      </c>
      <c r="AR159" s="144" t="s">
        <v>108</v>
      </c>
      <c r="AT159" s="144" t="s">
        <v>308</v>
      </c>
      <c r="AU159" s="144" t="s">
        <v>79</v>
      </c>
      <c r="AY159" s="18" t="s">
        <v>306</v>
      </c>
      <c r="BE159" s="145">
        <f t="shared" si="14"/>
        <v>0</v>
      </c>
      <c r="BF159" s="145">
        <f t="shared" si="15"/>
        <v>0</v>
      </c>
      <c r="BG159" s="145">
        <f t="shared" si="16"/>
        <v>0</v>
      </c>
      <c r="BH159" s="145">
        <f t="shared" si="17"/>
        <v>0</v>
      </c>
      <c r="BI159" s="145">
        <f t="shared" si="18"/>
        <v>0</v>
      </c>
      <c r="BJ159" s="18" t="s">
        <v>79</v>
      </c>
      <c r="BK159" s="145">
        <f t="shared" si="19"/>
        <v>0</v>
      </c>
      <c r="BL159" s="18" t="s">
        <v>108</v>
      </c>
      <c r="BM159" s="144" t="s">
        <v>2855</v>
      </c>
    </row>
    <row r="160" spans="2:65" s="1" customFormat="1" ht="16.5" customHeight="1">
      <c r="B160" s="33"/>
      <c r="C160" s="133" t="s">
        <v>497</v>
      </c>
      <c r="D160" s="133" t="s">
        <v>308</v>
      </c>
      <c r="E160" s="134" t="s">
        <v>2856</v>
      </c>
      <c r="F160" s="135" t="s">
        <v>2857</v>
      </c>
      <c r="G160" s="136" t="s">
        <v>240</v>
      </c>
      <c r="H160" s="137">
        <v>18</v>
      </c>
      <c r="I160" s="138"/>
      <c r="J160" s="139">
        <f t="shared" si="10"/>
        <v>0</v>
      </c>
      <c r="K160" s="135" t="s">
        <v>311</v>
      </c>
      <c r="L160" s="33"/>
      <c r="M160" s="140" t="s">
        <v>21</v>
      </c>
      <c r="N160" s="141" t="s">
        <v>43</v>
      </c>
      <c r="P160" s="142">
        <f t="shared" si="11"/>
        <v>0</v>
      </c>
      <c r="Q160" s="142">
        <v>0</v>
      </c>
      <c r="R160" s="142">
        <f t="shared" si="12"/>
        <v>0</v>
      </c>
      <c r="S160" s="142">
        <v>0</v>
      </c>
      <c r="T160" s="143">
        <f t="shared" si="13"/>
        <v>0</v>
      </c>
      <c r="AR160" s="144" t="s">
        <v>108</v>
      </c>
      <c r="AT160" s="144" t="s">
        <v>308</v>
      </c>
      <c r="AU160" s="144" t="s">
        <v>79</v>
      </c>
      <c r="AY160" s="18" t="s">
        <v>306</v>
      </c>
      <c r="BE160" s="145">
        <f t="shared" si="14"/>
        <v>0</v>
      </c>
      <c r="BF160" s="145">
        <f t="shared" si="15"/>
        <v>0</v>
      </c>
      <c r="BG160" s="145">
        <f t="shared" si="16"/>
        <v>0</v>
      </c>
      <c r="BH160" s="145">
        <f t="shared" si="17"/>
        <v>0</v>
      </c>
      <c r="BI160" s="145">
        <f t="shared" si="18"/>
        <v>0</v>
      </c>
      <c r="BJ160" s="18" t="s">
        <v>79</v>
      </c>
      <c r="BK160" s="145">
        <f t="shared" si="19"/>
        <v>0</v>
      </c>
      <c r="BL160" s="18" t="s">
        <v>108</v>
      </c>
      <c r="BM160" s="144" t="s">
        <v>2858</v>
      </c>
    </row>
    <row r="161" spans="2:65" s="1" customFormat="1" ht="16.5" customHeight="1">
      <c r="B161" s="33"/>
      <c r="C161" s="179" t="s">
        <v>504</v>
      </c>
      <c r="D161" s="179" t="s">
        <v>447</v>
      </c>
      <c r="E161" s="180" t="s">
        <v>2859</v>
      </c>
      <c r="F161" s="181" t="s">
        <v>2860</v>
      </c>
      <c r="G161" s="182" t="s">
        <v>422</v>
      </c>
      <c r="H161" s="183">
        <v>6</v>
      </c>
      <c r="I161" s="184"/>
      <c r="J161" s="185">
        <f t="shared" si="10"/>
        <v>0</v>
      </c>
      <c r="K161" s="181" t="s">
        <v>311</v>
      </c>
      <c r="L161" s="186"/>
      <c r="M161" s="187" t="s">
        <v>21</v>
      </c>
      <c r="N161" s="188" t="s">
        <v>43</v>
      </c>
      <c r="P161" s="142">
        <f t="shared" si="11"/>
        <v>0</v>
      </c>
      <c r="Q161" s="142">
        <v>0</v>
      </c>
      <c r="R161" s="142">
        <f t="shared" si="12"/>
        <v>0</v>
      </c>
      <c r="S161" s="142">
        <v>0</v>
      </c>
      <c r="T161" s="143">
        <f t="shared" si="13"/>
        <v>0</v>
      </c>
      <c r="AR161" s="144" t="s">
        <v>365</v>
      </c>
      <c r="AT161" s="144" t="s">
        <v>447</v>
      </c>
      <c r="AU161" s="144" t="s">
        <v>79</v>
      </c>
      <c r="AY161" s="18" t="s">
        <v>306</v>
      </c>
      <c r="BE161" s="145">
        <f t="shared" si="14"/>
        <v>0</v>
      </c>
      <c r="BF161" s="145">
        <f t="shared" si="15"/>
        <v>0</v>
      </c>
      <c r="BG161" s="145">
        <f t="shared" si="16"/>
        <v>0</v>
      </c>
      <c r="BH161" s="145">
        <f t="shared" si="17"/>
        <v>0</v>
      </c>
      <c r="BI161" s="145">
        <f t="shared" si="18"/>
        <v>0</v>
      </c>
      <c r="BJ161" s="18" t="s">
        <v>79</v>
      </c>
      <c r="BK161" s="145">
        <f t="shared" si="19"/>
        <v>0</v>
      </c>
      <c r="BL161" s="18" t="s">
        <v>108</v>
      </c>
      <c r="BM161" s="144" t="s">
        <v>2861</v>
      </c>
    </row>
    <row r="162" spans="2:65" s="1" customFormat="1" ht="16.5" customHeight="1">
      <c r="B162" s="33"/>
      <c r="C162" s="179" t="s">
        <v>511</v>
      </c>
      <c r="D162" s="179" t="s">
        <v>447</v>
      </c>
      <c r="E162" s="180" t="s">
        <v>2862</v>
      </c>
      <c r="F162" s="181" t="s">
        <v>2863</v>
      </c>
      <c r="G162" s="182" t="s">
        <v>422</v>
      </c>
      <c r="H162" s="183">
        <v>1</v>
      </c>
      <c r="I162" s="184"/>
      <c r="J162" s="185">
        <f t="shared" si="10"/>
        <v>0</v>
      </c>
      <c r="K162" s="181" t="s">
        <v>311</v>
      </c>
      <c r="L162" s="186"/>
      <c r="M162" s="187" t="s">
        <v>21</v>
      </c>
      <c r="N162" s="188" t="s">
        <v>43</v>
      </c>
      <c r="P162" s="142">
        <f t="shared" si="11"/>
        <v>0</v>
      </c>
      <c r="Q162" s="142">
        <v>0</v>
      </c>
      <c r="R162" s="142">
        <f t="shared" si="12"/>
        <v>0</v>
      </c>
      <c r="S162" s="142">
        <v>0</v>
      </c>
      <c r="T162" s="143">
        <f t="shared" si="13"/>
        <v>0</v>
      </c>
      <c r="AR162" s="144" t="s">
        <v>365</v>
      </c>
      <c r="AT162" s="144" t="s">
        <v>447</v>
      </c>
      <c r="AU162" s="144" t="s">
        <v>79</v>
      </c>
      <c r="AY162" s="18" t="s">
        <v>306</v>
      </c>
      <c r="BE162" s="145">
        <f t="shared" si="14"/>
        <v>0</v>
      </c>
      <c r="BF162" s="145">
        <f t="shared" si="15"/>
        <v>0</v>
      </c>
      <c r="BG162" s="145">
        <f t="shared" si="16"/>
        <v>0</v>
      </c>
      <c r="BH162" s="145">
        <f t="shared" si="17"/>
        <v>0</v>
      </c>
      <c r="BI162" s="145">
        <f t="shared" si="18"/>
        <v>0</v>
      </c>
      <c r="BJ162" s="18" t="s">
        <v>79</v>
      </c>
      <c r="BK162" s="145">
        <f t="shared" si="19"/>
        <v>0</v>
      </c>
      <c r="BL162" s="18" t="s">
        <v>108</v>
      </c>
      <c r="BM162" s="144" t="s">
        <v>2864</v>
      </c>
    </row>
    <row r="163" spans="2:65" s="1" customFormat="1" ht="16.5" customHeight="1">
      <c r="B163" s="33"/>
      <c r="C163" s="179" t="s">
        <v>517</v>
      </c>
      <c r="D163" s="179" t="s">
        <v>447</v>
      </c>
      <c r="E163" s="180" t="s">
        <v>2865</v>
      </c>
      <c r="F163" s="181" t="s">
        <v>2866</v>
      </c>
      <c r="G163" s="182" t="s">
        <v>240</v>
      </c>
      <c r="H163" s="183">
        <v>18</v>
      </c>
      <c r="I163" s="184"/>
      <c r="J163" s="185">
        <f t="shared" si="10"/>
        <v>0</v>
      </c>
      <c r="K163" s="181" t="s">
        <v>311</v>
      </c>
      <c r="L163" s="186"/>
      <c r="M163" s="187" t="s">
        <v>21</v>
      </c>
      <c r="N163" s="188" t="s">
        <v>43</v>
      </c>
      <c r="P163" s="142">
        <f t="shared" si="11"/>
        <v>0</v>
      </c>
      <c r="Q163" s="142">
        <v>0</v>
      </c>
      <c r="R163" s="142">
        <f t="shared" si="12"/>
        <v>0</v>
      </c>
      <c r="S163" s="142">
        <v>0</v>
      </c>
      <c r="T163" s="143">
        <f t="shared" si="13"/>
        <v>0</v>
      </c>
      <c r="AR163" s="144" t="s">
        <v>365</v>
      </c>
      <c r="AT163" s="144" t="s">
        <v>447</v>
      </c>
      <c r="AU163" s="144" t="s">
        <v>79</v>
      </c>
      <c r="AY163" s="18" t="s">
        <v>306</v>
      </c>
      <c r="BE163" s="145">
        <f t="shared" si="14"/>
        <v>0</v>
      </c>
      <c r="BF163" s="145">
        <f t="shared" si="15"/>
        <v>0</v>
      </c>
      <c r="BG163" s="145">
        <f t="shared" si="16"/>
        <v>0</v>
      </c>
      <c r="BH163" s="145">
        <f t="shared" si="17"/>
        <v>0</v>
      </c>
      <c r="BI163" s="145">
        <f t="shared" si="18"/>
        <v>0</v>
      </c>
      <c r="BJ163" s="18" t="s">
        <v>79</v>
      </c>
      <c r="BK163" s="145">
        <f t="shared" si="19"/>
        <v>0</v>
      </c>
      <c r="BL163" s="18" t="s">
        <v>108</v>
      </c>
      <c r="BM163" s="144" t="s">
        <v>2867</v>
      </c>
    </row>
    <row r="164" spans="2:65" s="1" customFormat="1" ht="16.5" customHeight="1">
      <c r="B164" s="33"/>
      <c r="C164" s="179" t="s">
        <v>523</v>
      </c>
      <c r="D164" s="179" t="s">
        <v>447</v>
      </c>
      <c r="E164" s="180" t="s">
        <v>2868</v>
      </c>
      <c r="F164" s="181" t="s">
        <v>2869</v>
      </c>
      <c r="G164" s="182" t="s">
        <v>240</v>
      </c>
      <c r="H164" s="183">
        <v>30.45</v>
      </c>
      <c r="I164" s="184"/>
      <c r="J164" s="185">
        <f t="shared" si="10"/>
        <v>0</v>
      </c>
      <c r="K164" s="181" t="s">
        <v>311</v>
      </c>
      <c r="L164" s="186"/>
      <c r="M164" s="187" t="s">
        <v>21</v>
      </c>
      <c r="N164" s="188" t="s">
        <v>43</v>
      </c>
      <c r="P164" s="142">
        <f t="shared" si="11"/>
        <v>0</v>
      </c>
      <c r="Q164" s="142">
        <v>0</v>
      </c>
      <c r="R164" s="142">
        <f t="shared" si="12"/>
        <v>0</v>
      </c>
      <c r="S164" s="142">
        <v>0</v>
      </c>
      <c r="T164" s="143">
        <f t="shared" si="13"/>
        <v>0</v>
      </c>
      <c r="AR164" s="144" t="s">
        <v>365</v>
      </c>
      <c r="AT164" s="144" t="s">
        <v>447</v>
      </c>
      <c r="AU164" s="144" t="s">
        <v>79</v>
      </c>
      <c r="AY164" s="18" t="s">
        <v>306</v>
      </c>
      <c r="BE164" s="145">
        <f t="shared" si="14"/>
        <v>0</v>
      </c>
      <c r="BF164" s="145">
        <f t="shared" si="15"/>
        <v>0</v>
      </c>
      <c r="BG164" s="145">
        <f t="shared" si="16"/>
        <v>0</v>
      </c>
      <c r="BH164" s="145">
        <f t="shared" si="17"/>
        <v>0</v>
      </c>
      <c r="BI164" s="145">
        <f t="shared" si="18"/>
        <v>0</v>
      </c>
      <c r="BJ164" s="18" t="s">
        <v>79</v>
      </c>
      <c r="BK164" s="145">
        <f t="shared" si="19"/>
        <v>0</v>
      </c>
      <c r="BL164" s="18" t="s">
        <v>108</v>
      </c>
      <c r="BM164" s="144" t="s">
        <v>2870</v>
      </c>
    </row>
    <row r="165" spans="2:65" s="11" customFormat="1" ht="25.9" customHeight="1">
      <c r="B165" s="121"/>
      <c r="D165" s="122" t="s">
        <v>71</v>
      </c>
      <c r="E165" s="123" t="s">
        <v>949</v>
      </c>
      <c r="F165" s="123" t="s">
        <v>2871</v>
      </c>
      <c r="I165" s="124"/>
      <c r="J165" s="125">
        <f>BK165</f>
        <v>0</v>
      </c>
      <c r="L165" s="121"/>
      <c r="M165" s="126"/>
      <c r="P165" s="127">
        <f>SUM(P166:P174)</f>
        <v>0</v>
      </c>
      <c r="R165" s="127">
        <f>SUM(R166:R174)</f>
        <v>0</v>
      </c>
      <c r="T165" s="128">
        <f>SUM(T166:T174)</f>
        <v>0</v>
      </c>
      <c r="AR165" s="122" t="s">
        <v>79</v>
      </c>
      <c r="AT165" s="129" t="s">
        <v>71</v>
      </c>
      <c r="AU165" s="129" t="s">
        <v>72</v>
      </c>
      <c r="AY165" s="122" t="s">
        <v>306</v>
      </c>
      <c r="BK165" s="130">
        <f>SUM(BK166:BK174)</f>
        <v>0</v>
      </c>
    </row>
    <row r="166" spans="2:65" s="1" customFormat="1" ht="16.5" customHeight="1">
      <c r="B166" s="33"/>
      <c r="C166" s="133" t="s">
        <v>530</v>
      </c>
      <c r="D166" s="133" t="s">
        <v>308</v>
      </c>
      <c r="E166" s="134" t="s">
        <v>2872</v>
      </c>
      <c r="F166" s="135" t="s">
        <v>2873</v>
      </c>
      <c r="G166" s="136" t="s">
        <v>661</v>
      </c>
      <c r="H166" s="137">
        <v>1</v>
      </c>
      <c r="I166" s="138"/>
      <c r="J166" s="139">
        <f t="shared" ref="J166:J174" si="20">ROUND(I166*H166,2)</f>
        <v>0</v>
      </c>
      <c r="K166" s="135" t="s">
        <v>311</v>
      </c>
      <c r="L166" s="33"/>
      <c r="M166" s="140" t="s">
        <v>21</v>
      </c>
      <c r="N166" s="141" t="s">
        <v>43</v>
      </c>
      <c r="P166" s="142">
        <f t="shared" ref="P166:P174" si="21">O166*H166</f>
        <v>0</v>
      </c>
      <c r="Q166" s="142">
        <v>0</v>
      </c>
      <c r="R166" s="142">
        <f t="shared" ref="R166:R174" si="22">Q166*H166</f>
        <v>0</v>
      </c>
      <c r="S166" s="142">
        <v>0</v>
      </c>
      <c r="T166" s="143">
        <f t="shared" ref="T166:T174" si="23">S166*H166</f>
        <v>0</v>
      </c>
      <c r="AR166" s="144" t="s">
        <v>108</v>
      </c>
      <c r="AT166" s="144" t="s">
        <v>308</v>
      </c>
      <c r="AU166" s="144" t="s">
        <v>79</v>
      </c>
      <c r="AY166" s="18" t="s">
        <v>306</v>
      </c>
      <c r="BE166" s="145">
        <f t="shared" ref="BE166:BE174" si="24">IF(N166="základní",J166,0)</f>
        <v>0</v>
      </c>
      <c r="BF166" s="145">
        <f t="shared" ref="BF166:BF174" si="25">IF(N166="snížená",J166,0)</f>
        <v>0</v>
      </c>
      <c r="BG166" s="145">
        <f t="shared" ref="BG166:BG174" si="26">IF(N166="zákl. přenesená",J166,0)</f>
        <v>0</v>
      </c>
      <c r="BH166" s="145">
        <f t="shared" ref="BH166:BH174" si="27">IF(N166="sníž. přenesená",J166,0)</f>
        <v>0</v>
      </c>
      <c r="BI166" s="145">
        <f t="shared" ref="BI166:BI174" si="28">IF(N166="nulová",J166,0)</f>
        <v>0</v>
      </c>
      <c r="BJ166" s="18" t="s">
        <v>79</v>
      </c>
      <c r="BK166" s="145">
        <f t="shared" ref="BK166:BK174" si="29">ROUND(I166*H166,2)</f>
        <v>0</v>
      </c>
      <c r="BL166" s="18" t="s">
        <v>108</v>
      </c>
      <c r="BM166" s="144" t="s">
        <v>2874</v>
      </c>
    </row>
    <row r="167" spans="2:65" s="1" customFormat="1" ht="16.5" customHeight="1">
      <c r="B167" s="33"/>
      <c r="C167" s="133" t="s">
        <v>538</v>
      </c>
      <c r="D167" s="133" t="s">
        <v>308</v>
      </c>
      <c r="E167" s="134" t="s">
        <v>2875</v>
      </c>
      <c r="F167" s="135" t="s">
        <v>2876</v>
      </c>
      <c r="G167" s="136" t="s">
        <v>661</v>
      </c>
      <c r="H167" s="137">
        <v>1</v>
      </c>
      <c r="I167" s="138"/>
      <c r="J167" s="139">
        <f t="shared" si="20"/>
        <v>0</v>
      </c>
      <c r="K167" s="135" t="s">
        <v>311</v>
      </c>
      <c r="L167" s="33"/>
      <c r="M167" s="140" t="s">
        <v>21</v>
      </c>
      <c r="N167" s="141" t="s">
        <v>43</v>
      </c>
      <c r="P167" s="142">
        <f t="shared" si="21"/>
        <v>0</v>
      </c>
      <c r="Q167" s="142">
        <v>0</v>
      </c>
      <c r="R167" s="142">
        <f t="shared" si="22"/>
        <v>0</v>
      </c>
      <c r="S167" s="142">
        <v>0</v>
      </c>
      <c r="T167" s="143">
        <f t="shared" si="23"/>
        <v>0</v>
      </c>
      <c r="AR167" s="144" t="s">
        <v>108</v>
      </c>
      <c r="AT167" s="144" t="s">
        <v>308</v>
      </c>
      <c r="AU167" s="144" t="s">
        <v>79</v>
      </c>
      <c r="AY167" s="18" t="s">
        <v>306</v>
      </c>
      <c r="BE167" s="145">
        <f t="shared" si="24"/>
        <v>0</v>
      </c>
      <c r="BF167" s="145">
        <f t="shared" si="25"/>
        <v>0</v>
      </c>
      <c r="BG167" s="145">
        <f t="shared" si="26"/>
        <v>0</v>
      </c>
      <c r="BH167" s="145">
        <f t="shared" si="27"/>
        <v>0</v>
      </c>
      <c r="BI167" s="145">
        <f t="shared" si="28"/>
        <v>0</v>
      </c>
      <c r="BJ167" s="18" t="s">
        <v>79</v>
      </c>
      <c r="BK167" s="145">
        <f t="shared" si="29"/>
        <v>0</v>
      </c>
      <c r="BL167" s="18" t="s">
        <v>108</v>
      </c>
      <c r="BM167" s="144" t="s">
        <v>2877</v>
      </c>
    </row>
    <row r="168" spans="2:65" s="1" customFormat="1" ht="16.5" customHeight="1">
      <c r="B168" s="33"/>
      <c r="C168" s="133" t="s">
        <v>545</v>
      </c>
      <c r="D168" s="133" t="s">
        <v>308</v>
      </c>
      <c r="E168" s="134" t="s">
        <v>2878</v>
      </c>
      <c r="F168" s="135" t="s">
        <v>2879</v>
      </c>
      <c r="G168" s="136" t="s">
        <v>240</v>
      </c>
      <c r="H168" s="137">
        <v>30</v>
      </c>
      <c r="I168" s="138"/>
      <c r="J168" s="139">
        <f t="shared" si="20"/>
        <v>0</v>
      </c>
      <c r="K168" s="135" t="s">
        <v>311</v>
      </c>
      <c r="L168" s="33"/>
      <c r="M168" s="140" t="s">
        <v>21</v>
      </c>
      <c r="N168" s="141" t="s">
        <v>43</v>
      </c>
      <c r="P168" s="142">
        <f t="shared" si="21"/>
        <v>0</v>
      </c>
      <c r="Q168" s="142">
        <v>0</v>
      </c>
      <c r="R168" s="142">
        <f t="shared" si="22"/>
        <v>0</v>
      </c>
      <c r="S168" s="142">
        <v>0</v>
      </c>
      <c r="T168" s="143">
        <f t="shared" si="23"/>
        <v>0</v>
      </c>
      <c r="AR168" s="144" t="s">
        <v>108</v>
      </c>
      <c r="AT168" s="144" t="s">
        <v>308</v>
      </c>
      <c r="AU168" s="144" t="s">
        <v>79</v>
      </c>
      <c r="AY168" s="18" t="s">
        <v>306</v>
      </c>
      <c r="BE168" s="145">
        <f t="shared" si="24"/>
        <v>0</v>
      </c>
      <c r="BF168" s="145">
        <f t="shared" si="25"/>
        <v>0</v>
      </c>
      <c r="BG168" s="145">
        <f t="shared" si="26"/>
        <v>0</v>
      </c>
      <c r="BH168" s="145">
        <f t="shared" si="27"/>
        <v>0</v>
      </c>
      <c r="BI168" s="145">
        <f t="shared" si="28"/>
        <v>0</v>
      </c>
      <c r="BJ168" s="18" t="s">
        <v>79</v>
      </c>
      <c r="BK168" s="145">
        <f t="shared" si="29"/>
        <v>0</v>
      </c>
      <c r="BL168" s="18" t="s">
        <v>108</v>
      </c>
      <c r="BM168" s="144" t="s">
        <v>2880</v>
      </c>
    </row>
    <row r="169" spans="2:65" s="1" customFormat="1" ht="16.5" customHeight="1">
      <c r="B169" s="33"/>
      <c r="C169" s="133" t="s">
        <v>553</v>
      </c>
      <c r="D169" s="133" t="s">
        <v>308</v>
      </c>
      <c r="E169" s="134" t="s">
        <v>2881</v>
      </c>
      <c r="F169" s="135" t="s">
        <v>2882</v>
      </c>
      <c r="G169" s="136" t="s">
        <v>240</v>
      </c>
      <c r="H169" s="137">
        <v>30</v>
      </c>
      <c r="I169" s="138"/>
      <c r="J169" s="139">
        <f t="shared" si="20"/>
        <v>0</v>
      </c>
      <c r="K169" s="135" t="s">
        <v>311</v>
      </c>
      <c r="L169" s="33"/>
      <c r="M169" s="140" t="s">
        <v>21</v>
      </c>
      <c r="N169" s="141" t="s">
        <v>43</v>
      </c>
      <c r="P169" s="142">
        <f t="shared" si="21"/>
        <v>0</v>
      </c>
      <c r="Q169" s="142">
        <v>0</v>
      </c>
      <c r="R169" s="142">
        <f t="shared" si="22"/>
        <v>0</v>
      </c>
      <c r="S169" s="142">
        <v>0</v>
      </c>
      <c r="T169" s="143">
        <f t="shared" si="23"/>
        <v>0</v>
      </c>
      <c r="AR169" s="144" t="s">
        <v>108</v>
      </c>
      <c r="AT169" s="144" t="s">
        <v>308</v>
      </c>
      <c r="AU169" s="144" t="s">
        <v>79</v>
      </c>
      <c r="AY169" s="18" t="s">
        <v>306</v>
      </c>
      <c r="BE169" s="145">
        <f t="shared" si="24"/>
        <v>0</v>
      </c>
      <c r="BF169" s="145">
        <f t="shared" si="25"/>
        <v>0</v>
      </c>
      <c r="BG169" s="145">
        <f t="shared" si="26"/>
        <v>0</v>
      </c>
      <c r="BH169" s="145">
        <f t="shared" si="27"/>
        <v>0</v>
      </c>
      <c r="BI169" s="145">
        <f t="shared" si="28"/>
        <v>0</v>
      </c>
      <c r="BJ169" s="18" t="s">
        <v>79</v>
      </c>
      <c r="BK169" s="145">
        <f t="shared" si="29"/>
        <v>0</v>
      </c>
      <c r="BL169" s="18" t="s">
        <v>108</v>
      </c>
      <c r="BM169" s="144" t="s">
        <v>2883</v>
      </c>
    </row>
    <row r="170" spans="2:65" s="1" customFormat="1" ht="16.5" customHeight="1">
      <c r="B170" s="33"/>
      <c r="C170" s="133" t="s">
        <v>562</v>
      </c>
      <c r="D170" s="133" t="s">
        <v>308</v>
      </c>
      <c r="E170" s="134" t="s">
        <v>2884</v>
      </c>
      <c r="F170" s="135" t="s">
        <v>2885</v>
      </c>
      <c r="G170" s="136" t="s">
        <v>240</v>
      </c>
      <c r="H170" s="137">
        <v>18</v>
      </c>
      <c r="I170" s="138"/>
      <c r="J170" s="139">
        <f t="shared" si="20"/>
        <v>0</v>
      </c>
      <c r="K170" s="135" t="s">
        <v>311</v>
      </c>
      <c r="L170" s="33"/>
      <c r="M170" s="140" t="s">
        <v>21</v>
      </c>
      <c r="N170" s="141" t="s">
        <v>43</v>
      </c>
      <c r="P170" s="142">
        <f t="shared" si="21"/>
        <v>0</v>
      </c>
      <c r="Q170" s="142">
        <v>0</v>
      </c>
      <c r="R170" s="142">
        <f t="shared" si="22"/>
        <v>0</v>
      </c>
      <c r="S170" s="142">
        <v>0</v>
      </c>
      <c r="T170" s="143">
        <f t="shared" si="23"/>
        <v>0</v>
      </c>
      <c r="AR170" s="144" t="s">
        <v>108</v>
      </c>
      <c r="AT170" s="144" t="s">
        <v>308</v>
      </c>
      <c r="AU170" s="144" t="s">
        <v>79</v>
      </c>
      <c r="AY170" s="18" t="s">
        <v>306</v>
      </c>
      <c r="BE170" s="145">
        <f t="shared" si="24"/>
        <v>0</v>
      </c>
      <c r="BF170" s="145">
        <f t="shared" si="25"/>
        <v>0</v>
      </c>
      <c r="BG170" s="145">
        <f t="shared" si="26"/>
        <v>0</v>
      </c>
      <c r="BH170" s="145">
        <f t="shared" si="27"/>
        <v>0</v>
      </c>
      <c r="BI170" s="145">
        <f t="shared" si="28"/>
        <v>0</v>
      </c>
      <c r="BJ170" s="18" t="s">
        <v>79</v>
      </c>
      <c r="BK170" s="145">
        <f t="shared" si="29"/>
        <v>0</v>
      </c>
      <c r="BL170" s="18" t="s">
        <v>108</v>
      </c>
      <c r="BM170" s="144" t="s">
        <v>2886</v>
      </c>
    </row>
    <row r="171" spans="2:65" s="1" customFormat="1" ht="16.5" customHeight="1">
      <c r="B171" s="33"/>
      <c r="C171" s="133" t="s">
        <v>571</v>
      </c>
      <c r="D171" s="133" t="s">
        <v>308</v>
      </c>
      <c r="E171" s="134" t="s">
        <v>2887</v>
      </c>
      <c r="F171" s="135" t="s">
        <v>2888</v>
      </c>
      <c r="G171" s="136" t="s">
        <v>661</v>
      </c>
      <c r="H171" s="137">
        <v>1</v>
      </c>
      <c r="I171" s="138"/>
      <c r="J171" s="139">
        <f t="shared" si="20"/>
        <v>0</v>
      </c>
      <c r="K171" s="135" t="s">
        <v>311</v>
      </c>
      <c r="L171" s="33"/>
      <c r="M171" s="140" t="s">
        <v>21</v>
      </c>
      <c r="N171" s="141" t="s">
        <v>43</v>
      </c>
      <c r="P171" s="142">
        <f t="shared" si="21"/>
        <v>0</v>
      </c>
      <c r="Q171" s="142">
        <v>0</v>
      </c>
      <c r="R171" s="142">
        <f t="shared" si="22"/>
        <v>0</v>
      </c>
      <c r="S171" s="142">
        <v>0</v>
      </c>
      <c r="T171" s="143">
        <f t="shared" si="23"/>
        <v>0</v>
      </c>
      <c r="AR171" s="144" t="s">
        <v>108</v>
      </c>
      <c r="AT171" s="144" t="s">
        <v>308</v>
      </c>
      <c r="AU171" s="144" t="s">
        <v>79</v>
      </c>
      <c r="AY171" s="18" t="s">
        <v>306</v>
      </c>
      <c r="BE171" s="145">
        <f t="shared" si="24"/>
        <v>0</v>
      </c>
      <c r="BF171" s="145">
        <f t="shared" si="25"/>
        <v>0</v>
      </c>
      <c r="BG171" s="145">
        <f t="shared" si="26"/>
        <v>0</v>
      </c>
      <c r="BH171" s="145">
        <f t="shared" si="27"/>
        <v>0</v>
      </c>
      <c r="BI171" s="145">
        <f t="shared" si="28"/>
        <v>0</v>
      </c>
      <c r="BJ171" s="18" t="s">
        <v>79</v>
      </c>
      <c r="BK171" s="145">
        <f t="shared" si="29"/>
        <v>0</v>
      </c>
      <c r="BL171" s="18" t="s">
        <v>108</v>
      </c>
      <c r="BM171" s="144" t="s">
        <v>2889</v>
      </c>
    </row>
    <row r="172" spans="2:65" s="1" customFormat="1" ht="16.5" customHeight="1">
      <c r="B172" s="33"/>
      <c r="C172" s="179" t="s">
        <v>578</v>
      </c>
      <c r="D172" s="179" t="s">
        <v>447</v>
      </c>
      <c r="E172" s="180" t="s">
        <v>2890</v>
      </c>
      <c r="F172" s="181" t="s">
        <v>2891</v>
      </c>
      <c r="G172" s="182" t="s">
        <v>2087</v>
      </c>
      <c r="H172" s="183">
        <v>2</v>
      </c>
      <c r="I172" s="184"/>
      <c r="J172" s="185">
        <f t="shared" si="20"/>
        <v>0</v>
      </c>
      <c r="K172" s="181" t="s">
        <v>311</v>
      </c>
      <c r="L172" s="186"/>
      <c r="M172" s="187" t="s">
        <v>21</v>
      </c>
      <c r="N172" s="188" t="s">
        <v>43</v>
      </c>
      <c r="P172" s="142">
        <f t="shared" si="21"/>
        <v>0</v>
      </c>
      <c r="Q172" s="142">
        <v>0</v>
      </c>
      <c r="R172" s="142">
        <f t="shared" si="22"/>
        <v>0</v>
      </c>
      <c r="S172" s="142">
        <v>0</v>
      </c>
      <c r="T172" s="143">
        <f t="shared" si="23"/>
        <v>0</v>
      </c>
      <c r="AR172" s="144" t="s">
        <v>365</v>
      </c>
      <c r="AT172" s="144" t="s">
        <v>447</v>
      </c>
      <c r="AU172" s="144" t="s">
        <v>79</v>
      </c>
      <c r="AY172" s="18" t="s">
        <v>306</v>
      </c>
      <c r="BE172" s="145">
        <f t="shared" si="24"/>
        <v>0</v>
      </c>
      <c r="BF172" s="145">
        <f t="shared" si="25"/>
        <v>0</v>
      </c>
      <c r="BG172" s="145">
        <f t="shared" si="26"/>
        <v>0</v>
      </c>
      <c r="BH172" s="145">
        <f t="shared" si="27"/>
        <v>0</v>
      </c>
      <c r="BI172" s="145">
        <f t="shared" si="28"/>
        <v>0</v>
      </c>
      <c r="BJ172" s="18" t="s">
        <v>79</v>
      </c>
      <c r="BK172" s="145">
        <f t="shared" si="29"/>
        <v>0</v>
      </c>
      <c r="BL172" s="18" t="s">
        <v>108</v>
      </c>
      <c r="BM172" s="144" t="s">
        <v>2892</v>
      </c>
    </row>
    <row r="173" spans="2:65" s="1" customFormat="1" ht="16.5" customHeight="1">
      <c r="B173" s="33"/>
      <c r="C173" s="133" t="s">
        <v>585</v>
      </c>
      <c r="D173" s="133" t="s">
        <v>308</v>
      </c>
      <c r="E173" s="134" t="s">
        <v>2893</v>
      </c>
      <c r="F173" s="135" t="s">
        <v>2894</v>
      </c>
      <c r="G173" s="136" t="s">
        <v>422</v>
      </c>
      <c r="H173" s="137">
        <v>1</v>
      </c>
      <c r="I173" s="138"/>
      <c r="J173" s="139">
        <f t="shared" si="20"/>
        <v>0</v>
      </c>
      <c r="K173" s="135" t="s">
        <v>311</v>
      </c>
      <c r="L173" s="33"/>
      <c r="M173" s="140" t="s">
        <v>21</v>
      </c>
      <c r="N173" s="141" t="s">
        <v>43</v>
      </c>
      <c r="P173" s="142">
        <f t="shared" si="21"/>
        <v>0</v>
      </c>
      <c r="Q173" s="142">
        <v>0</v>
      </c>
      <c r="R173" s="142">
        <f t="shared" si="22"/>
        <v>0</v>
      </c>
      <c r="S173" s="142">
        <v>0</v>
      </c>
      <c r="T173" s="143">
        <f t="shared" si="23"/>
        <v>0</v>
      </c>
      <c r="AR173" s="144" t="s">
        <v>108</v>
      </c>
      <c r="AT173" s="144" t="s">
        <v>308</v>
      </c>
      <c r="AU173" s="144" t="s">
        <v>79</v>
      </c>
      <c r="AY173" s="18" t="s">
        <v>306</v>
      </c>
      <c r="BE173" s="145">
        <f t="shared" si="24"/>
        <v>0</v>
      </c>
      <c r="BF173" s="145">
        <f t="shared" si="25"/>
        <v>0</v>
      </c>
      <c r="BG173" s="145">
        <f t="shared" si="26"/>
        <v>0</v>
      </c>
      <c r="BH173" s="145">
        <f t="shared" si="27"/>
        <v>0</v>
      </c>
      <c r="BI173" s="145">
        <f t="shared" si="28"/>
        <v>0</v>
      </c>
      <c r="BJ173" s="18" t="s">
        <v>79</v>
      </c>
      <c r="BK173" s="145">
        <f t="shared" si="29"/>
        <v>0</v>
      </c>
      <c r="BL173" s="18" t="s">
        <v>108</v>
      </c>
      <c r="BM173" s="144" t="s">
        <v>2895</v>
      </c>
    </row>
    <row r="174" spans="2:65" s="1" customFormat="1" ht="16.5" customHeight="1">
      <c r="B174" s="33"/>
      <c r="C174" s="133" t="s">
        <v>591</v>
      </c>
      <c r="D174" s="133" t="s">
        <v>308</v>
      </c>
      <c r="E174" s="134" t="s">
        <v>2896</v>
      </c>
      <c r="F174" s="135" t="s">
        <v>2897</v>
      </c>
      <c r="G174" s="136" t="s">
        <v>240</v>
      </c>
      <c r="H174" s="137">
        <v>30</v>
      </c>
      <c r="I174" s="138"/>
      <c r="J174" s="139">
        <f t="shared" si="20"/>
        <v>0</v>
      </c>
      <c r="K174" s="135" t="s">
        <v>311</v>
      </c>
      <c r="L174" s="33"/>
      <c r="M174" s="140" t="s">
        <v>21</v>
      </c>
      <c r="N174" s="141" t="s">
        <v>43</v>
      </c>
      <c r="P174" s="142">
        <f t="shared" si="21"/>
        <v>0</v>
      </c>
      <c r="Q174" s="142">
        <v>0</v>
      </c>
      <c r="R174" s="142">
        <f t="shared" si="22"/>
        <v>0</v>
      </c>
      <c r="S174" s="142">
        <v>0</v>
      </c>
      <c r="T174" s="143">
        <f t="shared" si="23"/>
        <v>0</v>
      </c>
      <c r="AR174" s="144" t="s">
        <v>108</v>
      </c>
      <c r="AT174" s="144" t="s">
        <v>308</v>
      </c>
      <c r="AU174" s="144" t="s">
        <v>79</v>
      </c>
      <c r="AY174" s="18" t="s">
        <v>306</v>
      </c>
      <c r="BE174" s="145">
        <f t="shared" si="24"/>
        <v>0</v>
      </c>
      <c r="BF174" s="145">
        <f t="shared" si="25"/>
        <v>0</v>
      </c>
      <c r="BG174" s="145">
        <f t="shared" si="26"/>
        <v>0</v>
      </c>
      <c r="BH174" s="145">
        <f t="shared" si="27"/>
        <v>0</v>
      </c>
      <c r="BI174" s="145">
        <f t="shared" si="28"/>
        <v>0</v>
      </c>
      <c r="BJ174" s="18" t="s">
        <v>79</v>
      </c>
      <c r="BK174" s="145">
        <f t="shared" si="29"/>
        <v>0</v>
      </c>
      <c r="BL174" s="18" t="s">
        <v>108</v>
      </c>
      <c r="BM174" s="144" t="s">
        <v>2898</v>
      </c>
    </row>
    <row r="175" spans="2:65" s="11" customFormat="1" ht="25.9" customHeight="1">
      <c r="B175" s="121"/>
      <c r="D175" s="122" t="s">
        <v>71</v>
      </c>
      <c r="E175" s="123" t="s">
        <v>960</v>
      </c>
      <c r="F175" s="123" t="s">
        <v>2899</v>
      </c>
      <c r="I175" s="124"/>
      <c r="J175" s="125">
        <f>BK175</f>
        <v>0</v>
      </c>
      <c r="L175" s="121"/>
      <c r="M175" s="126"/>
      <c r="P175" s="127">
        <f>P176</f>
        <v>0</v>
      </c>
      <c r="R175" s="127">
        <f>R176</f>
        <v>0</v>
      </c>
      <c r="T175" s="128">
        <f>T176</f>
        <v>0</v>
      </c>
      <c r="AR175" s="122" t="s">
        <v>79</v>
      </c>
      <c r="AT175" s="129" t="s">
        <v>71</v>
      </c>
      <c r="AU175" s="129" t="s">
        <v>72</v>
      </c>
      <c r="AY175" s="122" t="s">
        <v>306</v>
      </c>
      <c r="BK175" s="130">
        <f>BK176</f>
        <v>0</v>
      </c>
    </row>
    <row r="176" spans="2:65" s="1" customFormat="1" ht="16.5" customHeight="1">
      <c r="B176" s="33"/>
      <c r="C176" s="133" t="s">
        <v>597</v>
      </c>
      <c r="D176" s="133" t="s">
        <v>308</v>
      </c>
      <c r="E176" s="134" t="s">
        <v>2900</v>
      </c>
      <c r="F176" s="135" t="s">
        <v>2901</v>
      </c>
      <c r="G176" s="136" t="s">
        <v>375</v>
      </c>
      <c r="H176" s="137">
        <v>37.521000000000001</v>
      </c>
      <c r="I176" s="138"/>
      <c r="J176" s="139">
        <f>ROUND(I176*H176,2)</f>
        <v>0</v>
      </c>
      <c r="K176" s="135" t="s">
        <v>311</v>
      </c>
      <c r="L176" s="33"/>
      <c r="M176" s="140" t="s">
        <v>21</v>
      </c>
      <c r="N176" s="141" t="s">
        <v>43</v>
      </c>
      <c r="P176" s="142">
        <f>O176*H176</f>
        <v>0</v>
      </c>
      <c r="Q176" s="142">
        <v>0</v>
      </c>
      <c r="R176" s="142">
        <f>Q176*H176</f>
        <v>0</v>
      </c>
      <c r="S176" s="142">
        <v>0</v>
      </c>
      <c r="T176" s="143">
        <f>S176*H176</f>
        <v>0</v>
      </c>
      <c r="AR176" s="144" t="s">
        <v>108</v>
      </c>
      <c r="AT176" s="144" t="s">
        <v>308</v>
      </c>
      <c r="AU176" s="144" t="s">
        <v>79</v>
      </c>
      <c r="AY176" s="18" t="s">
        <v>306</v>
      </c>
      <c r="BE176" s="145">
        <f>IF(N176="základní",J176,0)</f>
        <v>0</v>
      </c>
      <c r="BF176" s="145">
        <f>IF(N176="snížená",J176,0)</f>
        <v>0</v>
      </c>
      <c r="BG176" s="145">
        <f>IF(N176="zákl. přenesená",J176,0)</f>
        <v>0</v>
      </c>
      <c r="BH176" s="145">
        <f>IF(N176="sníž. přenesená",J176,0)</f>
        <v>0</v>
      </c>
      <c r="BI176" s="145">
        <f>IF(N176="nulová",J176,0)</f>
        <v>0</v>
      </c>
      <c r="BJ176" s="18" t="s">
        <v>79</v>
      </c>
      <c r="BK176" s="145">
        <f>ROUND(I176*H176,2)</f>
        <v>0</v>
      </c>
      <c r="BL176" s="18" t="s">
        <v>108</v>
      </c>
      <c r="BM176" s="144" t="s">
        <v>2902</v>
      </c>
    </row>
    <row r="177" spans="2:65" s="11" customFormat="1" ht="25.9" customHeight="1">
      <c r="B177" s="121"/>
      <c r="D177" s="122" t="s">
        <v>71</v>
      </c>
      <c r="E177" s="123" t="s">
        <v>1008</v>
      </c>
      <c r="F177" s="123" t="s">
        <v>1494</v>
      </c>
      <c r="I177" s="124"/>
      <c r="J177" s="125">
        <f>BK177</f>
        <v>0</v>
      </c>
      <c r="L177" s="121"/>
      <c r="M177" s="126"/>
      <c r="P177" s="127">
        <f>P178</f>
        <v>0</v>
      </c>
      <c r="R177" s="127">
        <f>R178</f>
        <v>0</v>
      </c>
      <c r="T177" s="128">
        <f>T178</f>
        <v>0</v>
      </c>
      <c r="AR177" s="122" t="s">
        <v>79</v>
      </c>
      <c r="AT177" s="129" t="s">
        <v>71</v>
      </c>
      <c r="AU177" s="129" t="s">
        <v>72</v>
      </c>
      <c r="AY177" s="122" t="s">
        <v>306</v>
      </c>
      <c r="BK177" s="130">
        <f>BK178</f>
        <v>0</v>
      </c>
    </row>
    <row r="178" spans="2:65" s="1" customFormat="1" ht="16.5" customHeight="1">
      <c r="B178" s="33"/>
      <c r="C178" s="133" t="s">
        <v>603</v>
      </c>
      <c r="D178" s="133" t="s">
        <v>308</v>
      </c>
      <c r="E178" s="134" t="s">
        <v>2903</v>
      </c>
      <c r="F178" s="135" t="s">
        <v>2904</v>
      </c>
      <c r="G178" s="136" t="s">
        <v>2087</v>
      </c>
      <c r="H178" s="137">
        <v>1</v>
      </c>
      <c r="I178" s="138"/>
      <c r="J178" s="139">
        <f>ROUND(I178*H178,2)</f>
        <v>0</v>
      </c>
      <c r="K178" s="135" t="s">
        <v>311</v>
      </c>
      <c r="L178" s="33"/>
      <c r="M178" s="196" t="s">
        <v>21</v>
      </c>
      <c r="N178" s="197" t="s">
        <v>43</v>
      </c>
      <c r="O178" s="194"/>
      <c r="P178" s="198">
        <f>O178*H178</f>
        <v>0</v>
      </c>
      <c r="Q178" s="198">
        <v>0</v>
      </c>
      <c r="R178" s="198">
        <f>Q178*H178</f>
        <v>0</v>
      </c>
      <c r="S178" s="198">
        <v>0</v>
      </c>
      <c r="T178" s="199">
        <f>S178*H178</f>
        <v>0</v>
      </c>
      <c r="AR178" s="144" t="s">
        <v>108</v>
      </c>
      <c r="AT178" s="144" t="s">
        <v>308</v>
      </c>
      <c r="AU178" s="144" t="s">
        <v>79</v>
      </c>
      <c r="AY178" s="18" t="s">
        <v>306</v>
      </c>
      <c r="BE178" s="145">
        <f>IF(N178="základní",J178,0)</f>
        <v>0</v>
      </c>
      <c r="BF178" s="145">
        <f>IF(N178="snížená",J178,0)</f>
        <v>0</v>
      </c>
      <c r="BG178" s="145">
        <f>IF(N178="zákl. přenesená",J178,0)</f>
        <v>0</v>
      </c>
      <c r="BH178" s="145">
        <f>IF(N178="sníž. přenesená",J178,0)</f>
        <v>0</v>
      </c>
      <c r="BI178" s="145">
        <f>IF(N178="nulová",J178,0)</f>
        <v>0</v>
      </c>
      <c r="BJ178" s="18" t="s">
        <v>79</v>
      </c>
      <c r="BK178" s="145">
        <f>ROUND(I178*H178,2)</f>
        <v>0</v>
      </c>
      <c r="BL178" s="18" t="s">
        <v>108</v>
      </c>
      <c r="BM178" s="144" t="s">
        <v>2905</v>
      </c>
    </row>
    <row r="179" spans="2:65" s="1" customFormat="1" ht="6.95" customHeight="1">
      <c r="B179" s="41"/>
      <c r="C179" s="42"/>
      <c r="D179" s="42"/>
      <c r="E179" s="42"/>
      <c r="F179" s="42"/>
      <c r="G179" s="42"/>
      <c r="H179" s="42"/>
      <c r="I179" s="42"/>
      <c r="J179" s="42"/>
      <c r="K179" s="42"/>
      <c r="L179" s="33"/>
    </row>
  </sheetData>
  <sheetProtection algorithmName="SHA-512" hashValue="QKPuzrhCZSoV0RERFk6qrSsSZ0gU7yLAxuNz4/v2XDZ7oqnl4sv7eOLSHOcnjw2Mle380VlcbANlrxEJq7m19w==" saltValue="DEJV/PW5mwckWWxmGAOwnQGBzy9qIVJp93o3M9lQydXjqdwlPHS91ONr7hv0BcZ/IqVLHZAarQyWHs3ZRjL7Xg==" spinCount="100000" sheet="1" objects="1" scenarios="1" formatColumns="0" formatRows="0" autoFilter="0"/>
  <autoFilter ref="C97:K178" xr:uid="{00000000-0009-0000-0000-000006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3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115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18"/>
      <c r="G9" s="318"/>
      <c r="H9" s="318"/>
      <c r="L9" s="21"/>
    </row>
    <row r="10" spans="2:46" ht="12" customHeight="1">
      <c r="B10" s="21"/>
      <c r="D10" s="28" t="s">
        <v>257</v>
      </c>
      <c r="L10" s="21"/>
    </row>
    <row r="11" spans="2:46" s="1" customFormat="1" ht="16.5" customHeight="1">
      <c r="B11" s="33"/>
      <c r="E11" s="327" t="s">
        <v>2701</v>
      </c>
      <c r="F11" s="342"/>
      <c r="G11" s="342"/>
      <c r="H11" s="342"/>
      <c r="L11" s="33"/>
    </row>
    <row r="12" spans="2:46" s="1" customFormat="1" ht="12" customHeight="1">
      <c r="B12" s="33"/>
      <c r="D12" s="28" t="s">
        <v>259</v>
      </c>
      <c r="L12" s="33"/>
    </row>
    <row r="13" spans="2:46" s="1" customFormat="1" ht="16.5" customHeight="1">
      <c r="B13" s="33"/>
      <c r="E13" s="319" t="s">
        <v>2906</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2907</v>
      </c>
      <c r="I28" s="28" t="s">
        <v>29</v>
      </c>
      <c r="J28" s="26" t="s">
        <v>21</v>
      </c>
      <c r="L28" s="33"/>
    </row>
    <row r="29" spans="2:12" s="1" customFormat="1" ht="6.95" customHeight="1">
      <c r="B29" s="33"/>
      <c r="L29" s="33"/>
    </row>
    <row r="30" spans="2:12" s="1" customFormat="1" ht="12" customHeight="1">
      <c r="B30" s="33"/>
      <c r="D30" s="28" t="s">
        <v>36</v>
      </c>
      <c r="L30" s="33"/>
    </row>
    <row r="31" spans="2:12" s="7" customFormat="1" ht="408" customHeight="1">
      <c r="B31" s="92"/>
      <c r="E31" s="344" t="s">
        <v>2908</v>
      </c>
      <c r="F31" s="344"/>
      <c r="G31" s="344"/>
      <c r="H31" s="34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ROUND(J95,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ROUND((SUM(BE95:BE136)),  2)</f>
        <v>0</v>
      </c>
      <c r="I37" s="95">
        <v>0.21</v>
      </c>
      <c r="J37" s="81">
        <f>ROUND(((SUM(BE95:BE136))*I37),  2)</f>
        <v>0</v>
      </c>
      <c r="L37" s="33"/>
    </row>
    <row r="38" spans="2:12" s="1" customFormat="1" ht="14.45" customHeight="1">
      <c r="B38" s="33"/>
      <c r="E38" s="28" t="s">
        <v>44</v>
      </c>
      <c r="F38" s="81">
        <f>ROUND((SUM(BF95:BF136)),  2)</f>
        <v>0</v>
      </c>
      <c r="I38" s="95">
        <v>0.12</v>
      </c>
      <c r="J38" s="81">
        <f>ROUND(((SUM(BF95:BF136))*I38),  2)</f>
        <v>0</v>
      </c>
      <c r="L38" s="33"/>
    </row>
    <row r="39" spans="2:12" s="1" customFormat="1" ht="14.45" hidden="1" customHeight="1">
      <c r="B39" s="33"/>
      <c r="E39" s="28" t="s">
        <v>45</v>
      </c>
      <c r="F39" s="81">
        <f>ROUND((SUM(BG95:BG136)),  2)</f>
        <v>0</v>
      </c>
      <c r="I39" s="95">
        <v>0.21</v>
      </c>
      <c r="J39" s="81">
        <f>0</f>
        <v>0</v>
      </c>
      <c r="L39" s="33"/>
    </row>
    <row r="40" spans="2:12" s="1" customFormat="1" ht="14.45" hidden="1" customHeight="1">
      <c r="B40" s="33"/>
      <c r="E40" s="28" t="s">
        <v>46</v>
      </c>
      <c r="F40" s="81">
        <f>ROUND((SUM(BH95:BH136)),  2)</f>
        <v>0</v>
      </c>
      <c r="I40" s="95">
        <v>0.12</v>
      </c>
      <c r="J40" s="81">
        <f>0</f>
        <v>0</v>
      </c>
      <c r="L40" s="33"/>
    </row>
    <row r="41" spans="2:12" s="1" customFormat="1" ht="14.45" hidden="1" customHeight="1">
      <c r="B41" s="33"/>
      <c r="E41" s="28" t="s">
        <v>47</v>
      </c>
      <c r="F41" s="81">
        <f>ROUND((SUM(BI95:BI136)),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18"/>
      <c r="G54" s="318"/>
      <c r="H54" s="318"/>
      <c r="L54" s="21"/>
    </row>
    <row r="55" spans="2:12" ht="12" customHeight="1">
      <c r="B55" s="21"/>
      <c r="C55" s="28" t="s">
        <v>257</v>
      </c>
      <c r="L55" s="21"/>
    </row>
    <row r="56" spans="2:12" s="1" customFormat="1" ht="16.5" customHeight="1">
      <c r="B56" s="33"/>
      <c r="E56" s="327" t="s">
        <v>2701</v>
      </c>
      <c r="F56" s="342"/>
      <c r="G56" s="342"/>
      <c r="H56" s="342"/>
      <c r="L56" s="33"/>
    </row>
    <row r="57" spans="2:12" s="1" customFormat="1" ht="12" customHeight="1">
      <c r="B57" s="33"/>
      <c r="C57" s="28" t="s">
        <v>259</v>
      </c>
      <c r="L57" s="33"/>
    </row>
    <row r="58" spans="2:12" s="1" customFormat="1" ht="16.5" customHeight="1">
      <c r="B58" s="33"/>
      <c r="E58" s="319" t="str">
        <f>E13</f>
        <v>2024/HEX/04-01-14-2 - D.1.4.2-Zařízení vzduchotechniky</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Ing.L.Válka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J95</f>
        <v>0</v>
      </c>
      <c r="L67" s="33"/>
      <c r="AU67" s="18" t="s">
        <v>266</v>
      </c>
    </row>
    <row r="68" spans="2:47" s="8" customFormat="1" ht="24.95" customHeight="1">
      <c r="B68" s="105"/>
      <c r="D68" s="106" t="s">
        <v>2909</v>
      </c>
      <c r="E68" s="107"/>
      <c r="F68" s="107"/>
      <c r="G68" s="107"/>
      <c r="H68" s="107"/>
      <c r="I68" s="107"/>
      <c r="J68" s="108">
        <f>J96</f>
        <v>0</v>
      </c>
      <c r="L68" s="105"/>
    </row>
    <row r="69" spans="2:47" s="9" customFormat="1" ht="19.899999999999999" customHeight="1">
      <c r="B69" s="109"/>
      <c r="D69" s="110" t="s">
        <v>2910</v>
      </c>
      <c r="E69" s="111"/>
      <c r="F69" s="111"/>
      <c r="G69" s="111"/>
      <c r="H69" s="111"/>
      <c r="I69" s="111"/>
      <c r="J69" s="112">
        <f>J97</f>
        <v>0</v>
      </c>
      <c r="L69" s="109"/>
    </row>
    <row r="70" spans="2:47" s="8" customFormat="1" ht="24.95" customHeight="1">
      <c r="B70" s="105"/>
      <c r="D70" s="106" t="s">
        <v>2911</v>
      </c>
      <c r="E70" s="107"/>
      <c r="F70" s="107"/>
      <c r="G70" s="107"/>
      <c r="H70" s="107"/>
      <c r="I70" s="107"/>
      <c r="J70" s="108">
        <f>J114</f>
        <v>0</v>
      </c>
      <c r="L70" s="105"/>
    </row>
    <row r="71" spans="2:47" s="8" customFormat="1" ht="24.95" customHeight="1">
      <c r="B71" s="105"/>
      <c r="D71" s="106" t="s">
        <v>2912</v>
      </c>
      <c r="E71" s="107"/>
      <c r="F71" s="107"/>
      <c r="G71" s="107"/>
      <c r="H71" s="107"/>
      <c r="I71" s="107"/>
      <c r="J71" s="108">
        <f>J132</f>
        <v>0</v>
      </c>
      <c r="L71" s="105"/>
    </row>
    <row r="72" spans="2:47" s="1" customFormat="1" ht="21.75" customHeight="1">
      <c r="B72" s="33"/>
      <c r="L72" s="33"/>
    </row>
    <row r="73" spans="2:47" s="1" customFormat="1" ht="6.95" customHeight="1">
      <c r="B73" s="41"/>
      <c r="C73" s="42"/>
      <c r="D73" s="42"/>
      <c r="E73" s="42"/>
      <c r="F73" s="42"/>
      <c r="G73" s="42"/>
      <c r="H73" s="42"/>
      <c r="I73" s="42"/>
      <c r="J73" s="42"/>
      <c r="K73" s="42"/>
      <c r="L73" s="33"/>
    </row>
    <row r="77" spans="2:47" s="1" customFormat="1" ht="6.95" customHeight="1">
      <c r="B77" s="43"/>
      <c r="C77" s="44"/>
      <c r="D77" s="44"/>
      <c r="E77" s="44"/>
      <c r="F77" s="44"/>
      <c r="G77" s="44"/>
      <c r="H77" s="44"/>
      <c r="I77" s="44"/>
      <c r="J77" s="44"/>
      <c r="K77" s="44"/>
      <c r="L77" s="33"/>
    </row>
    <row r="78" spans="2:47" s="1" customFormat="1" ht="24.95" customHeight="1">
      <c r="B78" s="33"/>
      <c r="C78" s="22" t="s">
        <v>291</v>
      </c>
      <c r="L78" s="33"/>
    </row>
    <row r="79" spans="2:47" s="1" customFormat="1" ht="6.95" customHeight="1">
      <c r="B79" s="33"/>
      <c r="L79" s="33"/>
    </row>
    <row r="80" spans="2:47" s="1" customFormat="1" ht="12" customHeight="1">
      <c r="B80" s="33"/>
      <c r="C80" s="28" t="s">
        <v>16</v>
      </c>
      <c r="L80" s="33"/>
    </row>
    <row r="81" spans="2:63" s="1" customFormat="1" ht="16.5" customHeight="1">
      <c r="B81" s="33"/>
      <c r="E81" s="340" t="str">
        <f>E7</f>
        <v>UPOL FTK – Rekonstrukce infrastruktury v areálu Neředín</v>
      </c>
      <c r="F81" s="341"/>
      <c r="G81" s="341"/>
      <c r="H81" s="341"/>
      <c r="L81" s="33"/>
    </row>
    <row r="82" spans="2:63" ht="12" customHeight="1">
      <c r="B82" s="21"/>
      <c r="C82" s="28" t="s">
        <v>255</v>
      </c>
      <c r="L82" s="21"/>
    </row>
    <row r="83" spans="2:63" ht="16.5" customHeight="1">
      <c r="B83" s="21"/>
      <c r="E83" s="340" t="s">
        <v>256</v>
      </c>
      <c r="F83" s="318"/>
      <c r="G83" s="318"/>
      <c r="H83" s="318"/>
      <c r="L83" s="21"/>
    </row>
    <row r="84" spans="2:63" ht="12" customHeight="1">
      <c r="B84" s="21"/>
      <c r="C84" s="28" t="s">
        <v>257</v>
      </c>
      <c r="L84" s="21"/>
    </row>
    <row r="85" spans="2:63" s="1" customFormat="1" ht="16.5" customHeight="1">
      <c r="B85" s="33"/>
      <c r="E85" s="327" t="s">
        <v>2701</v>
      </c>
      <c r="F85" s="342"/>
      <c r="G85" s="342"/>
      <c r="H85" s="342"/>
      <c r="L85" s="33"/>
    </row>
    <row r="86" spans="2:63" s="1" customFormat="1" ht="12" customHeight="1">
      <c r="B86" s="33"/>
      <c r="C86" s="28" t="s">
        <v>259</v>
      </c>
      <c r="L86" s="33"/>
    </row>
    <row r="87" spans="2:63" s="1" customFormat="1" ht="16.5" customHeight="1">
      <c r="B87" s="33"/>
      <c r="E87" s="319" t="str">
        <f>E13</f>
        <v>2024/HEX/04-01-14-2 - D.1.4.2-Zařízení vzduchotechniky</v>
      </c>
      <c r="F87" s="342"/>
      <c r="G87" s="342"/>
      <c r="H87" s="342"/>
      <c r="L87" s="33"/>
    </row>
    <row r="88" spans="2:63" s="1" customFormat="1" ht="6.95" customHeight="1">
      <c r="B88" s="33"/>
      <c r="L88" s="33"/>
    </row>
    <row r="89" spans="2:63" s="1" customFormat="1" ht="12" customHeight="1">
      <c r="B89" s="33"/>
      <c r="C89" s="28" t="s">
        <v>22</v>
      </c>
      <c r="F89" s="26" t="str">
        <f>F16</f>
        <v xml:space="preserve"> </v>
      </c>
      <c r="I89" s="28" t="s">
        <v>24</v>
      </c>
      <c r="J89" s="49" t="str">
        <f>IF(J16="","",J16)</f>
        <v>4. 4. 2024</v>
      </c>
      <c r="L89" s="33"/>
    </row>
    <row r="90" spans="2:63" s="1" customFormat="1" ht="6.95" customHeight="1">
      <c r="B90" s="33"/>
      <c r="L90" s="33"/>
    </row>
    <row r="91" spans="2:63" s="1" customFormat="1" ht="15.2" customHeight="1">
      <c r="B91" s="33"/>
      <c r="C91" s="28" t="s">
        <v>26</v>
      </c>
      <c r="F91" s="26" t="str">
        <f>E19</f>
        <v>UPOL FTK</v>
      </c>
      <c r="I91" s="28" t="s">
        <v>32</v>
      </c>
      <c r="J91" s="31" t="str">
        <f>E25</f>
        <v>Hexaplan International</v>
      </c>
      <c r="L91" s="33"/>
    </row>
    <row r="92" spans="2:63" s="1" customFormat="1" ht="15.2" customHeight="1">
      <c r="B92" s="33"/>
      <c r="C92" s="28" t="s">
        <v>30</v>
      </c>
      <c r="F92" s="26" t="str">
        <f>IF(E22="","",E22)</f>
        <v>Vyplň údaj</v>
      </c>
      <c r="I92" s="28" t="s">
        <v>35</v>
      </c>
      <c r="J92" s="31" t="str">
        <f>E28</f>
        <v>Ing.L.Válka</v>
      </c>
      <c r="L92" s="33"/>
    </row>
    <row r="93" spans="2:63" s="1" customFormat="1" ht="10.35" customHeight="1">
      <c r="B93" s="33"/>
      <c r="L93" s="33"/>
    </row>
    <row r="94" spans="2:63" s="10" customFormat="1" ht="29.25" customHeight="1">
      <c r="B94" s="113"/>
      <c r="C94" s="114" t="s">
        <v>292</v>
      </c>
      <c r="D94" s="115" t="s">
        <v>57</v>
      </c>
      <c r="E94" s="115" t="s">
        <v>53</v>
      </c>
      <c r="F94" s="115" t="s">
        <v>54</v>
      </c>
      <c r="G94" s="115" t="s">
        <v>293</v>
      </c>
      <c r="H94" s="115" t="s">
        <v>294</v>
      </c>
      <c r="I94" s="115" t="s">
        <v>295</v>
      </c>
      <c r="J94" s="115" t="s">
        <v>265</v>
      </c>
      <c r="K94" s="116" t="s">
        <v>296</v>
      </c>
      <c r="L94" s="113"/>
      <c r="M94" s="55" t="s">
        <v>21</v>
      </c>
      <c r="N94" s="56" t="s">
        <v>42</v>
      </c>
      <c r="O94" s="56" t="s">
        <v>297</v>
      </c>
      <c r="P94" s="56" t="s">
        <v>298</v>
      </c>
      <c r="Q94" s="56" t="s">
        <v>299</v>
      </c>
      <c r="R94" s="56" t="s">
        <v>300</v>
      </c>
      <c r="S94" s="56" t="s">
        <v>301</v>
      </c>
      <c r="T94" s="57" t="s">
        <v>302</v>
      </c>
    </row>
    <row r="95" spans="2:63" s="1" customFormat="1" ht="22.9" customHeight="1">
      <c r="B95" s="33"/>
      <c r="C95" s="60" t="s">
        <v>303</v>
      </c>
      <c r="J95" s="117">
        <f>BK95</f>
        <v>0</v>
      </c>
      <c r="L95" s="33"/>
      <c r="M95" s="58"/>
      <c r="N95" s="50"/>
      <c r="O95" s="50"/>
      <c r="P95" s="118">
        <f>P96+P114+P132</f>
        <v>0</v>
      </c>
      <c r="Q95" s="50"/>
      <c r="R95" s="118">
        <f>R96+R114+R132</f>
        <v>0</v>
      </c>
      <c r="S95" s="50"/>
      <c r="T95" s="119">
        <f>T96+T114+T132</f>
        <v>0</v>
      </c>
      <c r="AT95" s="18" t="s">
        <v>71</v>
      </c>
      <c r="AU95" s="18" t="s">
        <v>266</v>
      </c>
      <c r="BK95" s="120">
        <f>BK96+BK114+BK132</f>
        <v>0</v>
      </c>
    </row>
    <row r="96" spans="2:63" s="11" customFormat="1" ht="25.9" customHeight="1">
      <c r="B96" s="121"/>
      <c r="D96" s="122" t="s">
        <v>71</v>
      </c>
      <c r="E96" s="123" t="s">
        <v>2676</v>
      </c>
      <c r="F96" s="123" t="s">
        <v>2913</v>
      </c>
      <c r="I96" s="124"/>
      <c r="J96" s="125">
        <f>BK96</f>
        <v>0</v>
      </c>
      <c r="L96" s="121"/>
      <c r="M96" s="126"/>
      <c r="P96" s="127">
        <f>P97</f>
        <v>0</v>
      </c>
      <c r="R96" s="127">
        <f>R97</f>
        <v>0</v>
      </c>
      <c r="T96" s="128">
        <f>T97</f>
        <v>0</v>
      </c>
      <c r="AR96" s="122" t="s">
        <v>79</v>
      </c>
      <c r="AT96" s="129" t="s">
        <v>71</v>
      </c>
      <c r="AU96" s="129" t="s">
        <v>72</v>
      </c>
      <c r="AY96" s="122" t="s">
        <v>306</v>
      </c>
      <c r="BK96" s="130">
        <f>BK97</f>
        <v>0</v>
      </c>
    </row>
    <row r="97" spans="2:65" s="11" customFormat="1" ht="22.9" customHeight="1">
      <c r="B97" s="121"/>
      <c r="D97" s="122" t="s">
        <v>71</v>
      </c>
      <c r="E97" s="131" t="s">
        <v>79</v>
      </c>
      <c r="F97" s="131" t="s">
        <v>2914</v>
      </c>
      <c r="I97" s="124"/>
      <c r="J97" s="132">
        <f>BK97</f>
        <v>0</v>
      </c>
      <c r="L97" s="121"/>
      <c r="M97" s="126"/>
      <c r="P97" s="127">
        <f>SUM(P98:P113)</f>
        <v>0</v>
      </c>
      <c r="R97" s="127">
        <f>SUM(R98:R113)</f>
        <v>0</v>
      </c>
      <c r="T97" s="128">
        <f>SUM(T98:T113)</f>
        <v>0</v>
      </c>
      <c r="AR97" s="122" t="s">
        <v>79</v>
      </c>
      <c r="AT97" s="129" t="s">
        <v>71</v>
      </c>
      <c r="AU97" s="129" t="s">
        <v>79</v>
      </c>
      <c r="AY97" s="122" t="s">
        <v>306</v>
      </c>
      <c r="BK97" s="130">
        <f>SUM(BK98:BK113)</f>
        <v>0</v>
      </c>
    </row>
    <row r="98" spans="2:65" s="1" customFormat="1" ht="90" customHeight="1">
      <c r="B98" s="33"/>
      <c r="C98" s="133" t="s">
        <v>79</v>
      </c>
      <c r="D98" s="133" t="s">
        <v>308</v>
      </c>
      <c r="E98" s="134" t="s">
        <v>2915</v>
      </c>
      <c r="F98" s="135" t="s">
        <v>2916</v>
      </c>
      <c r="G98" s="136" t="s">
        <v>422</v>
      </c>
      <c r="H98" s="137">
        <v>1</v>
      </c>
      <c r="I98" s="138"/>
      <c r="J98" s="139">
        <f t="shared" ref="J98:J113" si="0">ROUND(I98*H98,2)</f>
        <v>0</v>
      </c>
      <c r="K98" s="135" t="s">
        <v>311</v>
      </c>
      <c r="L98" s="33"/>
      <c r="M98" s="140" t="s">
        <v>21</v>
      </c>
      <c r="N98" s="141" t="s">
        <v>43</v>
      </c>
      <c r="P98" s="142">
        <f t="shared" ref="P98:P113" si="1">O98*H98</f>
        <v>0</v>
      </c>
      <c r="Q98" s="142">
        <v>0</v>
      </c>
      <c r="R98" s="142">
        <f t="shared" ref="R98:R113" si="2">Q98*H98</f>
        <v>0</v>
      </c>
      <c r="S98" s="142">
        <v>0</v>
      </c>
      <c r="T98" s="143">
        <f t="shared" ref="T98:T113" si="3">S98*H98</f>
        <v>0</v>
      </c>
      <c r="AR98" s="144" t="s">
        <v>368</v>
      </c>
      <c r="AT98" s="144" t="s">
        <v>308</v>
      </c>
      <c r="AU98" s="144" t="s">
        <v>81</v>
      </c>
      <c r="AY98" s="18" t="s">
        <v>306</v>
      </c>
      <c r="BE98" s="145">
        <f t="shared" ref="BE98:BE113" si="4">IF(N98="základní",J98,0)</f>
        <v>0</v>
      </c>
      <c r="BF98" s="145">
        <f t="shared" ref="BF98:BF113" si="5">IF(N98="snížená",J98,0)</f>
        <v>0</v>
      </c>
      <c r="BG98" s="145">
        <f t="shared" ref="BG98:BG113" si="6">IF(N98="zákl. přenesená",J98,0)</f>
        <v>0</v>
      </c>
      <c r="BH98" s="145">
        <f t="shared" ref="BH98:BH113" si="7">IF(N98="sníž. přenesená",J98,0)</f>
        <v>0</v>
      </c>
      <c r="BI98" s="145">
        <f t="shared" ref="BI98:BI113" si="8">IF(N98="nulová",J98,0)</f>
        <v>0</v>
      </c>
      <c r="BJ98" s="18" t="s">
        <v>79</v>
      </c>
      <c r="BK98" s="145">
        <f t="shared" ref="BK98:BK113" si="9">ROUND(I98*H98,2)</f>
        <v>0</v>
      </c>
      <c r="BL98" s="18" t="s">
        <v>368</v>
      </c>
      <c r="BM98" s="144" t="s">
        <v>2917</v>
      </c>
    </row>
    <row r="99" spans="2:65" s="1" customFormat="1" ht="33" customHeight="1">
      <c r="B99" s="33"/>
      <c r="C99" s="133" t="s">
        <v>81</v>
      </c>
      <c r="D99" s="133" t="s">
        <v>308</v>
      </c>
      <c r="E99" s="134" t="s">
        <v>2918</v>
      </c>
      <c r="F99" s="135" t="s">
        <v>2919</v>
      </c>
      <c r="G99" s="136" t="s">
        <v>422</v>
      </c>
      <c r="H99" s="137">
        <v>2</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81</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2920</v>
      </c>
    </row>
    <row r="100" spans="2:65" s="1" customFormat="1" ht="16.5" customHeight="1">
      <c r="B100" s="33"/>
      <c r="C100" s="133" t="s">
        <v>89</v>
      </c>
      <c r="D100" s="133" t="s">
        <v>308</v>
      </c>
      <c r="E100" s="134" t="s">
        <v>2921</v>
      </c>
      <c r="F100" s="135" t="s">
        <v>2922</v>
      </c>
      <c r="G100" s="136" t="s">
        <v>422</v>
      </c>
      <c r="H100" s="137">
        <v>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81</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2923</v>
      </c>
    </row>
    <row r="101" spans="2:65" s="1" customFormat="1" ht="24.2" customHeight="1">
      <c r="B101" s="33"/>
      <c r="C101" s="133" t="s">
        <v>108</v>
      </c>
      <c r="D101" s="133" t="s">
        <v>308</v>
      </c>
      <c r="E101" s="134" t="s">
        <v>2924</v>
      </c>
      <c r="F101" s="135" t="s">
        <v>2925</v>
      </c>
      <c r="G101" s="136" t="s">
        <v>422</v>
      </c>
      <c r="H101" s="137">
        <v>4</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81</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2926</v>
      </c>
    </row>
    <row r="102" spans="2:65" s="1" customFormat="1" ht="16.5" customHeight="1">
      <c r="B102" s="33"/>
      <c r="C102" s="133" t="s">
        <v>343</v>
      </c>
      <c r="D102" s="133" t="s">
        <v>308</v>
      </c>
      <c r="E102" s="134" t="s">
        <v>1021</v>
      </c>
      <c r="F102" s="135" t="s">
        <v>2927</v>
      </c>
      <c r="G102" s="136" t="s">
        <v>422</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81</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2928</v>
      </c>
    </row>
    <row r="103" spans="2:65" s="1" customFormat="1" ht="16.5" customHeight="1">
      <c r="B103" s="33"/>
      <c r="C103" s="133" t="s">
        <v>351</v>
      </c>
      <c r="D103" s="133" t="s">
        <v>308</v>
      </c>
      <c r="E103" s="134" t="s">
        <v>1026</v>
      </c>
      <c r="F103" s="135" t="s">
        <v>2929</v>
      </c>
      <c r="G103" s="136" t="s">
        <v>422</v>
      </c>
      <c r="H103" s="137">
        <v>4</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81</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2930</v>
      </c>
    </row>
    <row r="104" spans="2:65" s="1" customFormat="1" ht="21.75" customHeight="1">
      <c r="B104" s="33"/>
      <c r="C104" s="133" t="s">
        <v>359</v>
      </c>
      <c r="D104" s="133" t="s">
        <v>308</v>
      </c>
      <c r="E104" s="134" t="s">
        <v>1623</v>
      </c>
      <c r="F104" s="135" t="s">
        <v>2931</v>
      </c>
      <c r="G104" s="136" t="s">
        <v>422</v>
      </c>
      <c r="H104" s="137">
        <v>8</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81</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2932</v>
      </c>
    </row>
    <row r="105" spans="2:65" s="1" customFormat="1" ht="16.5" customHeight="1">
      <c r="B105" s="33"/>
      <c r="C105" s="133" t="s">
        <v>365</v>
      </c>
      <c r="D105" s="133" t="s">
        <v>308</v>
      </c>
      <c r="E105" s="134" t="s">
        <v>1626</v>
      </c>
      <c r="F105" s="135" t="s">
        <v>2933</v>
      </c>
      <c r="G105" s="136" t="s">
        <v>422</v>
      </c>
      <c r="H105" s="137">
        <v>2</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81</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2934</v>
      </c>
    </row>
    <row r="106" spans="2:65" s="1" customFormat="1" ht="16.5" customHeight="1">
      <c r="B106" s="33"/>
      <c r="C106" s="133" t="s">
        <v>372</v>
      </c>
      <c r="D106" s="133" t="s">
        <v>308</v>
      </c>
      <c r="E106" s="134" t="s">
        <v>1908</v>
      </c>
      <c r="F106" s="135" t="s">
        <v>2935</v>
      </c>
      <c r="G106" s="136" t="s">
        <v>422</v>
      </c>
      <c r="H106" s="137">
        <v>3</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81</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2936</v>
      </c>
    </row>
    <row r="107" spans="2:65" s="1" customFormat="1" ht="16.5" customHeight="1">
      <c r="B107" s="33"/>
      <c r="C107" s="133" t="s">
        <v>379</v>
      </c>
      <c r="D107" s="133" t="s">
        <v>308</v>
      </c>
      <c r="E107" s="134" t="s">
        <v>2196</v>
      </c>
      <c r="F107" s="135" t="s">
        <v>2937</v>
      </c>
      <c r="G107" s="136" t="s">
        <v>422</v>
      </c>
      <c r="H107" s="137">
        <v>2</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81</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2938</v>
      </c>
    </row>
    <row r="108" spans="2:65" s="1" customFormat="1" ht="16.5" customHeight="1">
      <c r="B108" s="33"/>
      <c r="C108" s="133" t="s">
        <v>384</v>
      </c>
      <c r="D108" s="133" t="s">
        <v>308</v>
      </c>
      <c r="E108" s="134" t="s">
        <v>2939</v>
      </c>
      <c r="F108" s="135" t="s">
        <v>2940</v>
      </c>
      <c r="G108" s="136" t="s">
        <v>2941</v>
      </c>
      <c r="H108" s="137">
        <v>10</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81</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2942</v>
      </c>
    </row>
    <row r="109" spans="2:65" s="1" customFormat="1" ht="16.5" customHeight="1">
      <c r="B109" s="33"/>
      <c r="C109" s="133" t="s">
        <v>8</v>
      </c>
      <c r="D109" s="133" t="s">
        <v>308</v>
      </c>
      <c r="E109" s="134" t="s">
        <v>2943</v>
      </c>
      <c r="F109" s="135" t="s">
        <v>2944</v>
      </c>
      <c r="G109" s="136" t="s">
        <v>2941</v>
      </c>
      <c r="H109" s="137">
        <v>36</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81</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2945</v>
      </c>
    </row>
    <row r="110" spans="2:65" s="1" customFormat="1" ht="16.5" customHeight="1">
      <c r="B110" s="33"/>
      <c r="C110" s="133" t="s">
        <v>400</v>
      </c>
      <c r="D110" s="133" t="s">
        <v>308</v>
      </c>
      <c r="E110" s="134" t="s">
        <v>2946</v>
      </c>
      <c r="F110" s="135" t="s">
        <v>2947</v>
      </c>
      <c r="G110" s="136" t="s">
        <v>236</v>
      </c>
      <c r="H110" s="137">
        <v>69</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81</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2948</v>
      </c>
    </row>
    <row r="111" spans="2:65" s="1" customFormat="1" ht="16.5" customHeight="1">
      <c r="B111" s="33"/>
      <c r="C111" s="133" t="s">
        <v>406</v>
      </c>
      <c r="D111" s="133" t="s">
        <v>308</v>
      </c>
      <c r="E111" s="134" t="s">
        <v>2949</v>
      </c>
      <c r="F111" s="135" t="s">
        <v>2950</v>
      </c>
      <c r="G111" s="136" t="s">
        <v>236</v>
      </c>
      <c r="H111" s="137">
        <v>39</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81</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2951</v>
      </c>
    </row>
    <row r="112" spans="2:65" s="1" customFormat="1" ht="16.5" customHeight="1">
      <c r="B112" s="33"/>
      <c r="C112" s="133" t="s">
        <v>414</v>
      </c>
      <c r="D112" s="133" t="s">
        <v>308</v>
      </c>
      <c r="E112" s="134" t="s">
        <v>2952</v>
      </c>
      <c r="F112" s="135" t="s">
        <v>2953</v>
      </c>
      <c r="G112" s="136" t="s">
        <v>236</v>
      </c>
      <c r="H112" s="137">
        <v>64</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81</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2954</v>
      </c>
    </row>
    <row r="113" spans="2:65" s="1" customFormat="1" ht="16.5" customHeight="1">
      <c r="B113" s="33"/>
      <c r="C113" s="133" t="s">
        <v>368</v>
      </c>
      <c r="D113" s="133" t="s">
        <v>308</v>
      </c>
      <c r="E113" s="134" t="s">
        <v>2955</v>
      </c>
      <c r="F113" s="135" t="s">
        <v>2956</v>
      </c>
      <c r="G113" s="136" t="s">
        <v>236</v>
      </c>
      <c r="H113" s="137">
        <v>72</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81</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2957</v>
      </c>
    </row>
    <row r="114" spans="2:65" s="11" customFormat="1" ht="25.9" customHeight="1">
      <c r="B114" s="121"/>
      <c r="D114" s="122" t="s">
        <v>71</v>
      </c>
      <c r="E114" s="123" t="s">
        <v>447</v>
      </c>
      <c r="F114" s="123" t="s">
        <v>2958</v>
      </c>
      <c r="I114" s="124"/>
      <c r="J114" s="125">
        <f>BK114</f>
        <v>0</v>
      </c>
      <c r="L114" s="121"/>
      <c r="M114" s="126"/>
      <c r="P114" s="127">
        <f>SUM(P115:P131)</f>
        <v>0</v>
      </c>
      <c r="R114" s="127">
        <f>SUM(R115:R131)</f>
        <v>0</v>
      </c>
      <c r="T114" s="128">
        <f>SUM(T115:T131)</f>
        <v>0</v>
      </c>
      <c r="AR114" s="122" t="s">
        <v>89</v>
      </c>
      <c r="AT114" s="129" t="s">
        <v>71</v>
      </c>
      <c r="AU114" s="129" t="s">
        <v>72</v>
      </c>
      <c r="AY114" s="122" t="s">
        <v>306</v>
      </c>
      <c r="BK114" s="130">
        <f>SUM(BK115:BK131)</f>
        <v>0</v>
      </c>
    </row>
    <row r="115" spans="2:65" s="1" customFormat="1" ht="16.5" customHeight="1">
      <c r="B115" s="33"/>
      <c r="C115" s="179" t="s">
        <v>426</v>
      </c>
      <c r="D115" s="179" t="s">
        <v>447</v>
      </c>
      <c r="E115" s="180" t="s">
        <v>2915</v>
      </c>
      <c r="F115" s="181" t="s">
        <v>2959</v>
      </c>
      <c r="G115" s="182" t="s">
        <v>2061</v>
      </c>
      <c r="H115" s="183">
        <v>98</v>
      </c>
      <c r="I115" s="184"/>
      <c r="J115" s="185">
        <f t="shared" ref="J115:J131" si="10">ROUND(I115*H115,2)</f>
        <v>0</v>
      </c>
      <c r="K115" s="181" t="s">
        <v>311</v>
      </c>
      <c r="L115" s="186"/>
      <c r="M115" s="187" t="s">
        <v>21</v>
      </c>
      <c r="N115" s="188" t="s">
        <v>43</v>
      </c>
      <c r="P115" s="142">
        <f t="shared" ref="P115:P131" si="11">O115*H115</f>
        <v>0</v>
      </c>
      <c r="Q115" s="142">
        <v>0</v>
      </c>
      <c r="R115" s="142">
        <f t="shared" ref="R115:R131" si="12">Q115*H115</f>
        <v>0</v>
      </c>
      <c r="S115" s="142">
        <v>0</v>
      </c>
      <c r="T115" s="143">
        <f t="shared" ref="T115:T131" si="13">S115*H115</f>
        <v>0</v>
      </c>
      <c r="AR115" s="144" t="s">
        <v>1925</v>
      </c>
      <c r="AT115" s="144" t="s">
        <v>447</v>
      </c>
      <c r="AU115" s="144" t="s">
        <v>79</v>
      </c>
      <c r="AY115" s="18" t="s">
        <v>306</v>
      </c>
      <c r="BE115" s="145">
        <f t="shared" ref="BE115:BE131" si="14">IF(N115="základní",J115,0)</f>
        <v>0</v>
      </c>
      <c r="BF115" s="145">
        <f t="shared" ref="BF115:BF131" si="15">IF(N115="snížená",J115,0)</f>
        <v>0</v>
      </c>
      <c r="BG115" s="145">
        <f t="shared" ref="BG115:BG131" si="16">IF(N115="zákl. přenesená",J115,0)</f>
        <v>0</v>
      </c>
      <c r="BH115" s="145">
        <f t="shared" ref="BH115:BH131" si="17">IF(N115="sníž. přenesená",J115,0)</f>
        <v>0</v>
      </c>
      <c r="BI115" s="145">
        <f t="shared" ref="BI115:BI131" si="18">IF(N115="nulová",J115,0)</f>
        <v>0</v>
      </c>
      <c r="BJ115" s="18" t="s">
        <v>79</v>
      </c>
      <c r="BK115" s="145">
        <f t="shared" ref="BK115:BK131" si="19">ROUND(I115*H115,2)</f>
        <v>0</v>
      </c>
      <c r="BL115" s="18" t="s">
        <v>776</v>
      </c>
      <c r="BM115" s="144" t="s">
        <v>2960</v>
      </c>
    </row>
    <row r="116" spans="2:65" s="1" customFormat="1" ht="16.5" customHeight="1">
      <c r="B116" s="33"/>
      <c r="C116" s="179" t="s">
        <v>432</v>
      </c>
      <c r="D116" s="179" t="s">
        <v>447</v>
      </c>
      <c r="E116" s="180" t="s">
        <v>2918</v>
      </c>
      <c r="F116" s="181" t="s">
        <v>2961</v>
      </c>
      <c r="G116" s="182" t="s">
        <v>236</v>
      </c>
      <c r="H116" s="183">
        <v>30</v>
      </c>
      <c r="I116" s="184"/>
      <c r="J116" s="185">
        <f t="shared" si="10"/>
        <v>0</v>
      </c>
      <c r="K116" s="181" t="s">
        <v>311</v>
      </c>
      <c r="L116" s="186"/>
      <c r="M116" s="187" t="s">
        <v>21</v>
      </c>
      <c r="N116" s="188" t="s">
        <v>43</v>
      </c>
      <c r="P116" s="142">
        <f t="shared" si="11"/>
        <v>0</v>
      </c>
      <c r="Q116" s="142">
        <v>0</v>
      </c>
      <c r="R116" s="142">
        <f t="shared" si="12"/>
        <v>0</v>
      </c>
      <c r="S116" s="142">
        <v>0</v>
      </c>
      <c r="T116" s="143">
        <f t="shared" si="13"/>
        <v>0</v>
      </c>
      <c r="AR116" s="144" t="s">
        <v>1925</v>
      </c>
      <c r="AT116" s="144" t="s">
        <v>447</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776</v>
      </c>
      <c r="BM116" s="144" t="s">
        <v>2962</v>
      </c>
    </row>
    <row r="117" spans="2:65" s="1" customFormat="1" ht="16.5" customHeight="1">
      <c r="B117" s="33"/>
      <c r="C117" s="179" t="s">
        <v>439</v>
      </c>
      <c r="D117" s="179" t="s">
        <v>447</v>
      </c>
      <c r="E117" s="180" t="s">
        <v>2921</v>
      </c>
      <c r="F117" s="181" t="s">
        <v>2963</v>
      </c>
      <c r="G117" s="182" t="s">
        <v>2061</v>
      </c>
      <c r="H117" s="183">
        <v>72</v>
      </c>
      <c r="I117" s="184"/>
      <c r="J117" s="185">
        <f t="shared" si="10"/>
        <v>0</v>
      </c>
      <c r="K117" s="181" t="s">
        <v>311</v>
      </c>
      <c r="L117" s="186"/>
      <c r="M117" s="187" t="s">
        <v>21</v>
      </c>
      <c r="N117" s="188" t="s">
        <v>43</v>
      </c>
      <c r="P117" s="142">
        <f t="shared" si="11"/>
        <v>0</v>
      </c>
      <c r="Q117" s="142">
        <v>0</v>
      </c>
      <c r="R117" s="142">
        <f t="shared" si="12"/>
        <v>0</v>
      </c>
      <c r="S117" s="142">
        <v>0</v>
      </c>
      <c r="T117" s="143">
        <f t="shared" si="13"/>
        <v>0</v>
      </c>
      <c r="AR117" s="144" t="s">
        <v>1925</v>
      </c>
      <c r="AT117" s="144" t="s">
        <v>447</v>
      </c>
      <c r="AU117" s="144" t="s">
        <v>79</v>
      </c>
      <c r="AY117" s="18" t="s">
        <v>306</v>
      </c>
      <c r="BE117" s="145">
        <f t="shared" si="14"/>
        <v>0</v>
      </c>
      <c r="BF117" s="145">
        <f t="shared" si="15"/>
        <v>0</v>
      </c>
      <c r="BG117" s="145">
        <f t="shared" si="16"/>
        <v>0</v>
      </c>
      <c r="BH117" s="145">
        <f t="shared" si="17"/>
        <v>0</v>
      </c>
      <c r="BI117" s="145">
        <f t="shared" si="18"/>
        <v>0</v>
      </c>
      <c r="BJ117" s="18" t="s">
        <v>79</v>
      </c>
      <c r="BK117" s="145">
        <f t="shared" si="19"/>
        <v>0</v>
      </c>
      <c r="BL117" s="18" t="s">
        <v>776</v>
      </c>
      <c r="BM117" s="144" t="s">
        <v>2964</v>
      </c>
    </row>
    <row r="118" spans="2:65" s="1" customFormat="1" ht="16.5" customHeight="1">
      <c r="B118" s="33"/>
      <c r="C118" s="133" t="s">
        <v>446</v>
      </c>
      <c r="D118" s="133" t="s">
        <v>308</v>
      </c>
      <c r="E118" s="134" t="s">
        <v>2965</v>
      </c>
      <c r="F118" s="135" t="s">
        <v>2966</v>
      </c>
      <c r="G118" s="136" t="s">
        <v>422</v>
      </c>
      <c r="H118" s="137">
        <v>1</v>
      </c>
      <c r="I118" s="138"/>
      <c r="J118" s="139">
        <f t="shared" si="10"/>
        <v>0</v>
      </c>
      <c r="K118" s="135" t="s">
        <v>311</v>
      </c>
      <c r="L118" s="33"/>
      <c r="M118" s="140" t="s">
        <v>21</v>
      </c>
      <c r="N118" s="141" t="s">
        <v>43</v>
      </c>
      <c r="P118" s="142">
        <f t="shared" si="11"/>
        <v>0</v>
      </c>
      <c r="Q118" s="142">
        <v>0</v>
      </c>
      <c r="R118" s="142">
        <f t="shared" si="12"/>
        <v>0</v>
      </c>
      <c r="S118" s="142">
        <v>0</v>
      </c>
      <c r="T118" s="143">
        <f t="shared" si="13"/>
        <v>0</v>
      </c>
      <c r="AR118" s="144" t="s">
        <v>368</v>
      </c>
      <c r="AT118" s="144" t="s">
        <v>308</v>
      </c>
      <c r="AU118" s="144" t="s">
        <v>79</v>
      </c>
      <c r="AY118" s="18" t="s">
        <v>306</v>
      </c>
      <c r="BE118" s="145">
        <f t="shared" si="14"/>
        <v>0</v>
      </c>
      <c r="BF118" s="145">
        <f t="shared" si="15"/>
        <v>0</v>
      </c>
      <c r="BG118" s="145">
        <f t="shared" si="16"/>
        <v>0</v>
      </c>
      <c r="BH118" s="145">
        <f t="shared" si="17"/>
        <v>0</v>
      </c>
      <c r="BI118" s="145">
        <f t="shared" si="18"/>
        <v>0</v>
      </c>
      <c r="BJ118" s="18" t="s">
        <v>79</v>
      </c>
      <c r="BK118" s="145">
        <f t="shared" si="19"/>
        <v>0</v>
      </c>
      <c r="BL118" s="18" t="s">
        <v>368</v>
      </c>
      <c r="BM118" s="144" t="s">
        <v>2967</v>
      </c>
    </row>
    <row r="119" spans="2:65" s="1" customFormat="1" ht="16.5" customHeight="1">
      <c r="B119" s="33"/>
      <c r="C119" s="133" t="s">
        <v>7</v>
      </c>
      <c r="D119" s="133" t="s">
        <v>308</v>
      </c>
      <c r="E119" s="134" t="s">
        <v>2968</v>
      </c>
      <c r="F119" s="135" t="s">
        <v>2969</v>
      </c>
      <c r="G119" s="136" t="s">
        <v>1336</v>
      </c>
      <c r="H119" s="137">
        <v>30</v>
      </c>
      <c r="I119" s="138"/>
      <c r="J119" s="139">
        <f t="shared" si="10"/>
        <v>0</v>
      </c>
      <c r="K119" s="135" t="s">
        <v>311</v>
      </c>
      <c r="L119" s="33"/>
      <c r="M119" s="140" t="s">
        <v>21</v>
      </c>
      <c r="N119" s="141" t="s">
        <v>43</v>
      </c>
      <c r="P119" s="142">
        <f t="shared" si="11"/>
        <v>0</v>
      </c>
      <c r="Q119" s="142">
        <v>0</v>
      </c>
      <c r="R119" s="142">
        <f t="shared" si="12"/>
        <v>0</v>
      </c>
      <c r="S119" s="142">
        <v>0</v>
      </c>
      <c r="T119" s="143">
        <f t="shared" si="13"/>
        <v>0</v>
      </c>
      <c r="AR119" s="144" t="s">
        <v>368</v>
      </c>
      <c r="AT119" s="144" t="s">
        <v>308</v>
      </c>
      <c r="AU119" s="144" t="s">
        <v>79</v>
      </c>
      <c r="AY119" s="18" t="s">
        <v>306</v>
      </c>
      <c r="BE119" s="145">
        <f t="shared" si="14"/>
        <v>0</v>
      </c>
      <c r="BF119" s="145">
        <f t="shared" si="15"/>
        <v>0</v>
      </c>
      <c r="BG119" s="145">
        <f t="shared" si="16"/>
        <v>0</v>
      </c>
      <c r="BH119" s="145">
        <f t="shared" si="17"/>
        <v>0</v>
      </c>
      <c r="BI119" s="145">
        <f t="shared" si="18"/>
        <v>0</v>
      </c>
      <c r="BJ119" s="18" t="s">
        <v>79</v>
      </c>
      <c r="BK119" s="145">
        <f t="shared" si="19"/>
        <v>0</v>
      </c>
      <c r="BL119" s="18" t="s">
        <v>368</v>
      </c>
      <c r="BM119" s="144" t="s">
        <v>2970</v>
      </c>
    </row>
    <row r="120" spans="2:65" s="1" customFormat="1" ht="16.5" customHeight="1">
      <c r="B120" s="33"/>
      <c r="C120" s="179" t="s">
        <v>460</v>
      </c>
      <c r="D120" s="179" t="s">
        <v>447</v>
      </c>
      <c r="E120" s="180" t="s">
        <v>2971</v>
      </c>
      <c r="F120" s="181" t="s">
        <v>2972</v>
      </c>
      <c r="G120" s="182" t="s">
        <v>2061</v>
      </c>
      <c r="H120" s="183">
        <v>48</v>
      </c>
      <c r="I120" s="184"/>
      <c r="J120" s="185">
        <f t="shared" si="10"/>
        <v>0</v>
      </c>
      <c r="K120" s="181" t="s">
        <v>311</v>
      </c>
      <c r="L120" s="186"/>
      <c r="M120" s="187" t="s">
        <v>21</v>
      </c>
      <c r="N120" s="188" t="s">
        <v>43</v>
      </c>
      <c r="P120" s="142">
        <f t="shared" si="11"/>
        <v>0</v>
      </c>
      <c r="Q120" s="142">
        <v>0</v>
      </c>
      <c r="R120" s="142">
        <f t="shared" si="12"/>
        <v>0</v>
      </c>
      <c r="S120" s="142">
        <v>0</v>
      </c>
      <c r="T120" s="143">
        <f t="shared" si="13"/>
        <v>0</v>
      </c>
      <c r="AR120" s="144" t="s">
        <v>1925</v>
      </c>
      <c r="AT120" s="144" t="s">
        <v>447</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776</v>
      </c>
      <c r="BM120" s="144" t="s">
        <v>2973</v>
      </c>
    </row>
    <row r="121" spans="2:65" s="1" customFormat="1" ht="24.2" customHeight="1">
      <c r="B121" s="33"/>
      <c r="C121" s="179" t="s">
        <v>468</v>
      </c>
      <c r="D121" s="179" t="s">
        <v>447</v>
      </c>
      <c r="E121" s="180" t="s">
        <v>2974</v>
      </c>
      <c r="F121" s="181" t="s">
        <v>2975</v>
      </c>
      <c r="G121" s="182" t="s">
        <v>2941</v>
      </c>
      <c r="H121" s="183">
        <v>16</v>
      </c>
      <c r="I121" s="184"/>
      <c r="J121" s="185">
        <f t="shared" si="10"/>
        <v>0</v>
      </c>
      <c r="K121" s="181" t="s">
        <v>311</v>
      </c>
      <c r="L121" s="186"/>
      <c r="M121" s="187" t="s">
        <v>21</v>
      </c>
      <c r="N121" s="188" t="s">
        <v>43</v>
      </c>
      <c r="P121" s="142">
        <f t="shared" si="11"/>
        <v>0</v>
      </c>
      <c r="Q121" s="142">
        <v>0</v>
      </c>
      <c r="R121" s="142">
        <f t="shared" si="12"/>
        <v>0</v>
      </c>
      <c r="S121" s="142">
        <v>0</v>
      </c>
      <c r="T121" s="143">
        <f t="shared" si="13"/>
        <v>0</v>
      </c>
      <c r="AR121" s="144" t="s">
        <v>1925</v>
      </c>
      <c r="AT121" s="144" t="s">
        <v>447</v>
      </c>
      <c r="AU121" s="144" t="s">
        <v>79</v>
      </c>
      <c r="AY121" s="18" t="s">
        <v>306</v>
      </c>
      <c r="BE121" s="145">
        <f t="shared" si="14"/>
        <v>0</v>
      </c>
      <c r="BF121" s="145">
        <f t="shared" si="15"/>
        <v>0</v>
      </c>
      <c r="BG121" s="145">
        <f t="shared" si="16"/>
        <v>0</v>
      </c>
      <c r="BH121" s="145">
        <f t="shared" si="17"/>
        <v>0</v>
      </c>
      <c r="BI121" s="145">
        <f t="shared" si="18"/>
        <v>0</v>
      </c>
      <c r="BJ121" s="18" t="s">
        <v>79</v>
      </c>
      <c r="BK121" s="145">
        <f t="shared" si="19"/>
        <v>0</v>
      </c>
      <c r="BL121" s="18" t="s">
        <v>776</v>
      </c>
      <c r="BM121" s="144" t="s">
        <v>2976</v>
      </c>
    </row>
    <row r="122" spans="2:65" s="1" customFormat="1" ht="16.5" customHeight="1">
      <c r="B122" s="33"/>
      <c r="C122" s="179" t="s">
        <v>476</v>
      </c>
      <c r="D122" s="179" t="s">
        <v>447</v>
      </c>
      <c r="E122" s="180" t="s">
        <v>2977</v>
      </c>
      <c r="F122" s="181" t="s">
        <v>2978</v>
      </c>
      <c r="G122" s="182" t="s">
        <v>422</v>
      </c>
      <c r="H122" s="183">
        <v>2</v>
      </c>
      <c r="I122" s="184"/>
      <c r="J122" s="185">
        <f t="shared" si="10"/>
        <v>0</v>
      </c>
      <c r="K122" s="181" t="s">
        <v>311</v>
      </c>
      <c r="L122" s="186"/>
      <c r="M122" s="187" t="s">
        <v>21</v>
      </c>
      <c r="N122" s="188" t="s">
        <v>43</v>
      </c>
      <c r="P122" s="142">
        <f t="shared" si="11"/>
        <v>0</v>
      </c>
      <c r="Q122" s="142">
        <v>0</v>
      </c>
      <c r="R122" s="142">
        <f t="shared" si="12"/>
        <v>0</v>
      </c>
      <c r="S122" s="142">
        <v>0</v>
      </c>
      <c r="T122" s="143">
        <f t="shared" si="13"/>
        <v>0</v>
      </c>
      <c r="AR122" s="144" t="s">
        <v>1925</v>
      </c>
      <c r="AT122" s="144" t="s">
        <v>447</v>
      </c>
      <c r="AU122" s="144" t="s">
        <v>79</v>
      </c>
      <c r="AY122" s="18" t="s">
        <v>306</v>
      </c>
      <c r="BE122" s="145">
        <f t="shared" si="14"/>
        <v>0</v>
      </c>
      <c r="BF122" s="145">
        <f t="shared" si="15"/>
        <v>0</v>
      </c>
      <c r="BG122" s="145">
        <f t="shared" si="16"/>
        <v>0</v>
      </c>
      <c r="BH122" s="145">
        <f t="shared" si="17"/>
        <v>0</v>
      </c>
      <c r="BI122" s="145">
        <f t="shared" si="18"/>
        <v>0</v>
      </c>
      <c r="BJ122" s="18" t="s">
        <v>79</v>
      </c>
      <c r="BK122" s="145">
        <f t="shared" si="19"/>
        <v>0</v>
      </c>
      <c r="BL122" s="18" t="s">
        <v>776</v>
      </c>
      <c r="BM122" s="144" t="s">
        <v>2979</v>
      </c>
    </row>
    <row r="123" spans="2:65" s="1" customFormat="1" ht="16.5" customHeight="1">
      <c r="B123" s="33"/>
      <c r="C123" s="179" t="s">
        <v>482</v>
      </c>
      <c r="D123" s="179" t="s">
        <v>447</v>
      </c>
      <c r="E123" s="180" t="s">
        <v>2980</v>
      </c>
      <c r="F123" s="181" t="s">
        <v>2981</v>
      </c>
      <c r="G123" s="182" t="s">
        <v>422</v>
      </c>
      <c r="H123" s="183">
        <v>8</v>
      </c>
      <c r="I123" s="184"/>
      <c r="J123" s="185">
        <f t="shared" si="10"/>
        <v>0</v>
      </c>
      <c r="K123" s="181" t="s">
        <v>311</v>
      </c>
      <c r="L123" s="186"/>
      <c r="M123" s="187" t="s">
        <v>21</v>
      </c>
      <c r="N123" s="188" t="s">
        <v>43</v>
      </c>
      <c r="P123" s="142">
        <f t="shared" si="11"/>
        <v>0</v>
      </c>
      <c r="Q123" s="142">
        <v>0</v>
      </c>
      <c r="R123" s="142">
        <f t="shared" si="12"/>
        <v>0</v>
      </c>
      <c r="S123" s="142">
        <v>0</v>
      </c>
      <c r="T123" s="143">
        <f t="shared" si="13"/>
        <v>0</v>
      </c>
      <c r="AR123" s="144" t="s">
        <v>1925</v>
      </c>
      <c r="AT123" s="144" t="s">
        <v>447</v>
      </c>
      <c r="AU123" s="144" t="s">
        <v>79</v>
      </c>
      <c r="AY123" s="18" t="s">
        <v>306</v>
      </c>
      <c r="BE123" s="145">
        <f t="shared" si="14"/>
        <v>0</v>
      </c>
      <c r="BF123" s="145">
        <f t="shared" si="15"/>
        <v>0</v>
      </c>
      <c r="BG123" s="145">
        <f t="shared" si="16"/>
        <v>0</v>
      </c>
      <c r="BH123" s="145">
        <f t="shared" si="17"/>
        <v>0</v>
      </c>
      <c r="BI123" s="145">
        <f t="shared" si="18"/>
        <v>0</v>
      </c>
      <c r="BJ123" s="18" t="s">
        <v>79</v>
      </c>
      <c r="BK123" s="145">
        <f t="shared" si="19"/>
        <v>0</v>
      </c>
      <c r="BL123" s="18" t="s">
        <v>776</v>
      </c>
      <c r="BM123" s="144" t="s">
        <v>2982</v>
      </c>
    </row>
    <row r="124" spans="2:65" s="1" customFormat="1" ht="16.5" customHeight="1">
      <c r="B124" s="33"/>
      <c r="C124" s="179" t="s">
        <v>489</v>
      </c>
      <c r="D124" s="179" t="s">
        <v>447</v>
      </c>
      <c r="E124" s="180" t="s">
        <v>2983</v>
      </c>
      <c r="F124" s="181" t="s">
        <v>2984</v>
      </c>
      <c r="G124" s="182" t="s">
        <v>236</v>
      </c>
      <c r="H124" s="183">
        <v>3</v>
      </c>
      <c r="I124" s="184"/>
      <c r="J124" s="185">
        <f t="shared" si="10"/>
        <v>0</v>
      </c>
      <c r="K124" s="181" t="s">
        <v>311</v>
      </c>
      <c r="L124" s="186"/>
      <c r="M124" s="187" t="s">
        <v>21</v>
      </c>
      <c r="N124" s="188" t="s">
        <v>43</v>
      </c>
      <c r="P124" s="142">
        <f t="shared" si="11"/>
        <v>0</v>
      </c>
      <c r="Q124" s="142">
        <v>0</v>
      </c>
      <c r="R124" s="142">
        <f t="shared" si="12"/>
        <v>0</v>
      </c>
      <c r="S124" s="142">
        <v>0</v>
      </c>
      <c r="T124" s="143">
        <f t="shared" si="13"/>
        <v>0</v>
      </c>
      <c r="AR124" s="144" t="s">
        <v>1925</v>
      </c>
      <c r="AT124" s="144" t="s">
        <v>447</v>
      </c>
      <c r="AU124" s="144" t="s">
        <v>79</v>
      </c>
      <c r="AY124" s="18" t="s">
        <v>306</v>
      </c>
      <c r="BE124" s="145">
        <f t="shared" si="14"/>
        <v>0</v>
      </c>
      <c r="BF124" s="145">
        <f t="shared" si="15"/>
        <v>0</v>
      </c>
      <c r="BG124" s="145">
        <f t="shared" si="16"/>
        <v>0</v>
      </c>
      <c r="BH124" s="145">
        <f t="shared" si="17"/>
        <v>0</v>
      </c>
      <c r="BI124" s="145">
        <f t="shared" si="18"/>
        <v>0</v>
      </c>
      <c r="BJ124" s="18" t="s">
        <v>79</v>
      </c>
      <c r="BK124" s="145">
        <f t="shared" si="19"/>
        <v>0</v>
      </c>
      <c r="BL124" s="18" t="s">
        <v>776</v>
      </c>
      <c r="BM124" s="144" t="s">
        <v>2985</v>
      </c>
    </row>
    <row r="125" spans="2:65" s="1" customFormat="1" ht="16.5" customHeight="1">
      <c r="B125" s="33"/>
      <c r="C125" s="179" t="s">
        <v>497</v>
      </c>
      <c r="D125" s="179" t="s">
        <v>447</v>
      </c>
      <c r="E125" s="180" t="s">
        <v>2986</v>
      </c>
      <c r="F125" s="181" t="s">
        <v>2987</v>
      </c>
      <c r="G125" s="182" t="s">
        <v>422</v>
      </c>
      <c r="H125" s="183">
        <v>1</v>
      </c>
      <c r="I125" s="184"/>
      <c r="J125" s="185">
        <f t="shared" si="10"/>
        <v>0</v>
      </c>
      <c r="K125" s="181" t="s">
        <v>311</v>
      </c>
      <c r="L125" s="186"/>
      <c r="M125" s="187" t="s">
        <v>21</v>
      </c>
      <c r="N125" s="188" t="s">
        <v>43</v>
      </c>
      <c r="P125" s="142">
        <f t="shared" si="11"/>
        <v>0</v>
      </c>
      <c r="Q125" s="142">
        <v>0</v>
      </c>
      <c r="R125" s="142">
        <f t="shared" si="12"/>
        <v>0</v>
      </c>
      <c r="S125" s="142">
        <v>0</v>
      </c>
      <c r="T125" s="143">
        <f t="shared" si="13"/>
        <v>0</v>
      </c>
      <c r="AR125" s="144" t="s">
        <v>1925</v>
      </c>
      <c r="AT125" s="144" t="s">
        <v>447</v>
      </c>
      <c r="AU125" s="144" t="s">
        <v>79</v>
      </c>
      <c r="AY125" s="18" t="s">
        <v>306</v>
      </c>
      <c r="BE125" s="145">
        <f t="shared" si="14"/>
        <v>0</v>
      </c>
      <c r="BF125" s="145">
        <f t="shared" si="15"/>
        <v>0</v>
      </c>
      <c r="BG125" s="145">
        <f t="shared" si="16"/>
        <v>0</v>
      </c>
      <c r="BH125" s="145">
        <f t="shared" si="17"/>
        <v>0</v>
      </c>
      <c r="BI125" s="145">
        <f t="shared" si="18"/>
        <v>0</v>
      </c>
      <c r="BJ125" s="18" t="s">
        <v>79</v>
      </c>
      <c r="BK125" s="145">
        <f t="shared" si="19"/>
        <v>0</v>
      </c>
      <c r="BL125" s="18" t="s">
        <v>776</v>
      </c>
      <c r="BM125" s="144" t="s">
        <v>2988</v>
      </c>
    </row>
    <row r="126" spans="2:65" s="1" customFormat="1" ht="16.5" customHeight="1">
      <c r="B126" s="33"/>
      <c r="C126" s="179" t="s">
        <v>504</v>
      </c>
      <c r="D126" s="179" t="s">
        <v>447</v>
      </c>
      <c r="E126" s="180" t="s">
        <v>2989</v>
      </c>
      <c r="F126" s="181" t="s">
        <v>2990</v>
      </c>
      <c r="G126" s="182" t="s">
        <v>422</v>
      </c>
      <c r="H126" s="183">
        <v>2</v>
      </c>
      <c r="I126" s="184"/>
      <c r="J126" s="185">
        <f t="shared" si="10"/>
        <v>0</v>
      </c>
      <c r="K126" s="181" t="s">
        <v>311</v>
      </c>
      <c r="L126" s="186"/>
      <c r="M126" s="187" t="s">
        <v>21</v>
      </c>
      <c r="N126" s="188" t="s">
        <v>43</v>
      </c>
      <c r="P126" s="142">
        <f t="shared" si="11"/>
        <v>0</v>
      </c>
      <c r="Q126" s="142">
        <v>0</v>
      </c>
      <c r="R126" s="142">
        <f t="shared" si="12"/>
        <v>0</v>
      </c>
      <c r="S126" s="142">
        <v>0</v>
      </c>
      <c r="T126" s="143">
        <f t="shared" si="13"/>
        <v>0</v>
      </c>
      <c r="AR126" s="144" t="s">
        <v>1925</v>
      </c>
      <c r="AT126" s="144" t="s">
        <v>447</v>
      </c>
      <c r="AU126" s="144" t="s">
        <v>79</v>
      </c>
      <c r="AY126" s="18" t="s">
        <v>306</v>
      </c>
      <c r="BE126" s="145">
        <f t="shared" si="14"/>
        <v>0</v>
      </c>
      <c r="BF126" s="145">
        <f t="shared" si="15"/>
        <v>0</v>
      </c>
      <c r="BG126" s="145">
        <f t="shared" si="16"/>
        <v>0</v>
      </c>
      <c r="BH126" s="145">
        <f t="shared" si="17"/>
        <v>0</v>
      </c>
      <c r="BI126" s="145">
        <f t="shared" si="18"/>
        <v>0</v>
      </c>
      <c r="BJ126" s="18" t="s">
        <v>79</v>
      </c>
      <c r="BK126" s="145">
        <f t="shared" si="19"/>
        <v>0</v>
      </c>
      <c r="BL126" s="18" t="s">
        <v>776</v>
      </c>
      <c r="BM126" s="144" t="s">
        <v>2991</v>
      </c>
    </row>
    <row r="127" spans="2:65" s="1" customFormat="1" ht="16.5" customHeight="1">
      <c r="B127" s="33"/>
      <c r="C127" s="179" t="s">
        <v>511</v>
      </c>
      <c r="D127" s="179" t="s">
        <v>447</v>
      </c>
      <c r="E127" s="180" t="s">
        <v>2992</v>
      </c>
      <c r="F127" s="181" t="s">
        <v>2993</v>
      </c>
      <c r="G127" s="182" t="s">
        <v>2061</v>
      </c>
      <c r="H127" s="183">
        <v>38</v>
      </c>
      <c r="I127" s="184"/>
      <c r="J127" s="185">
        <f t="shared" si="10"/>
        <v>0</v>
      </c>
      <c r="K127" s="181" t="s">
        <v>311</v>
      </c>
      <c r="L127" s="186"/>
      <c r="M127" s="187" t="s">
        <v>21</v>
      </c>
      <c r="N127" s="188" t="s">
        <v>43</v>
      </c>
      <c r="P127" s="142">
        <f t="shared" si="11"/>
        <v>0</v>
      </c>
      <c r="Q127" s="142">
        <v>0</v>
      </c>
      <c r="R127" s="142">
        <f t="shared" si="12"/>
        <v>0</v>
      </c>
      <c r="S127" s="142">
        <v>0</v>
      </c>
      <c r="T127" s="143">
        <f t="shared" si="13"/>
        <v>0</v>
      </c>
      <c r="AR127" s="144" t="s">
        <v>1925</v>
      </c>
      <c r="AT127" s="144" t="s">
        <v>447</v>
      </c>
      <c r="AU127" s="144" t="s">
        <v>79</v>
      </c>
      <c r="AY127" s="18" t="s">
        <v>306</v>
      </c>
      <c r="BE127" s="145">
        <f t="shared" si="14"/>
        <v>0</v>
      </c>
      <c r="BF127" s="145">
        <f t="shared" si="15"/>
        <v>0</v>
      </c>
      <c r="BG127" s="145">
        <f t="shared" si="16"/>
        <v>0</v>
      </c>
      <c r="BH127" s="145">
        <f t="shared" si="17"/>
        <v>0</v>
      </c>
      <c r="BI127" s="145">
        <f t="shared" si="18"/>
        <v>0</v>
      </c>
      <c r="BJ127" s="18" t="s">
        <v>79</v>
      </c>
      <c r="BK127" s="145">
        <f t="shared" si="19"/>
        <v>0</v>
      </c>
      <c r="BL127" s="18" t="s">
        <v>776</v>
      </c>
      <c r="BM127" s="144" t="s">
        <v>2994</v>
      </c>
    </row>
    <row r="128" spans="2:65" s="1" customFormat="1" ht="16.5" customHeight="1">
      <c r="B128" s="33"/>
      <c r="C128" s="179" t="s">
        <v>517</v>
      </c>
      <c r="D128" s="179" t="s">
        <v>447</v>
      </c>
      <c r="E128" s="180" t="s">
        <v>2995</v>
      </c>
      <c r="F128" s="181" t="s">
        <v>2996</v>
      </c>
      <c r="G128" s="182" t="s">
        <v>2941</v>
      </c>
      <c r="H128" s="183">
        <v>16</v>
      </c>
      <c r="I128" s="184"/>
      <c r="J128" s="185">
        <f t="shared" si="10"/>
        <v>0</v>
      </c>
      <c r="K128" s="181" t="s">
        <v>311</v>
      </c>
      <c r="L128" s="186"/>
      <c r="M128" s="187" t="s">
        <v>21</v>
      </c>
      <c r="N128" s="188" t="s">
        <v>43</v>
      </c>
      <c r="P128" s="142">
        <f t="shared" si="11"/>
        <v>0</v>
      </c>
      <c r="Q128" s="142">
        <v>0</v>
      </c>
      <c r="R128" s="142">
        <f t="shared" si="12"/>
        <v>0</v>
      </c>
      <c r="S128" s="142">
        <v>0</v>
      </c>
      <c r="T128" s="143">
        <f t="shared" si="13"/>
        <v>0</v>
      </c>
      <c r="AR128" s="144" t="s">
        <v>1925</v>
      </c>
      <c r="AT128" s="144" t="s">
        <v>447</v>
      </c>
      <c r="AU128" s="144" t="s">
        <v>79</v>
      </c>
      <c r="AY128" s="18" t="s">
        <v>306</v>
      </c>
      <c r="BE128" s="145">
        <f t="shared" si="14"/>
        <v>0</v>
      </c>
      <c r="BF128" s="145">
        <f t="shared" si="15"/>
        <v>0</v>
      </c>
      <c r="BG128" s="145">
        <f t="shared" si="16"/>
        <v>0</v>
      </c>
      <c r="BH128" s="145">
        <f t="shared" si="17"/>
        <v>0</v>
      </c>
      <c r="BI128" s="145">
        <f t="shared" si="18"/>
        <v>0</v>
      </c>
      <c r="BJ128" s="18" t="s">
        <v>79</v>
      </c>
      <c r="BK128" s="145">
        <f t="shared" si="19"/>
        <v>0</v>
      </c>
      <c r="BL128" s="18" t="s">
        <v>776</v>
      </c>
      <c r="BM128" s="144" t="s">
        <v>2997</v>
      </c>
    </row>
    <row r="129" spans="2:65" s="1" customFormat="1" ht="16.5" customHeight="1">
      <c r="B129" s="33"/>
      <c r="C129" s="179" t="s">
        <v>523</v>
      </c>
      <c r="D129" s="179" t="s">
        <v>447</v>
      </c>
      <c r="E129" s="180" t="s">
        <v>2998</v>
      </c>
      <c r="F129" s="181" t="s">
        <v>2999</v>
      </c>
      <c r="G129" s="182" t="s">
        <v>422</v>
      </c>
      <c r="H129" s="183">
        <v>2</v>
      </c>
      <c r="I129" s="184"/>
      <c r="J129" s="185">
        <f t="shared" si="10"/>
        <v>0</v>
      </c>
      <c r="K129" s="181" t="s">
        <v>311</v>
      </c>
      <c r="L129" s="186"/>
      <c r="M129" s="187" t="s">
        <v>21</v>
      </c>
      <c r="N129" s="188" t="s">
        <v>43</v>
      </c>
      <c r="P129" s="142">
        <f t="shared" si="11"/>
        <v>0</v>
      </c>
      <c r="Q129" s="142">
        <v>0</v>
      </c>
      <c r="R129" s="142">
        <f t="shared" si="12"/>
        <v>0</v>
      </c>
      <c r="S129" s="142">
        <v>0</v>
      </c>
      <c r="T129" s="143">
        <f t="shared" si="13"/>
        <v>0</v>
      </c>
      <c r="AR129" s="144" t="s">
        <v>1925</v>
      </c>
      <c r="AT129" s="144" t="s">
        <v>447</v>
      </c>
      <c r="AU129" s="144" t="s">
        <v>79</v>
      </c>
      <c r="AY129" s="18" t="s">
        <v>306</v>
      </c>
      <c r="BE129" s="145">
        <f t="shared" si="14"/>
        <v>0</v>
      </c>
      <c r="BF129" s="145">
        <f t="shared" si="15"/>
        <v>0</v>
      </c>
      <c r="BG129" s="145">
        <f t="shared" si="16"/>
        <v>0</v>
      </c>
      <c r="BH129" s="145">
        <f t="shared" si="17"/>
        <v>0</v>
      </c>
      <c r="BI129" s="145">
        <f t="shared" si="18"/>
        <v>0</v>
      </c>
      <c r="BJ129" s="18" t="s">
        <v>79</v>
      </c>
      <c r="BK129" s="145">
        <f t="shared" si="19"/>
        <v>0</v>
      </c>
      <c r="BL129" s="18" t="s">
        <v>776</v>
      </c>
      <c r="BM129" s="144" t="s">
        <v>3000</v>
      </c>
    </row>
    <row r="130" spans="2:65" s="1" customFormat="1" ht="33" customHeight="1">
      <c r="B130" s="33"/>
      <c r="C130" s="179" t="s">
        <v>530</v>
      </c>
      <c r="D130" s="179" t="s">
        <v>447</v>
      </c>
      <c r="E130" s="180" t="s">
        <v>3001</v>
      </c>
      <c r="F130" s="181" t="s">
        <v>3002</v>
      </c>
      <c r="G130" s="182" t="s">
        <v>422</v>
      </c>
      <c r="H130" s="183">
        <v>2</v>
      </c>
      <c r="I130" s="184"/>
      <c r="J130" s="185">
        <f t="shared" si="10"/>
        <v>0</v>
      </c>
      <c r="K130" s="181" t="s">
        <v>311</v>
      </c>
      <c r="L130" s="186"/>
      <c r="M130" s="187" t="s">
        <v>21</v>
      </c>
      <c r="N130" s="188" t="s">
        <v>43</v>
      </c>
      <c r="P130" s="142">
        <f t="shared" si="11"/>
        <v>0</v>
      </c>
      <c r="Q130" s="142">
        <v>0</v>
      </c>
      <c r="R130" s="142">
        <f t="shared" si="12"/>
        <v>0</v>
      </c>
      <c r="S130" s="142">
        <v>0</v>
      </c>
      <c r="T130" s="143">
        <f t="shared" si="13"/>
        <v>0</v>
      </c>
      <c r="AR130" s="144" t="s">
        <v>1925</v>
      </c>
      <c r="AT130" s="144" t="s">
        <v>447</v>
      </c>
      <c r="AU130" s="144" t="s">
        <v>79</v>
      </c>
      <c r="AY130" s="18" t="s">
        <v>306</v>
      </c>
      <c r="BE130" s="145">
        <f t="shared" si="14"/>
        <v>0</v>
      </c>
      <c r="BF130" s="145">
        <f t="shared" si="15"/>
        <v>0</v>
      </c>
      <c r="BG130" s="145">
        <f t="shared" si="16"/>
        <v>0</v>
      </c>
      <c r="BH130" s="145">
        <f t="shared" si="17"/>
        <v>0</v>
      </c>
      <c r="BI130" s="145">
        <f t="shared" si="18"/>
        <v>0</v>
      </c>
      <c r="BJ130" s="18" t="s">
        <v>79</v>
      </c>
      <c r="BK130" s="145">
        <f t="shared" si="19"/>
        <v>0</v>
      </c>
      <c r="BL130" s="18" t="s">
        <v>776</v>
      </c>
      <c r="BM130" s="144" t="s">
        <v>3003</v>
      </c>
    </row>
    <row r="131" spans="2:65" s="1" customFormat="1" ht="16.5" customHeight="1">
      <c r="B131" s="33"/>
      <c r="C131" s="133" t="s">
        <v>538</v>
      </c>
      <c r="D131" s="133" t="s">
        <v>308</v>
      </c>
      <c r="E131" s="134" t="s">
        <v>3004</v>
      </c>
      <c r="F131" s="135" t="s">
        <v>3005</v>
      </c>
      <c r="G131" s="136" t="s">
        <v>1336</v>
      </c>
      <c r="H131" s="137">
        <v>66</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108</v>
      </c>
      <c r="AT131" s="144" t="s">
        <v>308</v>
      </c>
      <c r="AU131" s="144" t="s">
        <v>79</v>
      </c>
      <c r="AY131" s="18" t="s">
        <v>306</v>
      </c>
      <c r="BE131" s="145">
        <f t="shared" si="14"/>
        <v>0</v>
      </c>
      <c r="BF131" s="145">
        <f t="shared" si="15"/>
        <v>0</v>
      </c>
      <c r="BG131" s="145">
        <f t="shared" si="16"/>
        <v>0</v>
      </c>
      <c r="BH131" s="145">
        <f t="shared" si="17"/>
        <v>0</v>
      </c>
      <c r="BI131" s="145">
        <f t="shared" si="18"/>
        <v>0</v>
      </c>
      <c r="BJ131" s="18" t="s">
        <v>79</v>
      </c>
      <c r="BK131" s="145">
        <f t="shared" si="19"/>
        <v>0</v>
      </c>
      <c r="BL131" s="18" t="s">
        <v>108</v>
      </c>
      <c r="BM131" s="144" t="s">
        <v>3006</v>
      </c>
    </row>
    <row r="132" spans="2:65" s="11" customFormat="1" ht="25.9" customHeight="1">
      <c r="B132" s="121"/>
      <c r="D132" s="122" t="s">
        <v>71</v>
      </c>
      <c r="E132" s="123" t="s">
        <v>71</v>
      </c>
      <c r="F132" s="123" t="s">
        <v>3007</v>
      </c>
      <c r="I132" s="124"/>
      <c r="J132" s="125">
        <f>BK132</f>
        <v>0</v>
      </c>
      <c r="L132" s="121"/>
      <c r="M132" s="126"/>
      <c r="P132" s="127">
        <f>SUM(P133:P136)</f>
        <v>0</v>
      </c>
      <c r="R132" s="127">
        <f>SUM(R133:R136)</f>
        <v>0</v>
      </c>
      <c r="T132" s="128">
        <f>SUM(T133:T136)</f>
        <v>0</v>
      </c>
      <c r="AR132" s="122" t="s">
        <v>79</v>
      </c>
      <c r="AT132" s="129" t="s">
        <v>71</v>
      </c>
      <c r="AU132" s="129" t="s">
        <v>72</v>
      </c>
      <c r="AY132" s="122" t="s">
        <v>306</v>
      </c>
      <c r="BK132" s="130">
        <f>SUM(BK133:BK136)</f>
        <v>0</v>
      </c>
    </row>
    <row r="133" spans="2:65" s="1" customFormat="1" ht="16.5" customHeight="1">
      <c r="B133" s="33"/>
      <c r="C133" s="133" t="s">
        <v>545</v>
      </c>
      <c r="D133" s="133" t="s">
        <v>308</v>
      </c>
      <c r="E133" s="134" t="s">
        <v>3008</v>
      </c>
      <c r="F133" s="135" t="s">
        <v>3009</v>
      </c>
      <c r="G133" s="136" t="s">
        <v>422</v>
      </c>
      <c r="H133" s="137">
        <v>1</v>
      </c>
      <c r="I133" s="138"/>
      <c r="J133" s="139">
        <f>ROUND(I133*H133,2)</f>
        <v>0</v>
      </c>
      <c r="K133" s="135" t="s">
        <v>311</v>
      </c>
      <c r="L133" s="33"/>
      <c r="M133" s="140" t="s">
        <v>21</v>
      </c>
      <c r="N133" s="141" t="s">
        <v>43</v>
      </c>
      <c r="P133" s="142">
        <f>O133*H133</f>
        <v>0</v>
      </c>
      <c r="Q133" s="142">
        <v>0</v>
      </c>
      <c r="R133" s="142">
        <f>Q133*H133</f>
        <v>0</v>
      </c>
      <c r="S133" s="142">
        <v>0</v>
      </c>
      <c r="T133" s="143">
        <f>S133*H133</f>
        <v>0</v>
      </c>
      <c r="AR133" s="144" t="s">
        <v>108</v>
      </c>
      <c r="AT133" s="144" t="s">
        <v>308</v>
      </c>
      <c r="AU133" s="144" t="s">
        <v>79</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3010</v>
      </c>
    </row>
    <row r="134" spans="2:65" s="1" customFormat="1" ht="16.5" customHeight="1">
      <c r="B134" s="33"/>
      <c r="C134" s="133" t="s">
        <v>553</v>
      </c>
      <c r="D134" s="133" t="s">
        <v>308</v>
      </c>
      <c r="E134" s="134" t="s">
        <v>3011</v>
      </c>
      <c r="F134" s="135" t="s">
        <v>3012</v>
      </c>
      <c r="G134" s="136" t="s">
        <v>1336</v>
      </c>
      <c r="H134" s="137">
        <v>48</v>
      </c>
      <c r="I134" s="138"/>
      <c r="J134" s="139">
        <f>ROUND(I134*H134,2)</f>
        <v>0</v>
      </c>
      <c r="K134" s="135" t="s">
        <v>311</v>
      </c>
      <c r="L134" s="33"/>
      <c r="M134" s="140" t="s">
        <v>21</v>
      </c>
      <c r="N134" s="141" t="s">
        <v>43</v>
      </c>
      <c r="P134" s="142">
        <f>O134*H134</f>
        <v>0</v>
      </c>
      <c r="Q134" s="142">
        <v>0</v>
      </c>
      <c r="R134" s="142">
        <f>Q134*H134</f>
        <v>0</v>
      </c>
      <c r="S134" s="142">
        <v>0</v>
      </c>
      <c r="T134" s="143">
        <f>S134*H134</f>
        <v>0</v>
      </c>
      <c r="AR134" s="144" t="s">
        <v>108</v>
      </c>
      <c r="AT134" s="144" t="s">
        <v>308</v>
      </c>
      <c r="AU134" s="144" t="s">
        <v>79</v>
      </c>
      <c r="AY134" s="18" t="s">
        <v>306</v>
      </c>
      <c r="BE134" s="145">
        <f>IF(N134="základní",J134,0)</f>
        <v>0</v>
      </c>
      <c r="BF134" s="145">
        <f>IF(N134="snížená",J134,0)</f>
        <v>0</v>
      </c>
      <c r="BG134" s="145">
        <f>IF(N134="zákl. přenesená",J134,0)</f>
        <v>0</v>
      </c>
      <c r="BH134" s="145">
        <f>IF(N134="sníž. přenesená",J134,0)</f>
        <v>0</v>
      </c>
      <c r="BI134" s="145">
        <f>IF(N134="nulová",J134,0)</f>
        <v>0</v>
      </c>
      <c r="BJ134" s="18" t="s">
        <v>79</v>
      </c>
      <c r="BK134" s="145">
        <f>ROUND(I134*H134,2)</f>
        <v>0</v>
      </c>
      <c r="BL134" s="18" t="s">
        <v>108</v>
      </c>
      <c r="BM134" s="144" t="s">
        <v>3013</v>
      </c>
    </row>
    <row r="135" spans="2:65" s="1" customFormat="1" ht="16.5" customHeight="1">
      <c r="B135" s="33"/>
      <c r="C135" s="133" t="s">
        <v>562</v>
      </c>
      <c r="D135" s="133" t="s">
        <v>308</v>
      </c>
      <c r="E135" s="134" t="s">
        <v>3014</v>
      </c>
      <c r="F135" s="135" t="s">
        <v>3015</v>
      </c>
      <c r="G135" s="136" t="s">
        <v>1336</v>
      </c>
      <c r="H135" s="137">
        <v>4</v>
      </c>
      <c r="I135" s="138"/>
      <c r="J135" s="139">
        <f>ROUND(I135*H135,2)</f>
        <v>0</v>
      </c>
      <c r="K135" s="135" t="s">
        <v>311</v>
      </c>
      <c r="L135" s="33"/>
      <c r="M135" s="140" t="s">
        <v>21</v>
      </c>
      <c r="N135" s="141" t="s">
        <v>43</v>
      </c>
      <c r="P135" s="142">
        <f>O135*H135</f>
        <v>0</v>
      </c>
      <c r="Q135" s="142">
        <v>0</v>
      </c>
      <c r="R135" s="142">
        <f>Q135*H135</f>
        <v>0</v>
      </c>
      <c r="S135" s="142">
        <v>0</v>
      </c>
      <c r="T135" s="143">
        <f>S135*H135</f>
        <v>0</v>
      </c>
      <c r="AR135" s="144" t="s">
        <v>108</v>
      </c>
      <c r="AT135" s="144" t="s">
        <v>308</v>
      </c>
      <c r="AU135" s="144" t="s">
        <v>79</v>
      </c>
      <c r="AY135" s="18" t="s">
        <v>306</v>
      </c>
      <c r="BE135" s="145">
        <f>IF(N135="základní",J135,0)</f>
        <v>0</v>
      </c>
      <c r="BF135" s="145">
        <f>IF(N135="snížená",J135,0)</f>
        <v>0</v>
      </c>
      <c r="BG135" s="145">
        <f>IF(N135="zákl. přenesená",J135,0)</f>
        <v>0</v>
      </c>
      <c r="BH135" s="145">
        <f>IF(N135="sníž. přenesená",J135,0)</f>
        <v>0</v>
      </c>
      <c r="BI135" s="145">
        <f>IF(N135="nulová",J135,0)</f>
        <v>0</v>
      </c>
      <c r="BJ135" s="18" t="s">
        <v>79</v>
      </c>
      <c r="BK135" s="145">
        <f>ROUND(I135*H135,2)</f>
        <v>0</v>
      </c>
      <c r="BL135" s="18" t="s">
        <v>108</v>
      </c>
      <c r="BM135" s="144" t="s">
        <v>3016</v>
      </c>
    </row>
    <row r="136" spans="2:65" s="1" customFormat="1" ht="16.5" customHeight="1">
      <c r="B136" s="33"/>
      <c r="C136" s="133" t="s">
        <v>571</v>
      </c>
      <c r="D136" s="133" t="s">
        <v>308</v>
      </c>
      <c r="E136" s="134" t="s">
        <v>3017</v>
      </c>
      <c r="F136" s="135" t="s">
        <v>3018</v>
      </c>
      <c r="G136" s="136" t="s">
        <v>422</v>
      </c>
      <c r="H136" s="137">
        <v>1</v>
      </c>
      <c r="I136" s="138"/>
      <c r="J136" s="139">
        <f>ROUND(I136*H136,2)</f>
        <v>0</v>
      </c>
      <c r="K136" s="135" t="s">
        <v>311</v>
      </c>
      <c r="L136" s="33"/>
      <c r="M136" s="196" t="s">
        <v>21</v>
      </c>
      <c r="N136" s="197" t="s">
        <v>43</v>
      </c>
      <c r="O136" s="194"/>
      <c r="P136" s="198">
        <f>O136*H136</f>
        <v>0</v>
      </c>
      <c r="Q136" s="198">
        <v>0</v>
      </c>
      <c r="R136" s="198">
        <f>Q136*H136</f>
        <v>0</v>
      </c>
      <c r="S136" s="198">
        <v>0</v>
      </c>
      <c r="T136" s="199">
        <f>S136*H136</f>
        <v>0</v>
      </c>
      <c r="AR136" s="144" t="s">
        <v>108</v>
      </c>
      <c r="AT136" s="144" t="s">
        <v>308</v>
      </c>
      <c r="AU136" s="144" t="s">
        <v>79</v>
      </c>
      <c r="AY136" s="18" t="s">
        <v>306</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108</v>
      </c>
      <c r="BM136" s="144" t="s">
        <v>3019</v>
      </c>
    </row>
    <row r="137" spans="2:65" s="1" customFormat="1" ht="6.95" customHeight="1">
      <c r="B137" s="41"/>
      <c r="C137" s="42"/>
      <c r="D137" s="42"/>
      <c r="E137" s="42"/>
      <c r="F137" s="42"/>
      <c r="G137" s="42"/>
      <c r="H137" s="42"/>
      <c r="I137" s="42"/>
      <c r="J137" s="42"/>
      <c r="K137" s="42"/>
      <c r="L137" s="33"/>
    </row>
  </sheetData>
  <sheetProtection algorithmName="SHA-512" hashValue="khDN2N7lgWg97WALsgcv19FNpn9TQVr/8puNXmENflsU4eY4XibPWzVa/DCYEt9bg0LUIRTVpAf+nuTXP73TTQ==" saltValue="MHye4+dVsub8FN5Fqkwwu47Gal0F5xNhw8fDGfYL+7kH6HrkqDyGnSD3LeenHkAxZzvddzBz11pqZD75SC7/bg==" spinCount="100000" sheet="1" objects="1" scenarios="1" formatColumns="0" formatRows="0" autoFilter="0"/>
  <autoFilter ref="C94:K136" xr:uid="{00000000-0009-0000-0000-00000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2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118</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18"/>
      <c r="G9" s="318"/>
      <c r="H9" s="318"/>
      <c r="L9" s="21"/>
    </row>
    <row r="10" spans="2:46" ht="12" customHeight="1">
      <c r="B10" s="21"/>
      <c r="D10" s="28" t="s">
        <v>257</v>
      </c>
      <c r="L10" s="21"/>
    </row>
    <row r="11" spans="2:46" s="1" customFormat="1" ht="16.5" customHeight="1">
      <c r="B11" s="33"/>
      <c r="E11" s="327" t="s">
        <v>2701</v>
      </c>
      <c r="F11" s="342"/>
      <c r="G11" s="342"/>
      <c r="H11" s="342"/>
      <c r="L11" s="33"/>
    </row>
    <row r="12" spans="2:46" s="1" customFormat="1" ht="12" customHeight="1">
      <c r="B12" s="33"/>
      <c r="D12" s="28" t="s">
        <v>259</v>
      </c>
      <c r="L12" s="33"/>
    </row>
    <row r="13" spans="2:46" s="1" customFormat="1" ht="16.5" customHeight="1">
      <c r="B13" s="33"/>
      <c r="E13" s="319" t="s">
        <v>3020</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3021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ROUND((SUM(BE96:BE128)),  2)</f>
        <v>0</v>
      </c>
      <c r="I37" s="95">
        <v>0.21</v>
      </c>
      <c r="J37" s="81">
        <f>ROUND(((SUM(BE96:BE128))*I37),  2)</f>
        <v>0</v>
      </c>
      <c r="L37" s="33"/>
    </row>
    <row r="38" spans="2:12" s="1" customFormat="1" ht="14.45" customHeight="1">
      <c r="B38" s="33"/>
      <c r="E38" s="28" t="s">
        <v>44</v>
      </c>
      <c r="F38" s="81">
        <f>ROUND((SUM(BF96:BF128)),  2)</f>
        <v>0</v>
      </c>
      <c r="I38" s="95">
        <v>0.12</v>
      </c>
      <c r="J38" s="81">
        <f>ROUND(((SUM(BF96:BF128))*I38),  2)</f>
        <v>0</v>
      </c>
      <c r="L38" s="33"/>
    </row>
    <row r="39" spans="2:12" s="1" customFormat="1" ht="14.45" hidden="1" customHeight="1">
      <c r="B39" s="33"/>
      <c r="E39" s="28" t="s">
        <v>45</v>
      </c>
      <c r="F39" s="81">
        <f>ROUND((SUM(BG96:BG128)),  2)</f>
        <v>0</v>
      </c>
      <c r="I39" s="95">
        <v>0.21</v>
      </c>
      <c r="J39" s="81">
        <f>0</f>
        <v>0</v>
      </c>
      <c r="L39" s="33"/>
    </row>
    <row r="40" spans="2:12" s="1" customFormat="1" ht="14.45" hidden="1" customHeight="1">
      <c r="B40" s="33"/>
      <c r="E40" s="28" t="s">
        <v>46</v>
      </c>
      <c r="F40" s="81">
        <f>ROUND((SUM(BH96:BH128)),  2)</f>
        <v>0</v>
      </c>
      <c r="I40" s="95">
        <v>0.12</v>
      </c>
      <c r="J40" s="81">
        <f>0</f>
        <v>0</v>
      </c>
      <c r="L40" s="33"/>
    </row>
    <row r="41" spans="2:12" s="1" customFormat="1" ht="14.45" hidden="1" customHeight="1">
      <c r="B41" s="33"/>
      <c r="E41" s="28" t="s">
        <v>47</v>
      </c>
      <c r="F41" s="81">
        <f>ROUND((SUM(BI96:BI128)),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18"/>
      <c r="G54" s="318"/>
      <c r="H54" s="318"/>
      <c r="L54" s="21"/>
    </row>
    <row r="55" spans="2:12" ht="12" customHeight="1">
      <c r="B55" s="21"/>
      <c r="C55" s="28" t="s">
        <v>257</v>
      </c>
      <c r="L55" s="21"/>
    </row>
    <row r="56" spans="2:12" s="1" customFormat="1" ht="16.5" customHeight="1">
      <c r="B56" s="33"/>
      <c r="E56" s="327" t="s">
        <v>2701</v>
      </c>
      <c r="F56" s="342"/>
      <c r="G56" s="342"/>
      <c r="H56" s="342"/>
      <c r="L56" s="33"/>
    </row>
    <row r="57" spans="2:12" s="1" customFormat="1" ht="12" customHeight="1">
      <c r="B57" s="33"/>
      <c r="C57" s="28" t="s">
        <v>259</v>
      </c>
      <c r="L57" s="33"/>
    </row>
    <row r="58" spans="2:12" s="1" customFormat="1" ht="16.5" customHeight="1">
      <c r="B58" s="33"/>
      <c r="E58" s="319" t="str">
        <f>E13</f>
        <v>2024/HEX/04-01-14-3 - D.1.4.3-Ústřední vytápění</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Ing.L.Boušek</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3022</v>
      </c>
      <c r="E68" s="107"/>
      <c r="F68" s="107"/>
      <c r="G68" s="107"/>
      <c r="H68" s="107"/>
      <c r="I68" s="107"/>
      <c r="J68" s="108">
        <f>J97</f>
        <v>0</v>
      </c>
      <c r="L68" s="105"/>
    </row>
    <row r="69" spans="2:47" s="8" customFormat="1" ht="24.95" customHeight="1">
      <c r="B69" s="105"/>
      <c r="D69" s="106" t="s">
        <v>3023</v>
      </c>
      <c r="E69" s="107"/>
      <c r="F69" s="107"/>
      <c r="G69" s="107"/>
      <c r="H69" s="107"/>
      <c r="I69" s="107"/>
      <c r="J69" s="108">
        <f>J101</f>
        <v>0</v>
      </c>
      <c r="L69" s="105"/>
    </row>
    <row r="70" spans="2:47" s="8" customFormat="1" ht="24.95" customHeight="1">
      <c r="B70" s="105"/>
      <c r="D70" s="106" t="s">
        <v>3024</v>
      </c>
      <c r="E70" s="107"/>
      <c r="F70" s="107"/>
      <c r="G70" s="107"/>
      <c r="H70" s="107"/>
      <c r="I70" s="107"/>
      <c r="J70" s="108">
        <f>J109</f>
        <v>0</v>
      </c>
      <c r="L70" s="105"/>
    </row>
    <row r="71" spans="2:47" s="8" customFormat="1" ht="24.95" customHeight="1">
      <c r="B71" s="105"/>
      <c r="D71" s="106" t="s">
        <v>3025</v>
      </c>
      <c r="E71" s="107"/>
      <c r="F71" s="107"/>
      <c r="G71" s="107"/>
      <c r="H71" s="107"/>
      <c r="I71" s="107"/>
      <c r="J71" s="108">
        <f>J114</f>
        <v>0</v>
      </c>
      <c r="L71" s="105"/>
    </row>
    <row r="72" spans="2:47" s="8" customFormat="1" ht="24.95" customHeight="1">
      <c r="B72" s="105"/>
      <c r="D72" s="106" t="s">
        <v>3026</v>
      </c>
      <c r="E72" s="107"/>
      <c r="F72" s="107"/>
      <c r="G72" s="107"/>
      <c r="H72" s="107"/>
      <c r="I72" s="107"/>
      <c r="J72" s="108">
        <f>J121</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40" t="str">
        <f>E7</f>
        <v>UPOL FTK – Rekonstrukce infrastruktury v areálu Neředín</v>
      </c>
      <c r="F82" s="341"/>
      <c r="G82" s="341"/>
      <c r="H82" s="341"/>
      <c r="L82" s="33"/>
    </row>
    <row r="83" spans="2:63" ht="12" customHeight="1">
      <c r="B83" s="21"/>
      <c r="C83" s="28" t="s">
        <v>255</v>
      </c>
      <c r="L83" s="21"/>
    </row>
    <row r="84" spans="2:63" ht="16.5" customHeight="1">
      <c r="B84" s="21"/>
      <c r="E84" s="340" t="s">
        <v>256</v>
      </c>
      <c r="F84" s="318"/>
      <c r="G84" s="318"/>
      <c r="H84" s="318"/>
      <c r="L84" s="21"/>
    </row>
    <row r="85" spans="2:63" ht="12" customHeight="1">
      <c r="B85" s="21"/>
      <c r="C85" s="28" t="s">
        <v>257</v>
      </c>
      <c r="L85" s="21"/>
    </row>
    <row r="86" spans="2:63" s="1" customFormat="1" ht="16.5" customHeight="1">
      <c r="B86" s="33"/>
      <c r="E86" s="327" t="s">
        <v>2701</v>
      </c>
      <c r="F86" s="342"/>
      <c r="G86" s="342"/>
      <c r="H86" s="342"/>
      <c r="L86" s="33"/>
    </row>
    <row r="87" spans="2:63" s="1" customFormat="1" ht="12" customHeight="1">
      <c r="B87" s="33"/>
      <c r="C87" s="28" t="s">
        <v>259</v>
      </c>
      <c r="L87" s="33"/>
    </row>
    <row r="88" spans="2:63" s="1" customFormat="1" ht="16.5" customHeight="1">
      <c r="B88" s="33"/>
      <c r="E88" s="319" t="str">
        <f>E13</f>
        <v>2024/HEX/04-01-14-3 - D.1.4.3-Ústřední vytápění</v>
      </c>
      <c r="F88" s="342"/>
      <c r="G88" s="342"/>
      <c r="H88" s="342"/>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Ing.L.Boušek</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P97+P101+P109+P114+P121</f>
        <v>0</v>
      </c>
      <c r="Q96" s="50"/>
      <c r="R96" s="118">
        <f>R97+R101+R109+R114+R121</f>
        <v>0</v>
      </c>
      <c r="S96" s="50"/>
      <c r="T96" s="119">
        <f>T97+T101+T109+T114+T121</f>
        <v>0</v>
      </c>
      <c r="AT96" s="18" t="s">
        <v>71</v>
      </c>
      <c r="AU96" s="18" t="s">
        <v>266</v>
      </c>
      <c r="BK96" s="120">
        <f>BK97+BK101+BK109+BK114+BK121</f>
        <v>0</v>
      </c>
    </row>
    <row r="97" spans="2:65" s="11" customFormat="1" ht="25.9" customHeight="1">
      <c r="B97" s="121"/>
      <c r="D97" s="122" t="s">
        <v>71</v>
      </c>
      <c r="E97" s="123" t="s">
        <v>1770</v>
      </c>
      <c r="F97" s="123" t="s">
        <v>1771</v>
      </c>
      <c r="I97" s="124"/>
      <c r="J97" s="125">
        <f>BK97</f>
        <v>0</v>
      </c>
      <c r="L97" s="121"/>
      <c r="M97" s="126"/>
      <c r="P97" s="127">
        <f>SUM(P98:P100)</f>
        <v>0</v>
      </c>
      <c r="R97" s="127">
        <f>SUM(R98:R100)</f>
        <v>0</v>
      </c>
      <c r="T97" s="128">
        <f>SUM(T98:T100)</f>
        <v>0</v>
      </c>
      <c r="AR97" s="122" t="s">
        <v>81</v>
      </c>
      <c r="AT97" s="129" t="s">
        <v>71</v>
      </c>
      <c r="AU97" s="129" t="s">
        <v>72</v>
      </c>
      <c r="AY97" s="122" t="s">
        <v>306</v>
      </c>
      <c r="BK97" s="130">
        <f>SUM(BK98:BK100)</f>
        <v>0</v>
      </c>
    </row>
    <row r="98" spans="2:65" s="1" customFormat="1" ht="16.5" customHeight="1">
      <c r="B98" s="33"/>
      <c r="C98" s="133" t="s">
        <v>79</v>
      </c>
      <c r="D98" s="133" t="s">
        <v>308</v>
      </c>
      <c r="E98" s="134" t="s">
        <v>3027</v>
      </c>
      <c r="F98" s="135" t="s">
        <v>3028</v>
      </c>
      <c r="G98" s="136" t="s">
        <v>240</v>
      </c>
      <c r="H98" s="137">
        <v>55</v>
      </c>
      <c r="I98" s="138"/>
      <c r="J98" s="139">
        <f>ROUND(I98*H98,2)</f>
        <v>0</v>
      </c>
      <c r="K98" s="135" t="s">
        <v>311</v>
      </c>
      <c r="L98" s="33"/>
      <c r="M98" s="140" t="s">
        <v>21</v>
      </c>
      <c r="N98" s="141" t="s">
        <v>43</v>
      </c>
      <c r="P98" s="142">
        <f>O98*H98</f>
        <v>0</v>
      </c>
      <c r="Q98" s="142">
        <v>0</v>
      </c>
      <c r="R98" s="142">
        <f>Q98*H98</f>
        <v>0</v>
      </c>
      <c r="S98" s="142">
        <v>0</v>
      </c>
      <c r="T98" s="143">
        <f>S98*H98</f>
        <v>0</v>
      </c>
      <c r="AR98" s="144" t="s">
        <v>368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368</v>
      </c>
      <c r="BM98" s="144" t="s">
        <v>3029</v>
      </c>
    </row>
    <row r="99" spans="2:65" s="1" customFormat="1" ht="16.5" customHeight="1">
      <c r="B99" s="33"/>
      <c r="C99" s="133" t="s">
        <v>81</v>
      </c>
      <c r="D99" s="133" t="s">
        <v>308</v>
      </c>
      <c r="E99" s="134" t="s">
        <v>3030</v>
      </c>
      <c r="F99" s="135" t="s">
        <v>3031</v>
      </c>
      <c r="G99" s="136" t="s">
        <v>240</v>
      </c>
      <c r="H99" s="137">
        <v>20</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3032</v>
      </c>
    </row>
    <row r="100" spans="2:65" s="1" customFormat="1" ht="16.5" customHeight="1">
      <c r="B100" s="33"/>
      <c r="C100" s="133" t="s">
        <v>89</v>
      </c>
      <c r="D100" s="133" t="s">
        <v>308</v>
      </c>
      <c r="E100" s="134" t="s">
        <v>3033</v>
      </c>
      <c r="F100" s="135" t="s">
        <v>3034</v>
      </c>
      <c r="G100" s="136" t="s">
        <v>240</v>
      </c>
      <c r="H100" s="137">
        <v>75</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3035</v>
      </c>
    </row>
    <row r="101" spans="2:65" s="11" customFormat="1" ht="25.9" customHeight="1">
      <c r="B101" s="121"/>
      <c r="D101" s="122" t="s">
        <v>71</v>
      </c>
      <c r="E101" s="123" t="s">
        <v>3036</v>
      </c>
      <c r="F101" s="123" t="s">
        <v>3037</v>
      </c>
      <c r="I101" s="124"/>
      <c r="J101" s="125">
        <f>BK101</f>
        <v>0</v>
      </c>
      <c r="L101" s="121"/>
      <c r="M101" s="126"/>
      <c r="P101" s="127">
        <f>SUM(P102:P108)</f>
        <v>0</v>
      </c>
      <c r="R101" s="127">
        <f>SUM(R102:R108)</f>
        <v>0</v>
      </c>
      <c r="T101" s="128">
        <f>SUM(T102:T108)</f>
        <v>0</v>
      </c>
      <c r="AR101" s="122" t="s">
        <v>81</v>
      </c>
      <c r="AT101" s="129" t="s">
        <v>71</v>
      </c>
      <c r="AU101" s="129" t="s">
        <v>72</v>
      </c>
      <c r="AY101" s="122" t="s">
        <v>306</v>
      </c>
      <c r="BK101" s="130">
        <f>SUM(BK102:BK108)</f>
        <v>0</v>
      </c>
    </row>
    <row r="102" spans="2:65" s="1" customFormat="1" ht="16.5" customHeight="1">
      <c r="B102" s="33"/>
      <c r="C102" s="133" t="s">
        <v>108</v>
      </c>
      <c r="D102" s="133" t="s">
        <v>308</v>
      </c>
      <c r="E102" s="134" t="s">
        <v>3038</v>
      </c>
      <c r="F102" s="135" t="s">
        <v>3039</v>
      </c>
      <c r="G102" s="136" t="s">
        <v>240</v>
      </c>
      <c r="H102" s="137">
        <v>20</v>
      </c>
      <c r="I102" s="138"/>
      <c r="J102" s="139">
        <f t="shared" ref="J102:J108" si="0">ROUND(I102*H102,2)</f>
        <v>0</v>
      </c>
      <c r="K102" s="135" t="s">
        <v>311</v>
      </c>
      <c r="L102" s="33"/>
      <c r="M102" s="140" t="s">
        <v>21</v>
      </c>
      <c r="N102" s="141" t="s">
        <v>43</v>
      </c>
      <c r="P102" s="142">
        <f t="shared" ref="P102:P108" si="1">O102*H102</f>
        <v>0</v>
      </c>
      <c r="Q102" s="142">
        <v>0</v>
      </c>
      <c r="R102" s="142">
        <f t="shared" ref="R102:R108" si="2">Q102*H102</f>
        <v>0</v>
      </c>
      <c r="S102" s="142">
        <v>0</v>
      </c>
      <c r="T102" s="143">
        <f t="shared" ref="T102:T108" si="3">S102*H102</f>
        <v>0</v>
      </c>
      <c r="AR102" s="144" t="s">
        <v>368</v>
      </c>
      <c r="AT102" s="144" t="s">
        <v>308</v>
      </c>
      <c r="AU102" s="144" t="s">
        <v>79</v>
      </c>
      <c r="AY102" s="18" t="s">
        <v>306</v>
      </c>
      <c r="BE102" s="145">
        <f t="shared" ref="BE102:BE108" si="4">IF(N102="základní",J102,0)</f>
        <v>0</v>
      </c>
      <c r="BF102" s="145">
        <f t="shared" ref="BF102:BF108" si="5">IF(N102="snížená",J102,0)</f>
        <v>0</v>
      </c>
      <c r="BG102" s="145">
        <f t="shared" ref="BG102:BG108" si="6">IF(N102="zákl. přenesená",J102,0)</f>
        <v>0</v>
      </c>
      <c r="BH102" s="145">
        <f t="shared" ref="BH102:BH108" si="7">IF(N102="sníž. přenesená",J102,0)</f>
        <v>0</v>
      </c>
      <c r="BI102" s="145">
        <f t="shared" ref="BI102:BI108" si="8">IF(N102="nulová",J102,0)</f>
        <v>0</v>
      </c>
      <c r="BJ102" s="18" t="s">
        <v>79</v>
      </c>
      <c r="BK102" s="145">
        <f t="shared" ref="BK102:BK108" si="9">ROUND(I102*H102,2)</f>
        <v>0</v>
      </c>
      <c r="BL102" s="18" t="s">
        <v>368</v>
      </c>
      <c r="BM102" s="144" t="s">
        <v>3040</v>
      </c>
    </row>
    <row r="103" spans="2:65" s="1" customFormat="1" ht="16.5" customHeight="1">
      <c r="B103" s="33"/>
      <c r="C103" s="133" t="s">
        <v>343</v>
      </c>
      <c r="D103" s="133" t="s">
        <v>308</v>
      </c>
      <c r="E103" s="134" t="s">
        <v>3041</v>
      </c>
      <c r="F103" s="135" t="s">
        <v>3042</v>
      </c>
      <c r="G103" s="136" t="s">
        <v>240</v>
      </c>
      <c r="H103" s="137">
        <v>25</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3043</v>
      </c>
    </row>
    <row r="104" spans="2:65" s="1" customFormat="1" ht="16.5" customHeight="1">
      <c r="B104" s="33"/>
      <c r="C104" s="133" t="s">
        <v>351</v>
      </c>
      <c r="D104" s="133" t="s">
        <v>308</v>
      </c>
      <c r="E104" s="134" t="s">
        <v>3044</v>
      </c>
      <c r="F104" s="135" t="s">
        <v>3045</v>
      </c>
      <c r="G104" s="136" t="s">
        <v>661</v>
      </c>
      <c r="H104" s="137">
        <v>4</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3046</v>
      </c>
    </row>
    <row r="105" spans="2:65" s="1" customFormat="1" ht="16.5" customHeight="1">
      <c r="B105" s="33"/>
      <c r="C105" s="133" t="s">
        <v>359</v>
      </c>
      <c r="D105" s="133" t="s">
        <v>308</v>
      </c>
      <c r="E105" s="134" t="s">
        <v>3047</v>
      </c>
      <c r="F105" s="135" t="s">
        <v>3048</v>
      </c>
      <c r="G105" s="136" t="s">
        <v>240</v>
      </c>
      <c r="H105" s="137">
        <v>30</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3049</v>
      </c>
    </row>
    <row r="106" spans="2:65" s="1" customFormat="1" ht="16.5" customHeight="1">
      <c r="B106" s="33"/>
      <c r="C106" s="133" t="s">
        <v>365</v>
      </c>
      <c r="D106" s="133" t="s">
        <v>308</v>
      </c>
      <c r="E106" s="134" t="s">
        <v>3050</v>
      </c>
      <c r="F106" s="135" t="s">
        <v>3051</v>
      </c>
      <c r="G106" s="136" t="s">
        <v>240</v>
      </c>
      <c r="H106" s="137">
        <v>20</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3052</v>
      </c>
    </row>
    <row r="107" spans="2:65" s="1" customFormat="1" ht="16.5" customHeight="1">
      <c r="B107" s="33"/>
      <c r="C107" s="133" t="s">
        <v>372</v>
      </c>
      <c r="D107" s="133" t="s">
        <v>308</v>
      </c>
      <c r="E107" s="134" t="s">
        <v>3053</v>
      </c>
      <c r="F107" s="135" t="s">
        <v>3054</v>
      </c>
      <c r="G107" s="136" t="s">
        <v>240</v>
      </c>
      <c r="H107" s="137">
        <v>75</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3055</v>
      </c>
    </row>
    <row r="108" spans="2:65" s="1" customFormat="1" ht="16.5" customHeight="1">
      <c r="B108" s="33"/>
      <c r="C108" s="133" t="s">
        <v>379</v>
      </c>
      <c r="D108" s="133" t="s">
        <v>308</v>
      </c>
      <c r="E108" s="134" t="s">
        <v>3056</v>
      </c>
      <c r="F108" s="135" t="s">
        <v>3057</v>
      </c>
      <c r="G108" s="136" t="s">
        <v>375</v>
      </c>
      <c r="H108" s="137">
        <v>0.1</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3058</v>
      </c>
    </row>
    <row r="109" spans="2:65" s="11" customFormat="1" ht="25.9" customHeight="1">
      <c r="B109" s="121"/>
      <c r="D109" s="122" t="s">
        <v>71</v>
      </c>
      <c r="E109" s="123" t="s">
        <v>3059</v>
      </c>
      <c r="F109" s="123" t="s">
        <v>3060</v>
      </c>
      <c r="I109" s="124"/>
      <c r="J109" s="125">
        <f>BK109</f>
        <v>0</v>
      </c>
      <c r="L109" s="121"/>
      <c r="M109" s="126"/>
      <c r="P109" s="127">
        <f>SUM(P110:P113)</f>
        <v>0</v>
      </c>
      <c r="R109" s="127">
        <f>SUM(R110:R113)</f>
        <v>0</v>
      </c>
      <c r="T109" s="128">
        <f>SUM(T110:T113)</f>
        <v>0</v>
      </c>
      <c r="AR109" s="122" t="s">
        <v>81</v>
      </c>
      <c r="AT109" s="129" t="s">
        <v>71</v>
      </c>
      <c r="AU109" s="129" t="s">
        <v>72</v>
      </c>
      <c r="AY109" s="122" t="s">
        <v>306</v>
      </c>
      <c r="BK109" s="130">
        <f>SUM(BK110:BK113)</f>
        <v>0</v>
      </c>
    </row>
    <row r="110" spans="2:65" s="1" customFormat="1" ht="16.5" customHeight="1">
      <c r="B110" s="33"/>
      <c r="C110" s="133" t="s">
        <v>384</v>
      </c>
      <c r="D110" s="133" t="s">
        <v>308</v>
      </c>
      <c r="E110" s="134" t="s">
        <v>3061</v>
      </c>
      <c r="F110" s="135" t="s">
        <v>3062</v>
      </c>
      <c r="G110" s="136" t="s">
        <v>661</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368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368</v>
      </c>
      <c r="BM110" s="144" t="s">
        <v>3063</v>
      </c>
    </row>
    <row r="111" spans="2:65" s="1" customFormat="1" ht="16.5" customHeight="1">
      <c r="B111" s="33"/>
      <c r="C111" s="133" t="s">
        <v>8</v>
      </c>
      <c r="D111" s="133" t="s">
        <v>308</v>
      </c>
      <c r="E111" s="134" t="s">
        <v>3064</v>
      </c>
      <c r="F111" s="135" t="s">
        <v>3065</v>
      </c>
      <c r="G111" s="136" t="s">
        <v>661</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368</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368</v>
      </c>
      <c r="BM111" s="144" t="s">
        <v>3066</v>
      </c>
    </row>
    <row r="112" spans="2:65" s="1" customFormat="1" ht="16.5" customHeight="1">
      <c r="B112" s="33"/>
      <c r="C112" s="133" t="s">
        <v>400</v>
      </c>
      <c r="D112" s="133" t="s">
        <v>308</v>
      </c>
      <c r="E112" s="134" t="s">
        <v>3067</v>
      </c>
      <c r="F112" s="135" t="s">
        <v>3068</v>
      </c>
      <c r="G112" s="136" t="s">
        <v>661</v>
      </c>
      <c r="H112" s="137">
        <v>2</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368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368</v>
      </c>
      <c r="BM112" s="144" t="s">
        <v>3069</v>
      </c>
    </row>
    <row r="113" spans="2:65" s="1" customFormat="1" ht="16.5" customHeight="1">
      <c r="B113" s="33"/>
      <c r="C113" s="133" t="s">
        <v>406</v>
      </c>
      <c r="D113" s="133" t="s">
        <v>308</v>
      </c>
      <c r="E113" s="134" t="s">
        <v>3070</v>
      </c>
      <c r="F113" s="135" t="s">
        <v>3071</v>
      </c>
      <c r="G113" s="136" t="s">
        <v>375</v>
      </c>
      <c r="H113" s="137">
        <v>0.1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368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368</v>
      </c>
      <c r="BM113" s="144" t="s">
        <v>3072</v>
      </c>
    </row>
    <row r="114" spans="2:65" s="11" customFormat="1" ht="25.9" customHeight="1">
      <c r="B114" s="121"/>
      <c r="D114" s="122" t="s">
        <v>71</v>
      </c>
      <c r="E114" s="123" t="s">
        <v>3073</v>
      </c>
      <c r="F114" s="123" t="s">
        <v>3074</v>
      </c>
      <c r="I114" s="124"/>
      <c r="J114" s="125">
        <f>BK114</f>
        <v>0</v>
      </c>
      <c r="L114" s="121"/>
      <c r="M114" s="126"/>
      <c r="P114" s="127">
        <f>SUM(P115:P120)</f>
        <v>0</v>
      </c>
      <c r="R114" s="127">
        <f>SUM(R115:R120)</f>
        <v>0</v>
      </c>
      <c r="T114" s="128">
        <f>SUM(T115:T120)</f>
        <v>0</v>
      </c>
      <c r="AR114" s="122" t="s">
        <v>81</v>
      </c>
      <c r="AT114" s="129" t="s">
        <v>71</v>
      </c>
      <c r="AU114" s="129" t="s">
        <v>72</v>
      </c>
      <c r="AY114" s="122" t="s">
        <v>306</v>
      </c>
      <c r="BK114" s="130">
        <f>SUM(BK115:BK120)</f>
        <v>0</v>
      </c>
    </row>
    <row r="115" spans="2:65" s="1" customFormat="1" ht="16.5" customHeight="1">
      <c r="B115" s="33"/>
      <c r="C115" s="133" t="s">
        <v>414</v>
      </c>
      <c r="D115" s="133" t="s">
        <v>308</v>
      </c>
      <c r="E115" s="134" t="s">
        <v>3075</v>
      </c>
      <c r="F115" s="135" t="s">
        <v>3076</v>
      </c>
      <c r="G115" s="136" t="s">
        <v>661</v>
      </c>
      <c r="H115" s="137">
        <v>1</v>
      </c>
      <c r="I115" s="138"/>
      <c r="J115" s="139">
        <f t="shared" ref="J115:J120" si="10">ROUND(I115*H115,2)</f>
        <v>0</v>
      </c>
      <c r="K115" s="135" t="s">
        <v>311</v>
      </c>
      <c r="L115" s="33"/>
      <c r="M115" s="140" t="s">
        <v>21</v>
      </c>
      <c r="N115" s="141" t="s">
        <v>43</v>
      </c>
      <c r="P115" s="142">
        <f t="shared" ref="P115:P120" si="11">O115*H115</f>
        <v>0</v>
      </c>
      <c r="Q115" s="142">
        <v>0</v>
      </c>
      <c r="R115" s="142">
        <f t="shared" ref="R115:R120" si="12">Q115*H115</f>
        <v>0</v>
      </c>
      <c r="S115" s="142">
        <v>0</v>
      </c>
      <c r="T115" s="143">
        <f t="shared" ref="T115:T120" si="13">S115*H115</f>
        <v>0</v>
      </c>
      <c r="AR115" s="144" t="s">
        <v>368</v>
      </c>
      <c r="AT115" s="144" t="s">
        <v>308</v>
      </c>
      <c r="AU115" s="144" t="s">
        <v>79</v>
      </c>
      <c r="AY115" s="18" t="s">
        <v>306</v>
      </c>
      <c r="BE115" s="145">
        <f t="shared" ref="BE115:BE120" si="14">IF(N115="základní",J115,0)</f>
        <v>0</v>
      </c>
      <c r="BF115" s="145">
        <f t="shared" ref="BF115:BF120" si="15">IF(N115="snížená",J115,0)</f>
        <v>0</v>
      </c>
      <c r="BG115" s="145">
        <f t="shared" ref="BG115:BG120" si="16">IF(N115="zákl. přenesená",J115,0)</f>
        <v>0</v>
      </c>
      <c r="BH115" s="145">
        <f t="shared" ref="BH115:BH120" si="17">IF(N115="sníž. přenesená",J115,0)</f>
        <v>0</v>
      </c>
      <c r="BI115" s="145">
        <f t="shared" ref="BI115:BI120" si="18">IF(N115="nulová",J115,0)</f>
        <v>0</v>
      </c>
      <c r="BJ115" s="18" t="s">
        <v>79</v>
      </c>
      <c r="BK115" s="145">
        <f t="shared" ref="BK115:BK120" si="19">ROUND(I115*H115,2)</f>
        <v>0</v>
      </c>
      <c r="BL115" s="18" t="s">
        <v>368</v>
      </c>
      <c r="BM115" s="144" t="s">
        <v>3077</v>
      </c>
    </row>
    <row r="116" spans="2:65" s="1" customFormat="1" ht="16.5" customHeight="1">
      <c r="B116" s="33"/>
      <c r="C116" s="133" t="s">
        <v>368</v>
      </c>
      <c r="D116" s="133" t="s">
        <v>308</v>
      </c>
      <c r="E116" s="134" t="s">
        <v>3078</v>
      </c>
      <c r="F116" s="135" t="s">
        <v>3079</v>
      </c>
      <c r="G116" s="136" t="s">
        <v>661</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3080</v>
      </c>
    </row>
    <row r="117" spans="2:65" s="1" customFormat="1" ht="16.5" customHeight="1">
      <c r="B117" s="33"/>
      <c r="C117" s="133" t="s">
        <v>426</v>
      </c>
      <c r="D117" s="133" t="s">
        <v>308</v>
      </c>
      <c r="E117" s="134" t="s">
        <v>3081</v>
      </c>
      <c r="F117" s="135" t="s">
        <v>3082</v>
      </c>
      <c r="G117" s="136" t="s">
        <v>661</v>
      </c>
      <c r="H117" s="137">
        <v>3</v>
      </c>
      <c r="I117" s="138"/>
      <c r="J117" s="139">
        <f t="shared" si="10"/>
        <v>0</v>
      </c>
      <c r="K117" s="135" t="s">
        <v>311</v>
      </c>
      <c r="L117" s="33"/>
      <c r="M117" s="140" t="s">
        <v>21</v>
      </c>
      <c r="N117" s="141" t="s">
        <v>43</v>
      </c>
      <c r="P117" s="142">
        <f t="shared" si="11"/>
        <v>0</v>
      </c>
      <c r="Q117" s="142">
        <v>0</v>
      </c>
      <c r="R117" s="142">
        <f t="shared" si="12"/>
        <v>0</v>
      </c>
      <c r="S117" s="142">
        <v>0</v>
      </c>
      <c r="T117" s="143">
        <f t="shared" si="13"/>
        <v>0</v>
      </c>
      <c r="AR117" s="144" t="s">
        <v>368</v>
      </c>
      <c r="AT117" s="144" t="s">
        <v>308</v>
      </c>
      <c r="AU117" s="144" t="s">
        <v>79</v>
      </c>
      <c r="AY117" s="18" t="s">
        <v>306</v>
      </c>
      <c r="BE117" s="145">
        <f t="shared" si="14"/>
        <v>0</v>
      </c>
      <c r="BF117" s="145">
        <f t="shared" si="15"/>
        <v>0</v>
      </c>
      <c r="BG117" s="145">
        <f t="shared" si="16"/>
        <v>0</v>
      </c>
      <c r="BH117" s="145">
        <f t="shared" si="17"/>
        <v>0</v>
      </c>
      <c r="BI117" s="145">
        <f t="shared" si="18"/>
        <v>0</v>
      </c>
      <c r="BJ117" s="18" t="s">
        <v>79</v>
      </c>
      <c r="BK117" s="145">
        <f t="shared" si="19"/>
        <v>0</v>
      </c>
      <c r="BL117" s="18" t="s">
        <v>368</v>
      </c>
      <c r="BM117" s="144" t="s">
        <v>3083</v>
      </c>
    </row>
    <row r="118" spans="2:65" s="1" customFormat="1" ht="16.5" customHeight="1">
      <c r="B118" s="33"/>
      <c r="C118" s="133" t="s">
        <v>432</v>
      </c>
      <c r="D118" s="133" t="s">
        <v>308</v>
      </c>
      <c r="E118" s="134" t="s">
        <v>3084</v>
      </c>
      <c r="F118" s="135" t="s">
        <v>3085</v>
      </c>
      <c r="G118" s="136" t="s">
        <v>2564</v>
      </c>
      <c r="H118" s="137">
        <v>1</v>
      </c>
      <c r="I118" s="138"/>
      <c r="J118" s="139">
        <f t="shared" si="10"/>
        <v>0</v>
      </c>
      <c r="K118" s="135" t="s">
        <v>311</v>
      </c>
      <c r="L118" s="33"/>
      <c r="M118" s="140" t="s">
        <v>21</v>
      </c>
      <c r="N118" s="141" t="s">
        <v>43</v>
      </c>
      <c r="P118" s="142">
        <f t="shared" si="11"/>
        <v>0</v>
      </c>
      <c r="Q118" s="142">
        <v>0</v>
      </c>
      <c r="R118" s="142">
        <f t="shared" si="12"/>
        <v>0</v>
      </c>
      <c r="S118" s="142">
        <v>0</v>
      </c>
      <c r="T118" s="143">
        <f t="shared" si="13"/>
        <v>0</v>
      </c>
      <c r="AR118" s="144" t="s">
        <v>368</v>
      </c>
      <c r="AT118" s="144" t="s">
        <v>308</v>
      </c>
      <c r="AU118" s="144" t="s">
        <v>79</v>
      </c>
      <c r="AY118" s="18" t="s">
        <v>306</v>
      </c>
      <c r="BE118" s="145">
        <f t="shared" si="14"/>
        <v>0</v>
      </c>
      <c r="BF118" s="145">
        <f t="shared" si="15"/>
        <v>0</v>
      </c>
      <c r="BG118" s="145">
        <f t="shared" si="16"/>
        <v>0</v>
      </c>
      <c r="BH118" s="145">
        <f t="shared" si="17"/>
        <v>0</v>
      </c>
      <c r="BI118" s="145">
        <f t="shared" si="18"/>
        <v>0</v>
      </c>
      <c r="BJ118" s="18" t="s">
        <v>79</v>
      </c>
      <c r="BK118" s="145">
        <f t="shared" si="19"/>
        <v>0</v>
      </c>
      <c r="BL118" s="18" t="s">
        <v>368</v>
      </c>
      <c r="BM118" s="144" t="s">
        <v>3086</v>
      </c>
    </row>
    <row r="119" spans="2:65" s="1" customFormat="1" ht="16.5" customHeight="1">
      <c r="B119" s="33"/>
      <c r="C119" s="133" t="s">
        <v>439</v>
      </c>
      <c r="D119" s="133" t="s">
        <v>308</v>
      </c>
      <c r="E119" s="134" t="s">
        <v>3087</v>
      </c>
      <c r="F119" s="135" t="s">
        <v>3088</v>
      </c>
      <c r="G119" s="136" t="s">
        <v>236</v>
      </c>
      <c r="H119" s="137">
        <v>95</v>
      </c>
      <c r="I119" s="138"/>
      <c r="J119" s="139">
        <f t="shared" si="10"/>
        <v>0</v>
      </c>
      <c r="K119" s="135" t="s">
        <v>311</v>
      </c>
      <c r="L119" s="33"/>
      <c r="M119" s="140" t="s">
        <v>21</v>
      </c>
      <c r="N119" s="141" t="s">
        <v>43</v>
      </c>
      <c r="P119" s="142">
        <f t="shared" si="11"/>
        <v>0</v>
      </c>
      <c r="Q119" s="142">
        <v>0</v>
      </c>
      <c r="R119" s="142">
        <f t="shared" si="12"/>
        <v>0</v>
      </c>
      <c r="S119" s="142">
        <v>0</v>
      </c>
      <c r="T119" s="143">
        <f t="shared" si="13"/>
        <v>0</v>
      </c>
      <c r="AR119" s="144" t="s">
        <v>368</v>
      </c>
      <c r="AT119" s="144" t="s">
        <v>308</v>
      </c>
      <c r="AU119" s="144" t="s">
        <v>79</v>
      </c>
      <c r="AY119" s="18" t="s">
        <v>306</v>
      </c>
      <c r="BE119" s="145">
        <f t="shared" si="14"/>
        <v>0</v>
      </c>
      <c r="BF119" s="145">
        <f t="shared" si="15"/>
        <v>0</v>
      </c>
      <c r="BG119" s="145">
        <f t="shared" si="16"/>
        <v>0</v>
      </c>
      <c r="BH119" s="145">
        <f t="shared" si="17"/>
        <v>0</v>
      </c>
      <c r="BI119" s="145">
        <f t="shared" si="18"/>
        <v>0</v>
      </c>
      <c r="BJ119" s="18" t="s">
        <v>79</v>
      </c>
      <c r="BK119" s="145">
        <f t="shared" si="19"/>
        <v>0</v>
      </c>
      <c r="BL119" s="18" t="s">
        <v>368</v>
      </c>
      <c r="BM119" s="144" t="s">
        <v>3089</v>
      </c>
    </row>
    <row r="120" spans="2:65" s="1" customFormat="1" ht="16.5" customHeight="1">
      <c r="B120" s="33"/>
      <c r="C120" s="133" t="s">
        <v>446</v>
      </c>
      <c r="D120" s="133" t="s">
        <v>308</v>
      </c>
      <c r="E120" s="134" t="s">
        <v>3090</v>
      </c>
      <c r="F120" s="135" t="s">
        <v>3091</v>
      </c>
      <c r="G120" s="136" t="s">
        <v>375</v>
      </c>
      <c r="H120" s="137">
        <v>0.2</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3092</v>
      </c>
    </row>
    <row r="121" spans="2:65" s="11" customFormat="1" ht="25.9" customHeight="1">
      <c r="B121" s="121"/>
      <c r="D121" s="122" t="s">
        <v>71</v>
      </c>
      <c r="E121" s="123" t="s">
        <v>3093</v>
      </c>
      <c r="F121" s="123" t="s">
        <v>3094</v>
      </c>
      <c r="I121" s="124"/>
      <c r="J121" s="125">
        <f>BK121</f>
        <v>0</v>
      </c>
      <c r="L121" s="121"/>
      <c r="M121" s="126"/>
      <c r="P121" s="127">
        <f>SUM(P122:P128)</f>
        <v>0</v>
      </c>
      <c r="R121" s="127">
        <f>SUM(R122:R128)</f>
        <v>0</v>
      </c>
      <c r="T121" s="128">
        <f>SUM(T122:T128)</f>
        <v>0</v>
      </c>
      <c r="AR121" s="122" t="s">
        <v>79</v>
      </c>
      <c r="AT121" s="129" t="s">
        <v>71</v>
      </c>
      <c r="AU121" s="129" t="s">
        <v>72</v>
      </c>
      <c r="AY121" s="122" t="s">
        <v>306</v>
      </c>
      <c r="BK121" s="130">
        <f>SUM(BK122:BK128)</f>
        <v>0</v>
      </c>
    </row>
    <row r="122" spans="2:65" s="1" customFormat="1" ht="16.5" customHeight="1">
      <c r="B122" s="33"/>
      <c r="C122" s="133" t="s">
        <v>7</v>
      </c>
      <c r="D122" s="133" t="s">
        <v>308</v>
      </c>
      <c r="E122" s="134" t="s">
        <v>3095</v>
      </c>
      <c r="F122" s="135" t="s">
        <v>3096</v>
      </c>
      <c r="G122" s="136" t="s">
        <v>236</v>
      </c>
      <c r="H122" s="137">
        <v>59</v>
      </c>
      <c r="I122" s="138"/>
      <c r="J122" s="139">
        <f t="shared" ref="J122:J128" si="20">ROUND(I122*H122,2)</f>
        <v>0</v>
      </c>
      <c r="K122" s="135" t="s">
        <v>311</v>
      </c>
      <c r="L122" s="33"/>
      <c r="M122" s="140" t="s">
        <v>21</v>
      </c>
      <c r="N122" s="141" t="s">
        <v>43</v>
      </c>
      <c r="P122" s="142">
        <f t="shared" ref="P122:P128" si="21">O122*H122</f>
        <v>0</v>
      </c>
      <c r="Q122" s="142">
        <v>0</v>
      </c>
      <c r="R122" s="142">
        <f t="shared" ref="R122:R128" si="22">Q122*H122</f>
        <v>0</v>
      </c>
      <c r="S122" s="142">
        <v>0</v>
      </c>
      <c r="T122" s="143">
        <f t="shared" ref="T122:T128" si="23">S122*H122</f>
        <v>0</v>
      </c>
      <c r="AR122" s="144" t="s">
        <v>368</v>
      </c>
      <c r="AT122" s="144" t="s">
        <v>308</v>
      </c>
      <c r="AU122" s="144" t="s">
        <v>79</v>
      </c>
      <c r="AY122" s="18" t="s">
        <v>306</v>
      </c>
      <c r="BE122" s="145">
        <f t="shared" ref="BE122:BE128" si="24">IF(N122="základní",J122,0)</f>
        <v>0</v>
      </c>
      <c r="BF122" s="145">
        <f t="shared" ref="BF122:BF128" si="25">IF(N122="snížená",J122,0)</f>
        <v>0</v>
      </c>
      <c r="BG122" s="145">
        <f t="shared" ref="BG122:BG128" si="26">IF(N122="zákl. přenesená",J122,0)</f>
        <v>0</v>
      </c>
      <c r="BH122" s="145">
        <f t="shared" ref="BH122:BH128" si="27">IF(N122="sníž. přenesená",J122,0)</f>
        <v>0</v>
      </c>
      <c r="BI122" s="145">
        <f t="shared" ref="BI122:BI128" si="28">IF(N122="nulová",J122,0)</f>
        <v>0</v>
      </c>
      <c r="BJ122" s="18" t="s">
        <v>79</v>
      </c>
      <c r="BK122" s="145">
        <f t="shared" ref="BK122:BK128" si="29">ROUND(I122*H122,2)</f>
        <v>0</v>
      </c>
      <c r="BL122" s="18" t="s">
        <v>368</v>
      </c>
      <c r="BM122" s="144" t="s">
        <v>3097</v>
      </c>
    </row>
    <row r="123" spans="2:65" s="1" customFormat="1" ht="16.5" customHeight="1">
      <c r="B123" s="33"/>
      <c r="C123" s="133" t="s">
        <v>460</v>
      </c>
      <c r="D123" s="133" t="s">
        <v>308</v>
      </c>
      <c r="E123" s="134" t="s">
        <v>3098</v>
      </c>
      <c r="F123" s="135" t="s">
        <v>3099</v>
      </c>
      <c r="G123" s="136" t="s">
        <v>240</v>
      </c>
      <c r="H123" s="137">
        <v>25</v>
      </c>
      <c r="I123" s="138"/>
      <c r="J123" s="139">
        <f t="shared" si="20"/>
        <v>0</v>
      </c>
      <c r="K123" s="135" t="s">
        <v>311</v>
      </c>
      <c r="L123" s="33"/>
      <c r="M123" s="140" t="s">
        <v>21</v>
      </c>
      <c r="N123" s="141" t="s">
        <v>43</v>
      </c>
      <c r="P123" s="142">
        <f t="shared" si="21"/>
        <v>0</v>
      </c>
      <c r="Q123" s="142">
        <v>0</v>
      </c>
      <c r="R123" s="142">
        <f t="shared" si="22"/>
        <v>0</v>
      </c>
      <c r="S123" s="142">
        <v>0</v>
      </c>
      <c r="T123" s="143">
        <f t="shared" si="23"/>
        <v>0</v>
      </c>
      <c r="AR123" s="144" t="s">
        <v>368</v>
      </c>
      <c r="AT123" s="144" t="s">
        <v>308</v>
      </c>
      <c r="AU123" s="144" t="s">
        <v>79</v>
      </c>
      <c r="AY123" s="18" t="s">
        <v>306</v>
      </c>
      <c r="BE123" s="145">
        <f t="shared" si="24"/>
        <v>0</v>
      </c>
      <c r="BF123" s="145">
        <f t="shared" si="25"/>
        <v>0</v>
      </c>
      <c r="BG123" s="145">
        <f t="shared" si="26"/>
        <v>0</v>
      </c>
      <c r="BH123" s="145">
        <f t="shared" si="27"/>
        <v>0</v>
      </c>
      <c r="BI123" s="145">
        <f t="shared" si="28"/>
        <v>0</v>
      </c>
      <c r="BJ123" s="18" t="s">
        <v>79</v>
      </c>
      <c r="BK123" s="145">
        <f t="shared" si="29"/>
        <v>0</v>
      </c>
      <c r="BL123" s="18" t="s">
        <v>368</v>
      </c>
      <c r="BM123" s="144" t="s">
        <v>3100</v>
      </c>
    </row>
    <row r="124" spans="2:65" s="1" customFormat="1" ht="16.5" customHeight="1">
      <c r="B124" s="33"/>
      <c r="C124" s="133" t="s">
        <v>468</v>
      </c>
      <c r="D124" s="133" t="s">
        <v>308</v>
      </c>
      <c r="E124" s="134" t="s">
        <v>3101</v>
      </c>
      <c r="F124" s="135" t="s">
        <v>3102</v>
      </c>
      <c r="G124" s="136" t="s">
        <v>661</v>
      </c>
      <c r="H124" s="137">
        <v>1</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368</v>
      </c>
      <c r="AT124" s="144" t="s">
        <v>308</v>
      </c>
      <c r="AU124" s="144" t="s">
        <v>79</v>
      </c>
      <c r="AY124" s="18" t="s">
        <v>306</v>
      </c>
      <c r="BE124" s="145">
        <f t="shared" si="24"/>
        <v>0</v>
      </c>
      <c r="BF124" s="145">
        <f t="shared" si="25"/>
        <v>0</v>
      </c>
      <c r="BG124" s="145">
        <f t="shared" si="26"/>
        <v>0</v>
      </c>
      <c r="BH124" s="145">
        <f t="shared" si="27"/>
        <v>0</v>
      </c>
      <c r="BI124" s="145">
        <f t="shared" si="28"/>
        <v>0</v>
      </c>
      <c r="BJ124" s="18" t="s">
        <v>79</v>
      </c>
      <c r="BK124" s="145">
        <f t="shared" si="29"/>
        <v>0</v>
      </c>
      <c r="BL124" s="18" t="s">
        <v>368</v>
      </c>
      <c r="BM124" s="144" t="s">
        <v>3103</v>
      </c>
    </row>
    <row r="125" spans="2:65" s="1" customFormat="1" ht="16.5" customHeight="1">
      <c r="B125" s="33"/>
      <c r="C125" s="133" t="s">
        <v>476</v>
      </c>
      <c r="D125" s="133" t="s">
        <v>308</v>
      </c>
      <c r="E125" s="134" t="s">
        <v>3104</v>
      </c>
      <c r="F125" s="135" t="s">
        <v>3105</v>
      </c>
      <c r="G125" s="136" t="s">
        <v>661</v>
      </c>
      <c r="H125" s="137">
        <v>1</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368</v>
      </c>
      <c r="AT125" s="144" t="s">
        <v>308</v>
      </c>
      <c r="AU125" s="144" t="s">
        <v>79</v>
      </c>
      <c r="AY125" s="18" t="s">
        <v>306</v>
      </c>
      <c r="BE125" s="145">
        <f t="shared" si="24"/>
        <v>0</v>
      </c>
      <c r="BF125" s="145">
        <f t="shared" si="25"/>
        <v>0</v>
      </c>
      <c r="BG125" s="145">
        <f t="shared" si="26"/>
        <v>0</v>
      </c>
      <c r="BH125" s="145">
        <f t="shared" si="27"/>
        <v>0</v>
      </c>
      <c r="BI125" s="145">
        <f t="shared" si="28"/>
        <v>0</v>
      </c>
      <c r="BJ125" s="18" t="s">
        <v>79</v>
      </c>
      <c r="BK125" s="145">
        <f t="shared" si="29"/>
        <v>0</v>
      </c>
      <c r="BL125" s="18" t="s">
        <v>368</v>
      </c>
      <c r="BM125" s="144" t="s">
        <v>3106</v>
      </c>
    </row>
    <row r="126" spans="2:65" s="1" customFormat="1" ht="16.5" customHeight="1">
      <c r="B126" s="33"/>
      <c r="C126" s="133" t="s">
        <v>482</v>
      </c>
      <c r="D126" s="133" t="s">
        <v>308</v>
      </c>
      <c r="E126" s="134" t="s">
        <v>3107</v>
      </c>
      <c r="F126" s="135" t="s">
        <v>3108</v>
      </c>
      <c r="G126" s="136" t="s">
        <v>661</v>
      </c>
      <c r="H126" s="137">
        <v>12</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368</v>
      </c>
      <c r="AT126" s="144" t="s">
        <v>308</v>
      </c>
      <c r="AU126" s="144" t="s">
        <v>79</v>
      </c>
      <c r="AY126" s="18" t="s">
        <v>306</v>
      </c>
      <c r="BE126" s="145">
        <f t="shared" si="24"/>
        <v>0</v>
      </c>
      <c r="BF126" s="145">
        <f t="shared" si="25"/>
        <v>0</v>
      </c>
      <c r="BG126" s="145">
        <f t="shared" si="26"/>
        <v>0</v>
      </c>
      <c r="BH126" s="145">
        <f t="shared" si="27"/>
        <v>0</v>
      </c>
      <c r="BI126" s="145">
        <f t="shared" si="28"/>
        <v>0</v>
      </c>
      <c r="BJ126" s="18" t="s">
        <v>79</v>
      </c>
      <c r="BK126" s="145">
        <f t="shared" si="29"/>
        <v>0</v>
      </c>
      <c r="BL126" s="18" t="s">
        <v>368</v>
      </c>
      <c r="BM126" s="144" t="s">
        <v>3109</v>
      </c>
    </row>
    <row r="127" spans="2:65" s="1" customFormat="1" ht="16.5" customHeight="1">
      <c r="B127" s="33"/>
      <c r="C127" s="133" t="s">
        <v>489</v>
      </c>
      <c r="D127" s="133" t="s">
        <v>308</v>
      </c>
      <c r="E127" s="134" t="s">
        <v>3110</v>
      </c>
      <c r="F127" s="135" t="s">
        <v>3111</v>
      </c>
      <c r="G127" s="136" t="s">
        <v>661</v>
      </c>
      <c r="H127" s="137">
        <v>1</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368</v>
      </c>
      <c r="AT127" s="144" t="s">
        <v>308</v>
      </c>
      <c r="AU127" s="144" t="s">
        <v>79</v>
      </c>
      <c r="AY127" s="18" t="s">
        <v>306</v>
      </c>
      <c r="BE127" s="145">
        <f t="shared" si="24"/>
        <v>0</v>
      </c>
      <c r="BF127" s="145">
        <f t="shared" si="25"/>
        <v>0</v>
      </c>
      <c r="BG127" s="145">
        <f t="shared" si="26"/>
        <v>0</v>
      </c>
      <c r="BH127" s="145">
        <f t="shared" si="27"/>
        <v>0</v>
      </c>
      <c r="BI127" s="145">
        <f t="shared" si="28"/>
        <v>0</v>
      </c>
      <c r="BJ127" s="18" t="s">
        <v>79</v>
      </c>
      <c r="BK127" s="145">
        <f t="shared" si="29"/>
        <v>0</v>
      </c>
      <c r="BL127" s="18" t="s">
        <v>368</v>
      </c>
      <c r="BM127" s="144" t="s">
        <v>3112</v>
      </c>
    </row>
    <row r="128" spans="2:65" s="1" customFormat="1" ht="16.5" customHeight="1">
      <c r="B128" s="33"/>
      <c r="C128" s="133" t="s">
        <v>497</v>
      </c>
      <c r="D128" s="133" t="s">
        <v>308</v>
      </c>
      <c r="E128" s="134" t="s">
        <v>3113</v>
      </c>
      <c r="F128" s="135" t="s">
        <v>3114</v>
      </c>
      <c r="G128" s="136" t="s">
        <v>375</v>
      </c>
      <c r="H128" s="137">
        <v>0.4</v>
      </c>
      <c r="I128" s="138"/>
      <c r="J128" s="139">
        <f t="shared" si="20"/>
        <v>0</v>
      </c>
      <c r="K128" s="135" t="s">
        <v>311</v>
      </c>
      <c r="L128" s="33"/>
      <c r="M128" s="196" t="s">
        <v>21</v>
      </c>
      <c r="N128" s="197" t="s">
        <v>43</v>
      </c>
      <c r="O128" s="194"/>
      <c r="P128" s="198">
        <f t="shared" si="21"/>
        <v>0</v>
      </c>
      <c r="Q128" s="198">
        <v>0</v>
      </c>
      <c r="R128" s="198">
        <f t="shared" si="22"/>
        <v>0</v>
      </c>
      <c r="S128" s="198">
        <v>0</v>
      </c>
      <c r="T128" s="199">
        <f t="shared" si="23"/>
        <v>0</v>
      </c>
      <c r="AR128" s="144" t="s">
        <v>368</v>
      </c>
      <c r="AT128" s="144" t="s">
        <v>308</v>
      </c>
      <c r="AU128" s="144" t="s">
        <v>79</v>
      </c>
      <c r="AY128" s="18" t="s">
        <v>306</v>
      </c>
      <c r="BE128" s="145">
        <f t="shared" si="24"/>
        <v>0</v>
      </c>
      <c r="BF128" s="145">
        <f t="shared" si="25"/>
        <v>0</v>
      </c>
      <c r="BG128" s="145">
        <f t="shared" si="26"/>
        <v>0</v>
      </c>
      <c r="BH128" s="145">
        <f t="shared" si="27"/>
        <v>0</v>
      </c>
      <c r="BI128" s="145">
        <f t="shared" si="28"/>
        <v>0</v>
      </c>
      <c r="BJ128" s="18" t="s">
        <v>79</v>
      </c>
      <c r="BK128" s="145">
        <f t="shared" si="29"/>
        <v>0</v>
      </c>
      <c r="BL128" s="18" t="s">
        <v>368</v>
      </c>
      <c r="BM128" s="144" t="s">
        <v>3115</v>
      </c>
    </row>
    <row r="129" spans="2:12" s="1" customFormat="1" ht="6.95" customHeight="1">
      <c r="B129" s="41"/>
      <c r="C129" s="42"/>
      <c r="D129" s="42"/>
      <c r="E129" s="42"/>
      <c r="F129" s="42"/>
      <c r="G129" s="42"/>
      <c r="H129" s="42"/>
      <c r="I129" s="42"/>
      <c r="J129" s="42"/>
      <c r="K129" s="42"/>
      <c r="L129" s="33"/>
    </row>
  </sheetData>
  <sheetProtection algorithmName="SHA-512" hashValue="lTagdHam304VneuUxCemNH3bGn+geeBJYbR7lfPFcyY+vWnuXwF+ojxvyyh8uRFYVNFt8y7k5WWENPP3Z7tbaA==" saltValue="qRtrDWzznT8Rv2OnDI+NZ8uGBPYmPxJgcTrpP/IZPia3eNEWUfQuNgzNGPdCQYyhzvo7vbofOFN1aELd73wwEQ==" spinCount="100000" sheet="1" objects="1" scenarios="1" formatColumns="0" formatRows="0" autoFilter="0"/>
  <autoFilter ref="C95:K128" xr:uid="{00000000-0009-0000-0000-000008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56"/>
  <sheetViews>
    <sheetView showGridLines="0" topLeftCell="A129" workbookViewId="0">
      <selection activeCell="C141" sqref="C141:K14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121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18"/>
      <c r="G9" s="318"/>
      <c r="H9" s="318"/>
      <c r="L9" s="21"/>
    </row>
    <row r="10" spans="2:46" ht="12" customHeight="1">
      <c r="B10" s="21"/>
      <c r="D10" s="28" t="s">
        <v>257</v>
      </c>
      <c r="L10" s="21"/>
    </row>
    <row r="11" spans="2:46" s="1" customFormat="1" ht="16.5" customHeight="1">
      <c r="B11" s="33"/>
      <c r="E11" s="327" t="s">
        <v>2701</v>
      </c>
      <c r="F11" s="342"/>
      <c r="G11" s="342"/>
      <c r="H11" s="342"/>
      <c r="L11" s="33"/>
    </row>
    <row r="12" spans="2:46" s="1" customFormat="1" ht="12" customHeight="1">
      <c r="B12" s="33"/>
      <c r="D12" s="28" t="s">
        <v>259</v>
      </c>
      <c r="L12" s="33"/>
    </row>
    <row r="13" spans="2:46" s="1" customFormat="1" ht="16.5" customHeight="1">
      <c r="B13" s="33"/>
      <c r="E13" s="319" t="s">
        <v>3116</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3117</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ROUND(J100,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ROUND((SUM(BE100:BE155)),  2)</f>
        <v>0</v>
      </c>
      <c r="I37" s="95">
        <v>0.21</v>
      </c>
      <c r="J37" s="81">
        <f>ROUND(((SUM(BE100:BE155))*I37),  2)</f>
        <v>0</v>
      </c>
      <c r="L37" s="33"/>
    </row>
    <row r="38" spans="2:12" s="1" customFormat="1" ht="14.45" customHeight="1">
      <c r="B38" s="33"/>
      <c r="E38" s="28" t="s">
        <v>44</v>
      </c>
      <c r="F38" s="81">
        <f>ROUND((SUM(BF100:BF155)),  2)</f>
        <v>0</v>
      </c>
      <c r="I38" s="95">
        <v>0.12</v>
      </c>
      <c r="J38" s="81">
        <f>ROUND(((SUM(BF100:BF155))*I38),  2)</f>
        <v>0</v>
      </c>
      <c r="L38" s="33"/>
    </row>
    <row r="39" spans="2:12" s="1" customFormat="1" ht="14.45" hidden="1" customHeight="1">
      <c r="B39" s="33"/>
      <c r="E39" s="28" t="s">
        <v>45</v>
      </c>
      <c r="F39" s="81">
        <f>ROUND((SUM(BG100:BG155)),  2)</f>
        <v>0</v>
      </c>
      <c r="I39" s="95">
        <v>0.21</v>
      </c>
      <c r="J39" s="81">
        <f>0</f>
        <v>0</v>
      </c>
      <c r="L39" s="33"/>
    </row>
    <row r="40" spans="2:12" s="1" customFormat="1" ht="14.45" hidden="1" customHeight="1">
      <c r="B40" s="33"/>
      <c r="E40" s="28" t="s">
        <v>46</v>
      </c>
      <c r="F40" s="81">
        <f>ROUND((SUM(BH100:BH155)),  2)</f>
        <v>0</v>
      </c>
      <c r="I40" s="95">
        <v>0.12</v>
      </c>
      <c r="J40" s="81">
        <f>0</f>
        <v>0</v>
      </c>
      <c r="L40" s="33"/>
    </row>
    <row r="41" spans="2:12" s="1" customFormat="1" ht="14.45" hidden="1" customHeight="1">
      <c r="B41" s="33"/>
      <c r="E41" s="28" t="s">
        <v>47</v>
      </c>
      <c r="F41" s="81">
        <f>ROUND((SUM(BI100:BI155)),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18"/>
      <c r="G54" s="318"/>
      <c r="H54" s="318"/>
      <c r="L54" s="21"/>
    </row>
    <row r="55" spans="2:12" ht="12" customHeight="1">
      <c r="B55" s="21"/>
      <c r="C55" s="28" t="s">
        <v>257</v>
      </c>
      <c r="L55" s="21"/>
    </row>
    <row r="56" spans="2:12" s="1" customFormat="1" ht="16.5" customHeight="1">
      <c r="B56" s="33"/>
      <c r="E56" s="327" t="s">
        <v>2701</v>
      </c>
      <c r="F56" s="342"/>
      <c r="G56" s="342"/>
      <c r="H56" s="342"/>
      <c r="L56" s="33"/>
    </row>
    <row r="57" spans="2:12" s="1" customFormat="1" ht="12" customHeight="1">
      <c r="B57" s="33"/>
      <c r="C57" s="28" t="s">
        <v>259</v>
      </c>
      <c r="L57" s="33"/>
    </row>
    <row r="58" spans="2:12" s="1" customFormat="1" ht="16.5" customHeight="1">
      <c r="B58" s="33"/>
      <c r="E58" s="319" t="str">
        <f>E13</f>
        <v>2024/HEX/04-01-14-4 - D.1.4.4-Zařízení silnoproudé elektrotechniky</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Ing.J.Petlach</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J100</f>
        <v>0</v>
      </c>
      <c r="L67" s="33"/>
      <c r="AU67" s="18" t="s">
        <v>266</v>
      </c>
    </row>
    <row r="68" spans="2:47" s="8" customFormat="1" ht="24.95" customHeight="1">
      <c r="B68" s="105"/>
      <c r="D68" s="106" t="s">
        <v>3118</v>
      </c>
      <c r="E68" s="107"/>
      <c r="F68" s="107"/>
      <c r="G68" s="107"/>
      <c r="H68" s="107"/>
      <c r="I68" s="107"/>
      <c r="J68" s="108">
        <f>J101</f>
        <v>0</v>
      </c>
      <c r="L68" s="105"/>
    </row>
    <row r="69" spans="2:47" s="8" customFormat="1" ht="24.95" customHeight="1">
      <c r="B69" s="105"/>
      <c r="D69" s="106" t="s">
        <v>3119</v>
      </c>
      <c r="E69" s="107"/>
      <c r="F69" s="107"/>
      <c r="G69" s="107"/>
      <c r="H69" s="107"/>
      <c r="I69" s="107"/>
      <c r="J69" s="108">
        <f>J107</f>
        <v>0</v>
      </c>
      <c r="L69" s="105"/>
    </row>
    <row r="70" spans="2:47" s="8" customFormat="1" ht="24.95" customHeight="1">
      <c r="B70" s="105"/>
      <c r="D70" s="106" t="s">
        <v>3120</v>
      </c>
      <c r="E70" s="107"/>
      <c r="F70" s="107"/>
      <c r="G70" s="107"/>
      <c r="H70" s="107"/>
      <c r="I70" s="107"/>
      <c r="J70" s="108">
        <f>J112</f>
        <v>0</v>
      </c>
      <c r="L70" s="105"/>
    </row>
    <row r="71" spans="2:47" s="8" customFormat="1" ht="24.95" customHeight="1">
      <c r="B71" s="105"/>
      <c r="D71" s="106" t="s">
        <v>3121</v>
      </c>
      <c r="E71" s="107"/>
      <c r="F71" s="107"/>
      <c r="G71" s="107"/>
      <c r="H71" s="107"/>
      <c r="I71" s="107"/>
      <c r="J71" s="108">
        <f>J116</f>
        <v>0</v>
      </c>
      <c r="L71" s="105"/>
    </row>
    <row r="72" spans="2:47" s="8" customFormat="1" ht="24.95" customHeight="1">
      <c r="B72" s="105"/>
      <c r="D72" s="106" t="s">
        <v>3122</v>
      </c>
      <c r="E72" s="107"/>
      <c r="F72" s="107"/>
      <c r="G72" s="107"/>
      <c r="H72" s="107"/>
      <c r="I72" s="107"/>
      <c r="J72" s="108">
        <f>J126</f>
        <v>0</v>
      </c>
      <c r="L72" s="105"/>
    </row>
    <row r="73" spans="2:47" s="8" customFormat="1" ht="24.95" customHeight="1">
      <c r="B73" s="105"/>
      <c r="D73" s="106" t="s">
        <v>3123</v>
      </c>
      <c r="E73" s="107"/>
      <c r="F73" s="107"/>
      <c r="G73" s="107"/>
      <c r="H73" s="107"/>
      <c r="I73" s="107"/>
      <c r="J73" s="108">
        <f>J137</f>
        <v>0</v>
      </c>
      <c r="L73" s="105"/>
    </row>
    <row r="74" spans="2:47" s="8" customFormat="1" ht="24.95" customHeight="1">
      <c r="B74" s="105"/>
      <c r="D74" s="106" t="s">
        <v>3124</v>
      </c>
      <c r="E74" s="107"/>
      <c r="F74" s="107"/>
      <c r="G74" s="107"/>
      <c r="H74" s="107"/>
      <c r="I74" s="107"/>
      <c r="J74" s="108">
        <f>J143</f>
        <v>0</v>
      </c>
      <c r="L74" s="105"/>
    </row>
    <row r="75" spans="2:47" s="8" customFormat="1" ht="24.95" customHeight="1">
      <c r="B75" s="105"/>
      <c r="D75" s="106" t="s">
        <v>3125</v>
      </c>
      <c r="E75" s="107"/>
      <c r="F75" s="107"/>
      <c r="G75" s="107"/>
      <c r="H75" s="107"/>
      <c r="I75" s="107"/>
      <c r="J75" s="108">
        <f>J145</f>
        <v>0</v>
      </c>
      <c r="L75" s="105"/>
    </row>
    <row r="76" spans="2:47" s="8" customFormat="1" ht="24.95" customHeight="1">
      <c r="B76" s="105"/>
      <c r="D76" s="106" t="s">
        <v>3126</v>
      </c>
      <c r="E76" s="107"/>
      <c r="F76" s="107"/>
      <c r="G76" s="107"/>
      <c r="H76" s="107"/>
      <c r="I76" s="107"/>
      <c r="J76" s="108">
        <f>J152</f>
        <v>0</v>
      </c>
      <c r="L76" s="105"/>
    </row>
    <row r="77" spans="2:47" s="1" customFormat="1" ht="21.75" customHeight="1">
      <c r="B77" s="33"/>
      <c r="L77" s="33"/>
    </row>
    <row r="78" spans="2:47" s="1" customFormat="1" ht="6.95" customHeight="1">
      <c r="B78" s="41"/>
      <c r="C78" s="42"/>
      <c r="D78" s="42"/>
      <c r="E78" s="42"/>
      <c r="F78" s="42"/>
      <c r="G78" s="42"/>
      <c r="H78" s="42"/>
      <c r="I78" s="42"/>
      <c r="J78" s="42"/>
      <c r="K78" s="42"/>
      <c r="L78" s="33"/>
    </row>
    <row r="82" spans="2:12" s="1" customFormat="1" ht="6.95" customHeight="1">
      <c r="B82" s="43"/>
      <c r="C82" s="44"/>
      <c r="D82" s="44"/>
      <c r="E82" s="44"/>
      <c r="F82" s="44"/>
      <c r="G82" s="44"/>
      <c r="H82" s="44"/>
      <c r="I82" s="44"/>
      <c r="J82" s="44"/>
      <c r="K82" s="44"/>
      <c r="L82" s="33"/>
    </row>
    <row r="83" spans="2:12" s="1" customFormat="1" ht="24.95" customHeight="1">
      <c r="B83" s="33"/>
      <c r="C83" s="22" t="s">
        <v>291</v>
      </c>
      <c r="L83" s="33"/>
    </row>
    <row r="84" spans="2:12" s="1" customFormat="1" ht="6.95" customHeight="1">
      <c r="B84" s="33"/>
      <c r="L84" s="33"/>
    </row>
    <row r="85" spans="2:12" s="1" customFormat="1" ht="12" customHeight="1">
      <c r="B85" s="33"/>
      <c r="C85" s="28" t="s">
        <v>16</v>
      </c>
      <c r="L85" s="33"/>
    </row>
    <row r="86" spans="2:12" s="1" customFormat="1" ht="16.5" customHeight="1">
      <c r="B86" s="33"/>
      <c r="E86" s="340" t="str">
        <f>E7</f>
        <v>UPOL FTK – Rekonstrukce infrastruktury v areálu Neředín</v>
      </c>
      <c r="F86" s="341"/>
      <c r="G86" s="341"/>
      <c r="H86" s="341"/>
      <c r="L86" s="33"/>
    </row>
    <row r="87" spans="2:12" ht="12" customHeight="1">
      <c r="B87" s="21"/>
      <c r="C87" s="28" t="s">
        <v>255</v>
      </c>
      <c r="L87" s="21"/>
    </row>
    <row r="88" spans="2:12" ht="16.5" customHeight="1">
      <c r="B88" s="21"/>
      <c r="E88" s="340" t="s">
        <v>256</v>
      </c>
      <c r="F88" s="318"/>
      <c r="G88" s="318"/>
      <c r="H88" s="318"/>
      <c r="L88" s="21"/>
    </row>
    <row r="89" spans="2:12" ht="12" customHeight="1">
      <c r="B89" s="21"/>
      <c r="C89" s="28" t="s">
        <v>257</v>
      </c>
      <c r="L89" s="21"/>
    </row>
    <row r="90" spans="2:12" s="1" customFormat="1" ht="16.5" customHeight="1">
      <c r="B90" s="33"/>
      <c r="E90" s="327" t="s">
        <v>2701</v>
      </c>
      <c r="F90" s="342"/>
      <c r="G90" s="342"/>
      <c r="H90" s="342"/>
      <c r="L90" s="33"/>
    </row>
    <row r="91" spans="2:12" s="1" customFormat="1" ht="12" customHeight="1">
      <c r="B91" s="33"/>
      <c r="C91" s="28" t="s">
        <v>259</v>
      </c>
      <c r="L91" s="33"/>
    </row>
    <row r="92" spans="2:12" s="1" customFormat="1" ht="16.5" customHeight="1">
      <c r="B92" s="33"/>
      <c r="E92" s="319" t="str">
        <f>E13</f>
        <v>2024/HEX/04-01-14-4 - D.1.4.4-Zařízení silnoproudé elektrotechniky</v>
      </c>
      <c r="F92" s="342"/>
      <c r="G92" s="342"/>
      <c r="H92" s="342"/>
      <c r="L92" s="33"/>
    </row>
    <row r="93" spans="2:12" s="1" customFormat="1" ht="6.95" customHeight="1">
      <c r="B93" s="33"/>
      <c r="L93" s="33"/>
    </row>
    <row r="94" spans="2:12" s="1" customFormat="1" ht="12" customHeight="1">
      <c r="B94" s="33"/>
      <c r="C94" s="28" t="s">
        <v>22</v>
      </c>
      <c r="F94" s="26" t="str">
        <f>F16</f>
        <v xml:space="preserve"> </v>
      </c>
      <c r="I94" s="28" t="s">
        <v>24</v>
      </c>
      <c r="J94" s="49" t="str">
        <f>IF(J16="","",J16)</f>
        <v>4. 4. 2024</v>
      </c>
      <c r="L94" s="33"/>
    </row>
    <row r="95" spans="2:12" s="1" customFormat="1" ht="6.95" customHeight="1">
      <c r="B95" s="33"/>
      <c r="L95" s="33"/>
    </row>
    <row r="96" spans="2:12" s="1" customFormat="1" ht="15.2" customHeight="1">
      <c r="B96" s="33"/>
      <c r="C96" s="28" t="s">
        <v>26</v>
      </c>
      <c r="F96" s="26" t="str">
        <f>E19</f>
        <v>UPOL FTK</v>
      </c>
      <c r="I96" s="28" t="s">
        <v>32</v>
      </c>
      <c r="J96" s="31" t="str">
        <f>E25</f>
        <v>Hexaplan International</v>
      </c>
      <c r="L96" s="33"/>
    </row>
    <row r="97" spans="2:65" s="1" customFormat="1" ht="15.2" customHeight="1">
      <c r="B97" s="33"/>
      <c r="C97" s="28" t="s">
        <v>30</v>
      </c>
      <c r="F97" s="26" t="str">
        <f>IF(E22="","",E22)</f>
        <v>Vyplň údaj</v>
      </c>
      <c r="I97" s="28" t="s">
        <v>35</v>
      </c>
      <c r="J97" s="31" t="str">
        <f>E28</f>
        <v>Ing.J.Petlach</v>
      </c>
      <c r="L97" s="33"/>
    </row>
    <row r="98" spans="2:65" s="1" customFormat="1" ht="10.35" customHeight="1">
      <c r="B98" s="33"/>
      <c r="L98" s="33"/>
    </row>
    <row r="99" spans="2:65" s="10" customFormat="1" ht="29.25" customHeight="1">
      <c r="B99" s="113"/>
      <c r="C99" s="114" t="s">
        <v>292</v>
      </c>
      <c r="D99" s="115" t="s">
        <v>57</v>
      </c>
      <c r="E99" s="115" t="s">
        <v>53</v>
      </c>
      <c r="F99" s="115" t="s">
        <v>54</v>
      </c>
      <c r="G99" s="115" t="s">
        <v>293</v>
      </c>
      <c r="H99" s="115" t="s">
        <v>294</v>
      </c>
      <c r="I99" s="115" t="s">
        <v>295</v>
      </c>
      <c r="J99" s="115" t="s">
        <v>265</v>
      </c>
      <c r="K99" s="116" t="s">
        <v>296</v>
      </c>
      <c r="L99" s="113"/>
      <c r="M99" s="55" t="s">
        <v>21</v>
      </c>
      <c r="N99" s="56" t="s">
        <v>42</v>
      </c>
      <c r="O99" s="56" t="s">
        <v>297</v>
      </c>
      <c r="P99" s="56" t="s">
        <v>298</v>
      </c>
      <c r="Q99" s="56" t="s">
        <v>299</v>
      </c>
      <c r="R99" s="56" t="s">
        <v>300</v>
      </c>
      <c r="S99" s="56" t="s">
        <v>301</v>
      </c>
      <c r="T99" s="57" t="s">
        <v>302</v>
      </c>
    </row>
    <row r="100" spans="2:65" s="1" customFormat="1" ht="22.9" customHeight="1">
      <c r="B100" s="33"/>
      <c r="C100" s="60" t="s">
        <v>303</v>
      </c>
      <c r="J100" s="117">
        <f>BK100</f>
        <v>0</v>
      </c>
      <c r="L100" s="33"/>
      <c r="M100" s="58"/>
      <c r="N100" s="50"/>
      <c r="O100" s="50"/>
      <c r="P100" s="118">
        <f>P101+P107+P112+P116+P126+P137+P143+P145+P152</f>
        <v>0</v>
      </c>
      <c r="Q100" s="50"/>
      <c r="R100" s="118">
        <f>R101+R107+R112+R116+R126+R137+R143+R145+R152</f>
        <v>0</v>
      </c>
      <c r="S100" s="50"/>
      <c r="T100" s="119">
        <f>T101+T107+T112+T116+T126+T137+T143+T145+T152</f>
        <v>0</v>
      </c>
      <c r="AT100" s="18" t="s">
        <v>71</v>
      </c>
      <c r="AU100" s="18" t="s">
        <v>266</v>
      </c>
      <c r="BK100" s="120">
        <f>BK101+BK107+BK112+BK116+BK126+BK137+BK143+BK145+BK152</f>
        <v>0</v>
      </c>
    </row>
    <row r="101" spans="2:65" s="11" customFormat="1" ht="25.9" customHeight="1">
      <c r="B101" s="121"/>
      <c r="D101" s="122" t="s">
        <v>71</v>
      </c>
      <c r="E101" s="123" t="s">
        <v>3127</v>
      </c>
      <c r="F101" s="123" t="s">
        <v>3128</v>
      </c>
      <c r="I101" s="124"/>
      <c r="J101" s="125">
        <f>BK101</f>
        <v>0</v>
      </c>
      <c r="L101" s="121"/>
      <c r="M101" s="126"/>
      <c r="P101" s="127">
        <f>SUM(P102:P106)</f>
        <v>0</v>
      </c>
      <c r="R101" s="127">
        <f>SUM(R102:R106)</f>
        <v>0</v>
      </c>
      <c r="T101" s="128">
        <f>SUM(T102:T106)</f>
        <v>0</v>
      </c>
      <c r="AR101" s="122" t="s">
        <v>79</v>
      </c>
      <c r="AT101" s="129" t="s">
        <v>71</v>
      </c>
      <c r="AU101" s="129" t="s">
        <v>72</v>
      </c>
      <c r="AY101" s="122" t="s">
        <v>306</v>
      </c>
      <c r="BK101" s="130">
        <f>SUM(BK102:BK106)</f>
        <v>0</v>
      </c>
    </row>
    <row r="102" spans="2:65" s="1" customFormat="1" ht="16.5" customHeight="1">
      <c r="B102" s="33"/>
      <c r="C102" s="133" t="s">
        <v>79</v>
      </c>
      <c r="D102" s="133" t="s">
        <v>308</v>
      </c>
      <c r="E102" s="134" t="s">
        <v>3129</v>
      </c>
      <c r="F102" s="135" t="s">
        <v>3130</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776</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776</v>
      </c>
      <c r="BM102" s="144" t="s">
        <v>3131</v>
      </c>
    </row>
    <row r="103" spans="2:65" s="1" customFormat="1" ht="16.5" customHeight="1">
      <c r="B103" s="33"/>
      <c r="C103" s="133" t="s">
        <v>81</v>
      </c>
      <c r="D103" s="133" t="s">
        <v>308</v>
      </c>
      <c r="E103" s="134" t="s">
        <v>3132</v>
      </c>
      <c r="F103" s="135" t="s">
        <v>3133</v>
      </c>
      <c r="G103" s="136" t="s">
        <v>422</v>
      </c>
      <c r="H103" s="137">
        <v>4</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776</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776</v>
      </c>
      <c r="BM103" s="144" t="s">
        <v>3134</v>
      </c>
    </row>
    <row r="104" spans="2:65" s="1" customFormat="1" ht="16.5" customHeight="1">
      <c r="B104" s="33"/>
      <c r="C104" s="133" t="s">
        <v>89</v>
      </c>
      <c r="D104" s="133" t="s">
        <v>308</v>
      </c>
      <c r="E104" s="134" t="s">
        <v>3135</v>
      </c>
      <c r="F104" s="135" t="s">
        <v>3136</v>
      </c>
      <c r="G104" s="136" t="s">
        <v>240</v>
      </c>
      <c r="H104" s="137">
        <v>50</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776</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776</v>
      </c>
      <c r="BM104" s="144" t="s">
        <v>3137</v>
      </c>
    </row>
    <row r="105" spans="2:65" s="1" customFormat="1" ht="16.5" customHeight="1">
      <c r="B105" s="33"/>
      <c r="C105" s="133" t="s">
        <v>108</v>
      </c>
      <c r="D105" s="133" t="s">
        <v>308</v>
      </c>
      <c r="E105" s="134" t="s">
        <v>3138</v>
      </c>
      <c r="F105" s="135" t="s">
        <v>3139</v>
      </c>
      <c r="G105" s="136" t="s">
        <v>422</v>
      </c>
      <c r="H105" s="137">
        <v>5</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776</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776</v>
      </c>
      <c r="BM105" s="144" t="s">
        <v>3140</v>
      </c>
    </row>
    <row r="106" spans="2:65" s="1" customFormat="1" ht="16.5" customHeight="1">
      <c r="B106" s="33"/>
      <c r="C106" s="133" t="s">
        <v>343</v>
      </c>
      <c r="D106" s="133" t="s">
        <v>308</v>
      </c>
      <c r="E106" s="134" t="s">
        <v>3141</v>
      </c>
      <c r="F106" s="135" t="s">
        <v>3142</v>
      </c>
      <c r="G106" s="136" t="s">
        <v>2087</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3143</v>
      </c>
    </row>
    <row r="107" spans="2:65" s="11" customFormat="1" ht="25.9" customHeight="1">
      <c r="B107" s="121"/>
      <c r="D107" s="122" t="s">
        <v>71</v>
      </c>
      <c r="E107" s="123" t="s">
        <v>3144</v>
      </c>
      <c r="F107" s="123" t="s">
        <v>3145</v>
      </c>
      <c r="I107" s="124"/>
      <c r="J107" s="125">
        <f>BK107</f>
        <v>0</v>
      </c>
      <c r="L107" s="121"/>
      <c r="M107" s="126"/>
      <c r="P107" s="127">
        <f>SUM(P108:P111)</f>
        <v>0</v>
      </c>
      <c r="R107" s="127">
        <f>SUM(R108:R111)</f>
        <v>0</v>
      </c>
      <c r="T107" s="128">
        <f>SUM(T108:T111)</f>
        <v>0</v>
      </c>
      <c r="AR107" s="122" t="s">
        <v>79</v>
      </c>
      <c r="AT107" s="129" t="s">
        <v>71</v>
      </c>
      <c r="AU107" s="129" t="s">
        <v>72</v>
      </c>
      <c r="AY107" s="122" t="s">
        <v>306</v>
      </c>
      <c r="BK107" s="130">
        <f>SUM(BK108:BK111)</f>
        <v>0</v>
      </c>
    </row>
    <row r="108" spans="2:65" s="1" customFormat="1" ht="16.5" customHeight="1">
      <c r="B108" s="33"/>
      <c r="C108" s="133" t="s">
        <v>351</v>
      </c>
      <c r="D108" s="133" t="s">
        <v>308</v>
      </c>
      <c r="E108" s="134" t="s">
        <v>3146</v>
      </c>
      <c r="F108" s="135" t="s">
        <v>3147</v>
      </c>
      <c r="G108" s="136" t="s">
        <v>422</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776</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776</v>
      </c>
      <c r="BM108" s="144" t="s">
        <v>3148</v>
      </c>
    </row>
    <row r="109" spans="2:65" s="1" customFormat="1" ht="16.5" customHeight="1">
      <c r="B109" s="33"/>
      <c r="C109" s="133" t="s">
        <v>359</v>
      </c>
      <c r="D109" s="133" t="s">
        <v>308</v>
      </c>
      <c r="E109" s="134" t="s">
        <v>3149</v>
      </c>
      <c r="F109" s="135" t="s">
        <v>3150</v>
      </c>
      <c r="G109" s="136" t="s">
        <v>422</v>
      </c>
      <c r="H109" s="137">
        <v>7</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776</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776</v>
      </c>
      <c r="BM109" s="144" t="s">
        <v>3151</v>
      </c>
    </row>
    <row r="110" spans="2:65" s="1" customFormat="1" ht="16.5" customHeight="1">
      <c r="B110" s="33"/>
      <c r="C110" s="133" t="s">
        <v>365</v>
      </c>
      <c r="D110" s="133" t="s">
        <v>308</v>
      </c>
      <c r="E110" s="134" t="s">
        <v>3152</v>
      </c>
      <c r="F110" s="135" t="s">
        <v>3153</v>
      </c>
      <c r="G110" s="136" t="s">
        <v>240</v>
      </c>
      <c r="H110" s="137">
        <v>12</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776</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776</v>
      </c>
      <c r="BM110" s="144" t="s">
        <v>3154</v>
      </c>
    </row>
    <row r="111" spans="2:65" s="1" customFormat="1" ht="16.5" customHeight="1">
      <c r="B111" s="33"/>
      <c r="C111" s="133" t="s">
        <v>372</v>
      </c>
      <c r="D111" s="133" t="s">
        <v>308</v>
      </c>
      <c r="E111" s="134" t="s">
        <v>3155</v>
      </c>
      <c r="F111" s="135" t="s">
        <v>3156</v>
      </c>
      <c r="G111" s="136" t="s">
        <v>1336</v>
      </c>
      <c r="H111" s="137">
        <v>3</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776</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776</v>
      </c>
      <c r="BM111" s="144" t="s">
        <v>3157</v>
      </c>
    </row>
    <row r="112" spans="2:65" s="11" customFormat="1" ht="25.9" customHeight="1">
      <c r="B112" s="121"/>
      <c r="D112" s="122" t="s">
        <v>71</v>
      </c>
      <c r="E112" s="123" t="s">
        <v>3158</v>
      </c>
      <c r="F112" s="123" t="s">
        <v>3159</v>
      </c>
      <c r="I112" s="124"/>
      <c r="J112" s="125">
        <f>BK112</f>
        <v>0</v>
      </c>
      <c r="L112" s="121"/>
      <c r="M112" s="126"/>
      <c r="P112" s="127">
        <f>SUM(P113:P115)</f>
        <v>0</v>
      </c>
      <c r="R112" s="127">
        <f>SUM(R113:R115)</f>
        <v>0</v>
      </c>
      <c r="T112" s="128">
        <f>SUM(T113:T115)</f>
        <v>0</v>
      </c>
      <c r="AR112" s="122" t="s">
        <v>79</v>
      </c>
      <c r="AT112" s="129" t="s">
        <v>71</v>
      </c>
      <c r="AU112" s="129" t="s">
        <v>72</v>
      </c>
      <c r="AY112" s="122" t="s">
        <v>306</v>
      </c>
      <c r="BK112" s="130">
        <f>SUM(BK113:BK115)</f>
        <v>0</v>
      </c>
    </row>
    <row r="113" spans="2:65" s="1" customFormat="1" ht="16.5" customHeight="1">
      <c r="B113" s="33"/>
      <c r="C113" s="133" t="s">
        <v>379</v>
      </c>
      <c r="D113" s="133" t="s">
        <v>308</v>
      </c>
      <c r="E113" s="134" t="s">
        <v>3160</v>
      </c>
      <c r="F113" s="135" t="s">
        <v>3161</v>
      </c>
      <c r="G113" s="136" t="s">
        <v>422</v>
      </c>
      <c r="H113" s="137">
        <v>4</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776</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776</v>
      </c>
      <c r="BM113" s="144" t="s">
        <v>3162</v>
      </c>
    </row>
    <row r="114" spans="2:65" s="1" customFormat="1" ht="16.5" customHeight="1">
      <c r="B114" s="33"/>
      <c r="C114" s="133" t="s">
        <v>384</v>
      </c>
      <c r="D114" s="133" t="s">
        <v>308</v>
      </c>
      <c r="E114" s="134" t="s">
        <v>3163</v>
      </c>
      <c r="F114" s="135" t="s">
        <v>3164</v>
      </c>
      <c r="G114" s="136" t="s">
        <v>240</v>
      </c>
      <c r="H114" s="137">
        <v>8</v>
      </c>
      <c r="I114" s="138"/>
      <c r="J114" s="139">
        <f>ROUND(I114*H114,2)</f>
        <v>0</v>
      </c>
      <c r="K114" s="135" t="s">
        <v>311</v>
      </c>
      <c r="L114" s="33"/>
      <c r="M114" s="140" t="s">
        <v>21</v>
      </c>
      <c r="N114" s="141" t="s">
        <v>43</v>
      </c>
      <c r="P114" s="142">
        <f>O114*H114</f>
        <v>0</v>
      </c>
      <c r="Q114" s="142">
        <v>0</v>
      </c>
      <c r="R114" s="142">
        <f>Q114*H114</f>
        <v>0</v>
      </c>
      <c r="S114" s="142">
        <v>0</v>
      </c>
      <c r="T114" s="143">
        <f>S114*H114</f>
        <v>0</v>
      </c>
      <c r="AR114" s="144" t="s">
        <v>776</v>
      </c>
      <c r="AT114" s="144" t="s">
        <v>308</v>
      </c>
      <c r="AU114" s="144" t="s">
        <v>79</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776</v>
      </c>
      <c r="BM114" s="144" t="s">
        <v>3165</v>
      </c>
    </row>
    <row r="115" spans="2:65" s="1" customFormat="1" ht="16.5" customHeight="1">
      <c r="B115" s="33"/>
      <c r="C115" s="133" t="s">
        <v>8</v>
      </c>
      <c r="D115" s="133" t="s">
        <v>308</v>
      </c>
      <c r="E115" s="134" t="s">
        <v>3166</v>
      </c>
      <c r="F115" s="135" t="s">
        <v>3167</v>
      </c>
      <c r="G115" s="136" t="s">
        <v>1336</v>
      </c>
      <c r="H115" s="137">
        <v>3</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776</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776</v>
      </c>
      <c r="BM115" s="144" t="s">
        <v>3168</v>
      </c>
    </row>
    <row r="116" spans="2:65" s="11" customFormat="1" ht="25.9" customHeight="1">
      <c r="B116" s="121"/>
      <c r="D116" s="122" t="s">
        <v>71</v>
      </c>
      <c r="E116" s="123" t="s">
        <v>3169</v>
      </c>
      <c r="F116" s="123" t="s">
        <v>3170</v>
      </c>
      <c r="I116" s="124"/>
      <c r="J116" s="125">
        <f>BK116</f>
        <v>0</v>
      </c>
      <c r="L116" s="121"/>
      <c r="M116" s="126"/>
      <c r="P116" s="127">
        <f>SUM(P117:P125)</f>
        <v>0</v>
      </c>
      <c r="R116" s="127">
        <f>SUM(R117:R125)</f>
        <v>0</v>
      </c>
      <c r="T116" s="128">
        <f>SUM(T117:T125)</f>
        <v>0</v>
      </c>
      <c r="AR116" s="122" t="s">
        <v>79</v>
      </c>
      <c r="AT116" s="129" t="s">
        <v>71</v>
      </c>
      <c r="AU116" s="129" t="s">
        <v>72</v>
      </c>
      <c r="AY116" s="122" t="s">
        <v>306</v>
      </c>
      <c r="BK116" s="130">
        <f>SUM(BK117:BK125)</f>
        <v>0</v>
      </c>
    </row>
    <row r="117" spans="2:65" s="1" customFormat="1" ht="16.5" customHeight="1">
      <c r="B117" s="33"/>
      <c r="C117" s="133" t="s">
        <v>400</v>
      </c>
      <c r="D117" s="133" t="s">
        <v>308</v>
      </c>
      <c r="E117" s="134" t="s">
        <v>3171</v>
      </c>
      <c r="F117" s="135" t="s">
        <v>3172</v>
      </c>
      <c r="G117" s="136" t="s">
        <v>240</v>
      </c>
      <c r="H117" s="137">
        <v>25</v>
      </c>
      <c r="I117" s="138"/>
      <c r="J117" s="139">
        <f t="shared" ref="J117:J125" si="0">ROUND(I117*H117,2)</f>
        <v>0</v>
      </c>
      <c r="K117" s="135" t="s">
        <v>311</v>
      </c>
      <c r="L117" s="33"/>
      <c r="M117" s="140" t="s">
        <v>21</v>
      </c>
      <c r="N117" s="141" t="s">
        <v>43</v>
      </c>
      <c r="P117" s="142">
        <f t="shared" ref="P117:P125" si="1">O117*H117</f>
        <v>0</v>
      </c>
      <c r="Q117" s="142">
        <v>0</v>
      </c>
      <c r="R117" s="142">
        <f t="shared" ref="R117:R125" si="2">Q117*H117</f>
        <v>0</v>
      </c>
      <c r="S117" s="142">
        <v>0</v>
      </c>
      <c r="T117" s="143">
        <f t="shared" ref="T117:T125" si="3">S117*H117</f>
        <v>0</v>
      </c>
      <c r="AR117" s="144" t="s">
        <v>776</v>
      </c>
      <c r="AT117" s="144" t="s">
        <v>308</v>
      </c>
      <c r="AU117" s="144" t="s">
        <v>79</v>
      </c>
      <c r="AY117" s="18" t="s">
        <v>306</v>
      </c>
      <c r="BE117" s="145">
        <f t="shared" ref="BE117:BE125" si="4">IF(N117="základní",J117,0)</f>
        <v>0</v>
      </c>
      <c r="BF117" s="145">
        <f t="shared" ref="BF117:BF125" si="5">IF(N117="snížená",J117,0)</f>
        <v>0</v>
      </c>
      <c r="BG117" s="145">
        <f t="shared" ref="BG117:BG125" si="6">IF(N117="zákl. přenesená",J117,0)</f>
        <v>0</v>
      </c>
      <c r="BH117" s="145">
        <f t="shared" ref="BH117:BH125" si="7">IF(N117="sníž. přenesená",J117,0)</f>
        <v>0</v>
      </c>
      <c r="BI117" s="145">
        <f t="shared" ref="BI117:BI125" si="8">IF(N117="nulová",J117,0)</f>
        <v>0</v>
      </c>
      <c r="BJ117" s="18" t="s">
        <v>79</v>
      </c>
      <c r="BK117" s="145">
        <f t="shared" ref="BK117:BK125" si="9">ROUND(I117*H117,2)</f>
        <v>0</v>
      </c>
      <c r="BL117" s="18" t="s">
        <v>776</v>
      </c>
      <c r="BM117" s="144" t="s">
        <v>3173</v>
      </c>
    </row>
    <row r="118" spans="2:65" s="1" customFormat="1" ht="16.5" customHeight="1">
      <c r="B118" s="33"/>
      <c r="C118" s="133" t="s">
        <v>406</v>
      </c>
      <c r="D118" s="133" t="s">
        <v>308</v>
      </c>
      <c r="E118" s="134" t="s">
        <v>3174</v>
      </c>
      <c r="F118" s="135" t="s">
        <v>3175</v>
      </c>
      <c r="G118" s="136" t="s">
        <v>240</v>
      </c>
      <c r="H118" s="137">
        <v>210</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776</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776</v>
      </c>
      <c r="BM118" s="144" t="s">
        <v>3176</v>
      </c>
    </row>
    <row r="119" spans="2:65" s="1" customFormat="1" ht="16.5" customHeight="1">
      <c r="B119" s="33"/>
      <c r="C119" s="133" t="s">
        <v>414</v>
      </c>
      <c r="D119" s="133" t="s">
        <v>308</v>
      </c>
      <c r="E119" s="134" t="s">
        <v>3177</v>
      </c>
      <c r="F119" s="135" t="s">
        <v>3178</v>
      </c>
      <c r="G119" s="136" t="s">
        <v>240</v>
      </c>
      <c r="H119" s="137">
        <v>320</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776</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776</v>
      </c>
      <c r="BM119" s="144" t="s">
        <v>3179</v>
      </c>
    </row>
    <row r="120" spans="2:65" s="1" customFormat="1" ht="16.5" customHeight="1">
      <c r="B120" s="33"/>
      <c r="C120" s="133" t="s">
        <v>368</v>
      </c>
      <c r="D120" s="133" t="s">
        <v>308</v>
      </c>
      <c r="E120" s="134" t="s">
        <v>3180</v>
      </c>
      <c r="F120" s="135" t="s">
        <v>3181</v>
      </c>
      <c r="G120" s="136" t="s">
        <v>240</v>
      </c>
      <c r="H120" s="137">
        <v>140</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776</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776</v>
      </c>
      <c r="BM120" s="144" t="s">
        <v>3182</v>
      </c>
    </row>
    <row r="121" spans="2:65" s="1" customFormat="1" ht="16.5" customHeight="1">
      <c r="B121" s="33"/>
      <c r="C121" s="133" t="s">
        <v>426</v>
      </c>
      <c r="D121" s="133" t="s">
        <v>308</v>
      </c>
      <c r="E121" s="134" t="s">
        <v>3183</v>
      </c>
      <c r="F121" s="135" t="s">
        <v>3184</v>
      </c>
      <c r="G121" s="136" t="s">
        <v>240</v>
      </c>
      <c r="H121" s="137">
        <v>70</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776</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776</v>
      </c>
      <c r="BM121" s="144" t="s">
        <v>3185</v>
      </c>
    </row>
    <row r="122" spans="2:65" s="1" customFormat="1" ht="24.2" customHeight="1">
      <c r="B122" s="33"/>
      <c r="C122" s="133" t="s">
        <v>432</v>
      </c>
      <c r="D122" s="133" t="s">
        <v>308</v>
      </c>
      <c r="E122" s="134" t="s">
        <v>3186</v>
      </c>
      <c r="F122" s="135" t="s">
        <v>3187</v>
      </c>
      <c r="G122" s="136" t="s">
        <v>240</v>
      </c>
      <c r="H122" s="137">
        <v>80</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776</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776</v>
      </c>
      <c r="BM122" s="144" t="s">
        <v>3188</v>
      </c>
    </row>
    <row r="123" spans="2:65" s="1" customFormat="1" ht="24.2" customHeight="1">
      <c r="B123" s="33"/>
      <c r="C123" s="133" t="s">
        <v>439</v>
      </c>
      <c r="D123" s="133" t="s">
        <v>308</v>
      </c>
      <c r="E123" s="134" t="s">
        <v>3189</v>
      </c>
      <c r="F123" s="135" t="s">
        <v>3190</v>
      </c>
      <c r="G123" s="136" t="s">
        <v>240</v>
      </c>
      <c r="H123" s="137">
        <v>180</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776</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776</v>
      </c>
      <c r="BM123" s="144" t="s">
        <v>3191</v>
      </c>
    </row>
    <row r="124" spans="2:65" s="1" customFormat="1" ht="21.75" customHeight="1">
      <c r="B124" s="33"/>
      <c r="C124" s="133" t="s">
        <v>446</v>
      </c>
      <c r="D124" s="133" t="s">
        <v>308</v>
      </c>
      <c r="E124" s="134" t="s">
        <v>3192</v>
      </c>
      <c r="F124" s="135" t="s">
        <v>3193</v>
      </c>
      <c r="G124" s="136" t="s">
        <v>422</v>
      </c>
      <c r="H124" s="137">
        <v>18</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776</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776</v>
      </c>
      <c r="BM124" s="144" t="s">
        <v>3194</v>
      </c>
    </row>
    <row r="125" spans="2:65" s="1" customFormat="1" ht="16.5" customHeight="1">
      <c r="B125" s="33"/>
      <c r="C125" s="133" t="s">
        <v>7</v>
      </c>
      <c r="D125" s="133" t="s">
        <v>308</v>
      </c>
      <c r="E125" s="134" t="s">
        <v>3195</v>
      </c>
      <c r="F125" s="135" t="s">
        <v>3196</v>
      </c>
      <c r="G125" s="136" t="s">
        <v>422</v>
      </c>
      <c r="H125" s="137">
        <v>90</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776</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776</v>
      </c>
      <c r="BM125" s="144" t="s">
        <v>3197</v>
      </c>
    </row>
    <row r="126" spans="2:65" s="11" customFormat="1" ht="25.9" customHeight="1">
      <c r="B126" s="121"/>
      <c r="D126" s="122" t="s">
        <v>71</v>
      </c>
      <c r="E126" s="123" t="s">
        <v>3198</v>
      </c>
      <c r="F126" s="123" t="s">
        <v>3199</v>
      </c>
      <c r="I126" s="124"/>
      <c r="J126" s="125">
        <f>BK126</f>
        <v>0</v>
      </c>
      <c r="L126" s="121"/>
      <c r="M126" s="126"/>
      <c r="P126" s="127">
        <f>SUM(P127:P136)</f>
        <v>0</v>
      </c>
      <c r="R126" s="127">
        <f>SUM(R127:R136)</f>
        <v>0</v>
      </c>
      <c r="T126" s="128">
        <f>SUM(T127:T136)</f>
        <v>0</v>
      </c>
      <c r="AR126" s="122" t="s">
        <v>79</v>
      </c>
      <c r="AT126" s="129" t="s">
        <v>71</v>
      </c>
      <c r="AU126" s="129" t="s">
        <v>72</v>
      </c>
      <c r="AY126" s="122" t="s">
        <v>306</v>
      </c>
      <c r="BK126" s="130">
        <f>SUM(BK127:BK136)</f>
        <v>0</v>
      </c>
    </row>
    <row r="127" spans="2:65" s="1" customFormat="1" ht="24.2" customHeight="1">
      <c r="B127" s="33"/>
      <c r="C127" s="133" t="s">
        <v>460</v>
      </c>
      <c r="D127" s="133" t="s">
        <v>308</v>
      </c>
      <c r="E127" s="134" t="s">
        <v>3200</v>
      </c>
      <c r="F127" s="135" t="s">
        <v>3201</v>
      </c>
      <c r="G127" s="136" t="s">
        <v>240</v>
      </c>
      <c r="H127" s="137">
        <v>30</v>
      </c>
      <c r="I127" s="138"/>
      <c r="J127" s="139">
        <f t="shared" ref="J127:J136" si="10">ROUND(I127*H127,2)</f>
        <v>0</v>
      </c>
      <c r="K127" s="135" t="s">
        <v>311</v>
      </c>
      <c r="L127" s="33"/>
      <c r="M127" s="140" t="s">
        <v>21</v>
      </c>
      <c r="N127" s="141" t="s">
        <v>43</v>
      </c>
      <c r="P127" s="142">
        <f t="shared" ref="P127:P136" si="11">O127*H127</f>
        <v>0</v>
      </c>
      <c r="Q127" s="142">
        <v>0</v>
      </c>
      <c r="R127" s="142">
        <f t="shared" ref="R127:R136" si="12">Q127*H127</f>
        <v>0</v>
      </c>
      <c r="S127" s="142">
        <v>0</v>
      </c>
      <c r="T127" s="143">
        <f t="shared" ref="T127:T136" si="13">S127*H127</f>
        <v>0</v>
      </c>
      <c r="AR127" s="144" t="s">
        <v>776</v>
      </c>
      <c r="AT127" s="144" t="s">
        <v>308</v>
      </c>
      <c r="AU127" s="144" t="s">
        <v>79</v>
      </c>
      <c r="AY127" s="18" t="s">
        <v>306</v>
      </c>
      <c r="BE127" s="145">
        <f t="shared" ref="BE127:BE136" si="14">IF(N127="základní",J127,0)</f>
        <v>0</v>
      </c>
      <c r="BF127" s="145">
        <f t="shared" ref="BF127:BF136" si="15">IF(N127="snížená",J127,0)</f>
        <v>0</v>
      </c>
      <c r="BG127" s="145">
        <f t="shared" ref="BG127:BG136" si="16">IF(N127="zákl. přenesená",J127,0)</f>
        <v>0</v>
      </c>
      <c r="BH127" s="145">
        <f t="shared" ref="BH127:BH136" si="17">IF(N127="sníž. přenesená",J127,0)</f>
        <v>0</v>
      </c>
      <c r="BI127" s="145">
        <f t="shared" ref="BI127:BI136" si="18">IF(N127="nulová",J127,0)</f>
        <v>0</v>
      </c>
      <c r="BJ127" s="18" t="s">
        <v>79</v>
      </c>
      <c r="BK127" s="145">
        <f t="shared" ref="BK127:BK136" si="19">ROUND(I127*H127,2)</f>
        <v>0</v>
      </c>
      <c r="BL127" s="18" t="s">
        <v>776</v>
      </c>
      <c r="BM127" s="144" t="s">
        <v>3202</v>
      </c>
    </row>
    <row r="128" spans="2:65" s="1" customFormat="1" ht="24.2" customHeight="1">
      <c r="B128" s="33"/>
      <c r="C128" s="133" t="s">
        <v>468</v>
      </c>
      <c r="D128" s="133" t="s">
        <v>308</v>
      </c>
      <c r="E128" s="134" t="s">
        <v>3203</v>
      </c>
      <c r="F128" s="135" t="s">
        <v>3204</v>
      </c>
      <c r="G128" s="136" t="s">
        <v>240</v>
      </c>
      <c r="H128" s="137">
        <v>30</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776</v>
      </c>
      <c r="AT128" s="144" t="s">
        <v>308</v>
      </c>
      <c r="AU128" s="144" t="s">
        <v>79</v>
      </c>
      <c r="AY128" s="18" t="s">
        <v>306</v>
      </c>
      <c r="BE128" s="145">
        <f t="shared" si="14"/>
        <v>0</v>
      </c>
      <c r="BF128" s="145">
        <f t="shared" si="15"/>
        <v>0</v>
      </c>
      <c r="BG128" s="145">
        <f t="shared" si="16"/>
        <v>0</v>
      </c>
      <c r="BH128" s="145">
        <f t="shared" si="17"/>
        <v>0</v>
      </c>
      <c r="BI128" s="145">
        <f t="shared" si="18"/>
        <v>0</v>
      </c>
      <c r="BJ128" s="18" t="s">
        <v>79</v>
      </c>
      <c r="BK128" s="145">
        <f t="shared" si="19"/>
        <v>0</v>
      </c>
      <c r="BL128" s="18" t="s">
        <v>776</v>
      </c>
      <c r="BM128" s="144" t="s">
        <v>3205</v>
      </c>
    </row>
    <row r="129" spans="2:65" s="1" customFormat="1" ht="16.5" customHeight="1">
      <c r="B129" s="33"/>
      <c r="C129" s="133" t="s">
        <v>476</v>
      </c>
      <c r="D129" s="133" t="s">
        <v>308</v>
      </c>
      <c r="E129" s="134" t="s">
        <v>3206</v>
      </c>
      <c r="F129" s="135" t="s">
        <v>3207</v>
      </c>
      <c r="G129" s="136" t="s">
        <v>240</v>
      </c>
      <c r="H129" s="137">
        <v>50</v>
      </c>
      <c r="I129" s="138"/>
      <c r="J129" s="139">
        <f t="shared" si="10"/>
        <v>0</v>
      </c>
      <c r="K129" s="135" t="s">
        <v>311</v>
      </c>
      <c r="L129" s="33"/>
      <c r="M129" s="140" t="s">
        <v>21</v>
      </c>
      <c r="N129" s="141" t="s">
        <v>43</v>
      </c>
      <c r="P129" s="142">
        <f t="shared" si="11"/>
        <v>0</v>
      </c>
      <c r="Q129" s="142">
        <v>0</v>
      </c>
      <c r="R129" s="142">
        <f t="shared" si="12"/>
        <v>0</v>
      </c>
      <c r="S129" s="142">
        <v>0</v>
      </c>
      <c r="T129" s="143">
        <f t="shared" si="13"/>
        <v>0</v>
      </c>
      <c r="AR129" s="144" t="s">
        <v>776</v>
      </c>
      <c r="AT129" s="144" t="s">
        <v>308</v>
      </c>
      <c r="AU129" s="144" t="s">
        <v>79</v>
      </c>
      <c r="AY129" s="18" t="s">
        <v>306</v>
      </c>
      <c r="BE129" s="145">
        <f t="shared" si="14"/>
        <v>0</v>
      </c>
      <c r="BF129" s="145">
        <f t="shared" si="15"/>
        <v>0</v>
      </c>
      <c r="BG129" s="145">
        <f t="shared" si="16"/>
        <v>0</v>
      </c>
      <c r="BH129" s="145">
        <f t="shared" si="17"/>
        <v>0</v>
      </c>
      <c r="BI129" s="145">
        <f t="shared" si="18"/>
        <v>0</v>
      </c>
      <c r="BJ129" s="18" t="s">
        <v>79</v>
      </c>
      <c r="BK129" s="145">
        <f t="shared" si="19"/>
        <v>0</v>
      </c>
      <c r="BL129" s="18" t="s">
        <v>776</v>
      </c>
      <c r="BM129" s="144" t="s">
        <v>3208</v>
      </c>
    </row>
    <row r="130" spans="2:65" s="1" customFormat="1" ht="16.5" customHeight="1">
      <c r="B130" s="33"/>
      <c r="C130" s="133" t="s">
        <v>482</v>
      </c>
      <c r="D130" s="133" t="s">
        <v>308</v>
      </c>
      <c r="E130" s="134" t="s">
        <v>3209</v>
      </c>
      <c r="F130" s="135" t="s">
        <v>3210</v>
      </c>
      <c r="G130" s="136" t="s">
        <v>422</v>
      </c>
      <c r="H130" s="137">
        <v>1</v>
      </c>
      <c r="I130" s="138"/>
      <c r="J130" s="139">
        <f t="shared" si="10"/>
        <v>0</v>
      </c>
      <c r="K130" s="135" t="s">
        <v>311</v>
      </c>
      <c r="L130" s="33"/>
      <c r="M130" s="140" t="s">
        <v>21</v>
      </c>
      <c r="N130" s="141" t="s">
        <v>43</v>
      </c>
      <c r="P130" s="142">
        <f t="shared" si="11"/>
        <v>0</v>
      </c>
      <c r="Q130" s="142">
        <v>0</v>
      </c>
      <c r="R130" s="142">
        <f t="shared" si="12"/>
        <v>0</v>
      </c>
      <c r="S130" s="142">
        <v>0</v>
      </c>
      <c r="T130" s="143">
        <f t="shared" si="13"/>
        <v>0</v>
      </c>
      <c r="AR130" s="144" t="s">
        <v>776</v>
      </c>
      <c r="AT130" s="144" t="s">
        <v>308</v>
      </c>
      <c r="AU130" s="144" t="s">
        <v>79</v>
      </c>
      <c r="AY130" s="18" t="s">
        <v>306</v>
      </c>
      <c r="BE130" s="145">
        <f t="shared" si="14"/>
        <v>0</v>
      </c>
      <c r="BF130" s="145">
        <f t="shared" si="15"/>
        <v>0</v>
      </c>
      <c r="BG130" s="145">
        <f t="shared" si="16"/>
        <v>0</v>
      </c>
      <c r="BH130" s="145">
        <f t="shared" si="17"/>
        <v>0</v>
      </c>
      <c r="BI130" s="145">
        <f t="shared" si="18"/>
        <v>0</v>
      </c>
      <c r="BJ130" s="18" t="s">
        <v>79</v>
      </c>
      <c r="BK130" s="145">
        <f t="shared" si="19"/>
        <v>0</v>
      </c>
      <c r="BL130" s="18" t="s">
        <v>776</v>
      </c>
      <c r="BM130" s="144" t="s">
        <v>3211</v>
      </c>
    </row>
    <row r="131" spans="2:65" s="1" customFormat="1" ht="16.5" customHeight="1">
      <c r="B131" s="33"/>
      <c r="C131" s="133" t="s">
        <v>489</v>
      </c>
      <c r="D131" s="133" t="s">
        <v>308</v>
      </c>
      <c r="E131" s="134" t="s">
        <v>3212</v>
      </c>
      <c r="F131" s="135" t="s">
        <v>3213</v>
      </c>
      <c r="G131" s="136" t="s">
        <v>422</v>
      </c>
      <c r="H131" s="137">
        <v>3</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776</v>
      </c>
      <c r="AT131" s="144" t="s">
        <v>308</v>
      </c>
      <c r="AU131" s="144" t="s">
        <v>79</v>
      </c>
      <c r="AY131" s="18" t="s">
        <v>306</v>
      </c>
      <c r="BE131" s="145">
        <f t="shared" si="14"/>
        <v>0</v>
      </c>
      <c r="BF131" s="145">
        <f t="shared" si="15"/>
        <v>0</v>
      </c>
      <c r="BG131" s="145">
        <f t="shared" si="16"/>
        <v>0</v>
      </c>
      <c r="BH131" s="145">
        <f t="shared" si="17"/>
        <v>0</v>
      </c>
      <c r="BI131" s="145">
        <f t="shared" si="18"/>
        <v>0</v>
      </c>
      <c r="BJ131" s="18" t="s">
        <v>79</v>
      </c>
      <c r="BK131" s="145">
        <f t="shared" si="19"/>
        <v>0</v>
      </c>
      <c r="BL131" s="18" t="s">
        <v>776</v>
      </c>
      <c r="BM131" s="144" t="s">
        <v>3214</v>
      </c>
    </row>
    <row r="132" spans="2:65" s="1" customFormat="1" ht="16.5" customHeight="1">
      <c r="B132" s="33"/>
      <c r="C132" s="133" t="s">
        <v>497</v>
      </c>
      <c r="D132" s="133" t="s">
        <v>308</v>
      </c>
      <c r="E132" s="134" t="s">
        <v>3215</v>
      </c>
      <c r="F132" s="135" t="s">
        <v>3216</v>
      </c>
      <c r="G132" s="136" t="s">
        <v>422</v>
      </c>
      <c r="H132" s="137">
        <v>2</v>
      </c>
      <c r="I132" s="138"/>
      <c r="J132" s="139">
        <f t="shared" si="10"/>
        <v>0</v>
      </c>
      <c r="K132" s="135" t="s">
        <v>311</v>
      </c>
      <c r="L132" s="33"/>
      <c r="M132" s="140" t="s">
        <v>21</v>
      </c>
      <c r="N132" s="141" t="s">
        <v>43</v>
      </c>
      <c r="P132" s="142">
        <f t="shared" si="11"/>
        <v>0</v>
      </c>
      <c r="Q132" s="142">
        <v>0</v>
      </c>
      <c r="R132" s="142">
        <f t="shared" si="12"/>
        <v>0</v>
      </c>
      <c r="S132" s="142">
        <v>0</v>
      </c>
      <c r="T132" s="143">
        <f t="shared" si="13"/>
        <v>0</v>
      </c>
      <c r="AR132" s="144" t="s">
        <v>776</v>
      </c>
      <c r="AT132" s="144" t="s">
        <v>308</v>
      </c>
      <c r="AU132" s="144" t="s">
        <v>79</v>
      </c>
      <c r="AY132" s="18" t="s">
        <v>306</v>
      </c>
      <c r="BE132" s="145">
        <f t="shared" si="14"/>
        <v>0</v>
      </c>
      <c r="BF132" s="145">
        <f t="shared" si="15"/>
        <v>0</v>
      </c>
      <c r="BG132" s="145">
        <f t="shared" si="16"/>
        <v>0</v>
      </c>
      <c r="BH132" s="145">
        <f t="shared" si="17"/>
        <v>0</v>
      </c>
      <c r="BI132" s="145">
        <f t="shared" si="18"/>
        <v>0</v>
      </c>
      <c r="BJ132" s="18" t="s">
        <v>79</v>
      </c>
      <c r="BK132" s="145">
        <f t="shared" si="19"/>
        <v>0</v>
      </c>
      <c r="BL132" s="18" t="s">
        <v>776</v>
      </c>
      <c r="BM132" s="144" t="s">
        <v>3217</v>
      </c>
    </row>
    <row r="133" spans="2:65" s="1" customFormat="1" ht="16.5" customHeight="1">
      <c r="B133" s="33"/>
      <c r="C133" s="133" t="s">
        <v>504</v>
      </c>
      <c r="D133" s="133" t="s">
        <v>308</v>
      </c>
      <c r="E133" s="134" t="s">
        <v>3218</v>
      </c>
      <c r="F133" s="135" t="s">
        <v>3219</v>
      </c>
      <c r="G133" s="136" t="s">
        <v>422</v>
      </c>
      <c r="H133" s="137">
        <v>2</v>
      </c>
      <c r="I133" s="138"/>
      <c r="J133" s="139">
        <f t="shared" si="10"/>
        <v>0</v>
      </c>
      <c r="K133" s="135" t="s">
        <v>311</v>
      </c>
      <c r="L133" s="33"/>
      <c r="M133" s="140" t="s">
        <v>21</v>
      </c>
      <c r="N133" s="141" t="s">
        <v>43</v>
      </c>
      <c r="P133" s="142">
        <f t="shared" si="11"/>
        <v>0</v>
      </c>
      <c r="Q133" s="142">
        <v>0</v>
      </c>
      <c r="R133" s="142">
        <f t="shared" si="12"/>
        <v>0</v>
      </c>
      <c r="S133" s="142">
        <v>0</v>
      </c>
      <c r="T133" s="143">
        <f t="shared" si="13"/>
        <v>0</v>
      </c>
      <c r="AR133" s="144" t="s">
        <v>776</v>
      </c>
      <c r="AT133" s="144" t="s">
        <v>308</v>
      </c>
      <c r="AU133" s="144" t="s">
        <v>79</v>
      </c>
      <c r="AY133" s="18" t="s">
        <v>306</v>
      </c>
      <c r="BE133" s="145">
        <f t="shared" si="14"/>
        <v>0</v>
      </c>
      <c r="BF133" s="145">
        <f t="shared" si="15"/>
        <v>0</v>
      </c>
      <c r="BG133" s="145">
        <f t="shared" si="16"/>
        <v>0</v>
      </c>
      <c r="BH133" s="145">
        <f t="shared" si="17"/>
        <v>0</v>
      </c>
      <c r="BI133" s="145">
        <f t="shared" si="18"/>
        <v>0</v>
      </c>
      <c r="BJ133" s="18" t="s">
        <v>79</v>
      </c>
      <c r="BK133" s="145">
        <f t="shared" si="19"/>
        <v>0</v>
      </c>
      <c r="BL133" s="18" t="s">
        <v>776</v>
      </c>
      <c r="BM133" s="144" t="s">
        <v>3220</v>
      </c>
    </row>
    <row r="134" spans="2:65" s="1" customFormat="1" ht="16.5" customHeight="1">
      <c r="B134" s="33"/>
      <c r="C134" s="133" t="s">
        <v>511</v>
      </c>
      <c r="D134" s="133" t="s">
        <v>308</v>
      </c>
      <c r="E134" s="134" t="s">
        <v>3221</v>
      </c>
      <c r="F134" s="135" t="s">
        <v>3222</v>
      </c>
      <c r="G134" s="136" t="s">
        <v>422</v>
      </c>
      <c r="H134" s="137">
        <v>2</v>
      </c>
      <c r="I134" s="138"/>
      <c r="J134" s="139">
        <f t="shared" si="10"/>
        <v>0</v>
      </c>
      <c r="K134" s="135" t="s">
        <v>311</v>
      </c>
      <c r="L134" s="33"/>
      <c r="M134" s="140" t="s">
        <v>21</v>
      </c>
      <c r="N134" s="141" t="s">
        <v>43</v>
      </c>
      <c r="P134" s="142">
        <f t="shared" si="11"/>
        <v>0</v>
      </c>
      <c r="Q134" s="142">
        <v>0</v>
      </c>
      <c r="R134" s="142">
        <f t="shared" si="12"/>
        <v>0</v>
      </c>
      <c r="S134" s="142">
        <v>0</v>
      </c>
      <c r="T134" s="143">
        <f t="shared" si="13"/>
        <v>0</v>
      </c>
      <c r="AR134" s="144" t="s">
        <v>776</v>
      </c>
      <c r="AT134" s="144" t="s">
        <v>308</v>
      </c>
      <c r="AU134" s="144" t="s">
        <v>79</v>
      </c>
      <c r="AY134" s="18" t="s">
        <v>306</v>
      </c>
      <c r="BE134" s="145">
        <f t="shared" si="14"/>
        <v>0</v>
      </c>
      <c r="BF134" s="145">
        <f t="shared" si="15"/>
        <v>0</v>
      </c>
      <c r="BG134" s="145">
        <f t="shared" si="16"/>
        <v>0</v>
      </c>
      <c r="BH134" s="145">
        <f t="shared" si="17"/>
        <v>0</v>
      </c>
      <c r="BI134" s="145">
        <f t="shared" si="18"/>
        <v>0</v>
      </c>
      <c r="BJ134" s="18" t="s">
        <v>79</v>
      </c>
      <c r="BK134" s="145">
        <f t="shared" si="19"/>
        <v>0</v>
      </c>
      <c r="BL134" s="18" t="s">
        <v>776</v>
      </c>
      <c r="BM134" s="144" t="s">
        <v>3223</v>
      </c>
    </row>
    <row r="135" spans="2:65" s="1" customFormat="1" ht="16.5" customHeight="1">
      <c r="B135" s="33"/>
      <c r="C135" s="133" t="s">
        <v>517</v>
      </c>
      <c r="D135" s="133" t="s">
        <v>308</v>
      </c>
      <c r="E135" s="134" t="s">
        <v>3224</v>
      </c>
      <c r="F135" s="135" t="s">
        <v>3225</v>
      </c>
      <c r="G135" s="136" t="s">
        <v>422</v>
      </c>
      <c r="H135" s="137">
        <v>8</v>
      </c>
      <c r="I135" s="138"/>
      <c r="J135" s="139">
        <f t="shared" si="10"/>
        <v>0</v>
      </c>
      <c r="K135" s="135" t="s">
        <v>311</v>
      </c>
      <c r="L135" s="33"/>
      <c r="M135" s="140" t="s">
        <v>21</v>
      </c>
      <c r="N135" s="141" t="s">
        <v>43</v>
      </c>
      <c r="P135" s="142">
        <f t="shared" si="11"/>
        <v>0</v>
      </c>
      <c r="Q135" s="142">
        <v>0</v>
      </c>
      <c r="R135" s="142">
        <f t="shared" si="12"/>
        <v>0</v>
      </c>
      <c r="S135" s="142">
        <v>0</v>
      </c>
      <c r="T135" s="143">
        <f t="shared" si="13"/>
        <v>0</v>
      </c>
      <c r="AR135" s="144" t="s">
        <v>776</v>
      </c>
      <c r="AT135" s="144" t="s">
        <v>308</v>
      </c>
      <c r="AU135" s="144" t="s">
        <v>79</v>
      </c>
      <c r="AY135" s="18" t="s">
        <v>306</v>
      </c>
      <c r="BE135" s="145">
        <f t="shared" si="14"/>
        <v>0</v>
      </c>
      <c r="BF135" s="145">
        <f t="shared" si="15"/>
        <v>0</v>
      </c>
      <c r="BG135" s="145">
        <f t="shared" si="16"/>
        <v>0</v>
      </c>
      <c r="BH135" s="145">
        <f t="shared" si="17"/>
        <v>0</v>
      </c>
      <c r="BI135" s="145">
        <f t="shared" si="18"/>
        <v>0</v>
      </c>
      <c r="BJ135" s="18" t="s">
        <v>79</v>
      </c>
      <c r="BK135" s="145">
        <f t="shared" si="19"/>
        <v>0</v>
      </c>
      <c r="BL135" s="18" t="s">
        <v>776</v>
      </c>
      <c r="BM135" s="144" t="s">
        <v>3226</v>
      </c>
    </row>
    <row r="136" spans="2:65" s="1" customFormat="1" ht="16.5" customHeight="1">
      <c r="B136" s="33"/>
      <c r="C136" s="133" t="s">
        <v>523</v>
      </c>
      <c r="D136" s="133" t="s">
        <v>308</v>
      </c>
      <c r="E136" s="134" t="s">
        <v>3227</v>
      </c>
      <c r="F136" s="135" t="s">
        <v>3228</v>
      </c>
      <c r="G136" s="136" t="s">
        <v>422</v>
      </c>
      <c r="H136" s="137">
        <v>1</v>
      </c>
      <c r="I136" s="138"/>
      <c r="J136" s="139">
        <f t="shared" si="10"/>
        <v>0</v>
      </c>
      <c r="K136" s="135" t="s">
        <v>311</v>
      </c>
      <c r="L136" s="33"/>
      <c r="M136" s="140" t="s">
        <v>21</v>
      </c>
      <c r="N136" s="141" t="s">
        <v>43</v>
      </c>
      <c r="P136" s="142">
        <f t="shared" si="11"/>
        <v>0</v>
      </c>
      <c r="Q136" s="142">
        <v>0</v>
      </c>
      <c r="R136" s="142">
        <f t="shared" si="12"/>
        <v>0</v>
      </c>
      <c r="S136" s="142">
        <v>0</v>
      </c>
      <c r="T136" s="143">
        <f t="shared" si="13"/>
        <v>0</v>
      </c>
      <c r="AR136" s="144" t="s">
        <v>776</v>
      </c>
      <c r="AT136" s="144" t="s">
        <v>308</v>
      </c>
      <c r="AU136" s="144" t="s">
        <v>79</v>
      </c>
      <c r="AY136" s="18" t="s">
        <v>306</v>
      </c>
      <c r="BE136" s="145">
        <f t="shared" si="14"/>
        <v>0</v>
      </c>
      <c r="BF136" s="145">
        <f t="shared" si="15"/>
        <v>0</v>
      </c>
      <c r="BG136" s="145">
        <f t="shared" si="16"/>
        <v>0</v>
      </c>
      <c r="BH136" s="145">
        <f t="shared" si="17"/>
        <v>0</v>
      </c>
      <c r="BI136" s="145">
        <f t="shared" si="18"/>
        <v>0</v>
      </c>
      <c r="BJ136" s="18" t="s">
        <v>79</v>
      </c>
      <c r="BK136" s="145">
        <f t="shared" si="19"/>
        <v>0</v>
      </c>
      <c r="BL136" s="18" t="s">
        <v>776</v>
      </c>
      <c r="BM136" s="144" t="s">
        <v>3229</v>
      </c>
    </row>
    <row r="137" spans="2:65" s="11" customFormat="1" ht="25.9" customHeight="1">
      <c r="B137" s="121"/>
      <c r="D137" s="122" t="s">
        <v>71</v>
      </c>
      <c r="E137" s="123" t="s">
        <v>3230</v>
      </c>
      <c r="F137" s="123" t="s">
        <v>3231</v>
      </c>
      <c r="I137" s="124"/>
      <c r="J137" s="125">
        <f>BK137</f>
        <v>0</v>
      </c>
      <c r="L137" s="121"/>
      <c r="M137" s="126"/>
      <c r="P137" s="127">
        <f>SUM(P138:P142)</f>
        <v>0</v>
      </c>
      <c r="R137" s="127">
        <f>SUM(R138:R142)</f>
        <v>0</v>
      </c>
      <c r="T137" s="128">
        <f>SUM(T138:T142)</f>
        <v>0</v>
      </c>
      <c r="AR137" s="122" t="s">
        <v>79</v>
      </c>
      <c r="AT137" s="129" t="s">
        <v>71</v>
      </c>
      <c r="AU137" s="129" t="s">
        <v>72</v>
      </c>
      <c r="AY137" s="122" t="s">
        <v>306</v>
      </c>
      <c r="BK137" s="130">
        <f>SUM(BK138:BK142)</f>
        <v>0</v>
      </c>
    </row>
    <row r="138" spans="2:65" s="1" customFormat="1" ht="24.2" customHeight="1">
      <c r="B138" s="33"/>
      <c r="C138" s="133" t="s">
        <v>530</v>
      </c>
      <c r="D138" s="133" t="s">
        <v>308</v>
      </c>
      <c r="E138" s="134" t="s">
        <v>3232</v>
      </c>
      <c r="F138" s="135" t="s">
        <v>3233</v>
      </c>
      <c r="G138" s="136" t="s">
        <v>422</v>
      </c>
      <c r="H138" s="137">
        <v>9</v>
      </c>
      <c r="I138" s="138"/>
      <c r="J138" s="139">
        <f>ROUND(I138*H138,2)</f>
        <v>0</v>
      </c>
      <c r="K138" s="135" t="s">
        <v>311</v>
      </c>
      <c r="L138" s="33"/>
      <c r="M138" s="140" t="s">
        <v>21</v>
      </c>
      <c r="N138" s="141" t="s">
        <v>43</v>
      </c>
      <c r="P138" s="142">
        <f>O138*H138</f>
        <v>0</v>
      </c>
      <c r="Q138" s="142">
        <v>0</v>
      </c>
      <c r="R138" s="142">
        <f>Q138*H138</f>
        <v>0</v>
      </c>
      <c r="S138" s="142">
        <v>0</v>
      </c>
      <c r="T138" s="143">
        <f>S138*H138</f>
        <v>0</v>
      </c>
      <c r="AR138" s="144" t="s">
        <v>776</v>
      </c>
      <c r="AT138" s="144" t="s">
        <v>308</v>
      </c>
      <c r="AU138" s="144" t="s">
        <v>79</v>
      </c>
      <c r="AY138" s="18" t="s">
        <v>306</v>
      </c>
      <c r="BE138" s="145">
        <f>IF(N138="základní",J138,0)</f>
        <v>0</v>
      </c>
      <c r="BF138" s="145">
        <f>IF(N138="snížená",J138,0)</f>
        <v>0</v>
      </c>
      <c r="BG138" s="145">
        <f>IF(N138="zákl. přenesená",J138,0)</f>
        <v>0</v>
      </c>
      <c r="BH138" s="145">
        <f>IF(N138="sníž. přenesená",J138,0)</f>
        <v>0</v>
      </c>
      <c r="BI138" s="145">
        <f>IF(N138="nulová",J138,0)</f>
        <v>0</v>
      </c>
      <c r="BJ138" s="18" t="s">
        <v>79</v>
      </c>
      <c r="BK138" s="145">
        <f>ROUND(I138*H138,2)</f>
        <v>0</v>
      </c>
      <c r="BL138" s="18" t="s">
        <v>776</v>
      </c>
      <c r="BM138" s="144" t="s">
        <v>3234</v>
      </c>
    </row>
    <row r="139" spans="2:65" s="1" customFormat="1" ht="24.2" customHeight="1">
      <c r="B139" s="33"/>
      <c r="C139" s="133" t="s">
        <v>538</v>
      </c>
      <c r="D139" s="133" t="s">
        <v>308</v>
      </c>
      <c r="E139" s="134" t="s">
        <v>3235</v>
      </c>
      <c r="F139" s="135" t="s">
        <v>3236</v>
      </c>
      <c r="G139" s="136" t="s">
        <v>422</v>
      </c>
      <c r="H139" s="137">
        <v>4</v>
      </c>
      <c r="I139" s="138"/>
      <c r="J139" s="139">
        <f>ROUND(I139*H139,2)</f>
        <v>0</v>
      </c>
      <c r="K139" s="135" t="s">
        <v>311</v>
      </c>
      <c r="L139" s="33"/>
      <c r="M139" s="140" t="s">
        <v>21</v>
      </c>
      <c r="N139" s="141" t="s">
        <v>43</v>
      </c>
      <c r="P139" s="142">
        <f>O139*H139</f>
        <v>0</v>
      </c>
      <c r="Q139" s="142">
        <v>0</v>
      </c>
      <c r="R139" s="142">
        <f>Q139*H139</f>
        <v>0</v>
      </c>
      <c r="S139" s="142">
        <v>0</v>
      </c>
      <c r="T139" s="143">
        <f>S139*H139</f>
        <v>0</v>
      </c>
      <c r="AR139" s="144" t="s">
        <v>776</v>
      </c>
      <c r="AT139" s="144" t="s">
        <v>308</v>
      </c>
      <c r="AU139" s="144" t="s">
        <v>79</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776</v>
      </c>
      <c r="BM139" s="144" t="s">
        <v>3237</v>
      </c>
    </row>
    <row r="140" spans="2:65" s="1" customFormat="1" ht="24.2" customHeight="1">
      <c r="B140" s="33"/>
      <c r="C140" s="133" t="s">
        <v>545</v>
      </c>
      <c r="D140" s="133" t="s">
        <v>308</v>
      </c>
      <c r="E140" s="134" t="s">
        <v>3238</v>
      </c>
      <c r="F140" s="135" t="s">
        <v>3239</v>
      </c>
      <c r="G140" s="136" t="s">
        <v>422</v>
      </c>
      <c r="H140" s="137">
        <v>2</v>
      </c>
      <c r="I140" s="138"/>
      <c r="J140" s="139">
        <f>ROUND(I140*H140,2)</f>
        <v>0</v>
      </c>
      <c r="K140" s="135" t="s">
        <v>311</v>
      </c>
      <c r="L140" s="33"/>
      <c r="M140" s="140" t="s">
        <v>21</v>
      </c>
      <c r="N140" s="141" t="s">
        <v>43</v>
      </c>
      <c r="P140" s="142">
        <f>O140*H140</f>
        <v>0</v>
      </c>
      <c r="Q140" s="142">
        <v>0</v>
      </c>
      <c r="R140" s="142">
        <f>Q140*H140</f>
        <v>0</v>
      </c>
      <c r="S140" s="142">
        <v>0</v>
      </c>
      <c r="T140" s="143">
        <f>S140*H140</f>
        <v>0</v>
      </c>
      <c r="AR140" s="144" t="s">
        <v>776</v>
      </c>
      <c r="AT140" s="144" t="s">
        <v>308</v>
      </c>
      <c r="AU140" s="144" t="s">
        <v>79</v>
      </c>
      <c r="AY140" s="18" t="s">
        <v>306</v>
      </c>
      <c r="BE140" s="145">
        <f>IF(N140="základní",J140,0)</f>
        <v>0</v>
      </c>
      <c r="BF140" s="145">
        <f>IF(N140="snížená",J140,0)</f>
        <v>0</v>
      </c>
      <c r="BG140" s="145">
        <f>IF(N140="zákl. přenesená",J140,0)</f>
        <v>0</v>
      </c>
      <c r="BH140" s="145">
        <f>IF(N140="sníž. přenesená",J140,0)</f>
        <v>0</v>
      </c>
      <c r="BI140" s="145">
        <f>IF(N140="nulová",J140,0)</f>
        <v>0</v>
      </c>
      <c r="BJ140" s="18" t="s">
        <v>79</v>
      </c>
      <c r="BK140" s="145">
        <f>ROUND(I140*H140,2)</f>
        <v>0</v>
      </c>
      <c r="BL140" s="18" t="s">
        <v>776</v>
      </c>
      <c r="BM140" s="144" t="s">
        <v>3240</v>
      </c>
    </row>
    <row r="141" spans="2:65" s="1" customFormat="1" ht="24.2" customHeight="1">
      <c r="B141" s="33"/>
      <c r="C141" s="133" t="s">
        <v>553</v>
      </c>
      <c r="D141" s="133" t="s">
        <v>308</v>
      </c>
      <c r="E141" s="134" t="s">
        <v>3241</v>
      </c>
      <c r="F141" s="135" t="s">
        <v>3242</v>
      </c>
      <c r="G141" s="136" t="s">
        <v>422</v>
      </c>
      <c r="H141" s="137">
        <v>2</v>
      </c>
      <c r="I141" s="138"/>
      <c r="J141" s="139">
        <f>ROUND(I141*H141,2)</f>
        <v>0</v>
      </c>
      <c r="K141" s="135" t="s">
        <v>311</v>
      </c>
      <c r="L141" s="33"/>
      <c r="M141" s="140" t="s">
        <v>21</v>
      </c>
      <c r="N141" s="141" t="s">
        <v>43</v>
      </c>
      <c r="P141" s="142">
        <f>O141*H141</f>
        <v>0</v>
      </c>
      <c r="Q141" s="142">
        <v>0</v>
      </c>
      <c r="R141" s="142">
        <f>Q141*H141</f>
        <v>0</v>
      </c>
      <c r="S141" s="142">
        <v>0</v>
      </c>
      <c r="T141" s="143">
        <f>S141*H141</f>
        <v>0</v>
      </c>
      <c r="AR141" s="144" t="s">
        <v>776</v>
      </c>
      <c r="AT141" s="144" t="s">
        <v>308</v>
      </c>
      <c r="AU141" s="144" t="s">
        <v>79</v>
      </c>
      <c r="AY141" s="18" t="s">
        <v>306</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776</v>
      </c>
      <c r="BM141" s="144" t="s">
        <v>3243</v>
      </c>
    </row>
    <row r="142" spans="2:65" s="1" customFormat="1" ht="38.65" customHeight="1">
      <c r="B142" s="33"/>
      <c r="C142" s="133" t="s">
        <v>562</v>
      </c>
      <c r="D142" s="133" t="s">
        <v>308</v>
      </c>
      <c r="E142" s="134" t="s">
        <v>3244</v>
      </c>
      <c r="F142" s="135" t="s">
        <v>3245</v>
      </c>
      <c r="G142" s="136" t="s">
        <v>422</v>
      </c>
      <c r="H142" s="137">
        <v>6</v>
      </c>
      <c r="I142" s="138"/>
      <c r="J142" s="139">
        <f>ROUND(I142*H142,2)</f>
        <v>0</v>
      </c>
      <c r="K142" s="135" t="s">
        <v>311</v>
      </c>
      <c r="L142" s="33"/>
      <c r="M142" s="140" t="s">
        <v>21</v>
      </c>
      <c r="N142" s="141" t="s">
        <v>43</v>
      </c>
      <c r="P142" s="142">
        <f>O142*H142</f>
        <v>0</v>
      </c>
      <c r="Q142" s="142">
        <v>0</v>
      </c>
      <c r="R142" s="142">
        <f>Q142*H142</f>
        <v>0</v>
      </c>
      <c r="S142" s="142">
        <v>0</v>
      </c>
      <c r="T142" s="143">
        <f>S142*H142</f>
        <v>0</v>
      </c>
      <c r="AR142" s="144" t="s">
        <v>776</v>
      </c>
      <c r="AT142" s="144" t="s">
        <v>308</v>
      </c>
      <c r="AU142" s="144" t="s">
        <v>79</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776</v>
      </c>
      <c r="BM142" s="144" t="s">
        <v>3246</v>
      </c>
    </row>
    <row r="143" spans="2:65" s="11" customFormat="1" ht="25.9" customHeight="1">
      <c r="B143" s="121"/>
      <c r="D143" s="122" t="s">
        <v>71</v>
      </c>
      <c r="E143" s="123" t="s">
        <v>3247</v>
      </c>
      <c r="F143" s="123" t="s">
        <v>3248</v>
      </c>
      <c r="I143" s="124"/>
      <c r="J143" s="125">
        <f>BK143</f>
        <v>0</v>
      </c>
      <c r="L143" s="121"/>
      <c r="M143" s="126"/>
      <c r="P143" s="127">
        <f>P144</f>
        <v>0</v>
      </c>
      <c r="R143" s="127">
        <f>R144</f>
        <v>0</v>
      </c>
      <c r="T143" s="128">
        <f>T144</f>
        <v>0</v>
      </c>
      <c r="AR143" s="122" t="s">
        <v>79</v>
      </c>
      <c r="AT143" s="129" t="s">
        <v>71</v>
      </c>
      <c r="AU143" s="129" t="s">
        <v>72</v>
      </c>
      <c r="AY143" s="122" t="s">
        <v>306</v>
      </c>
      <c r="BK143" s="130">
        <f>BK144</f>
        <v>0</v>
      </c>
    </row>
    <row r="144" spans="2:65" s="1" customFormat="1" ht="16.5" customHeight="1">
      <c r="B144" s="33"/>
      <c r="C144" s="133" t="s">
        <v>571</v>
      </c>
      <c r="D144" s="133" t="s">
        <v>308</v>
      </c>
      <c r="E144" s="134" t="s">
        <v>3249</v>
      </c>
      <c r="F144" s="135" t="s">
        <v>3250</v>
      </c>
      <c r="G144" s="136" t="s">
        <v>236</v>
      </c>
      <c r="H144" s="137">
        <v>1</v>
      </c>
      <c r="I144" s="138"/>
      <c r="J144" s="139">
        <f>ROUND(I144*H144,2)</f>
        <v>0</v>
      </c>
      <c r="K144" s="135" t="s">
        <v>311</v>
      </c>
      <c r="L144" s="33"/>
      <c r="M144" s="140" t="s">
        <v>21</v>
      </c>
      <c r="N144" s="141" t="s">
        <v>43</v>
      </c>
      <c r="P144" s="142">
        <f>O144*H144</f>
        <v>0</v>
      </c>
      <c r="Q144" s="142">
        <v>0</v>
      </c>
      <c r="R144" s="142">
        <f>Q144*H144</f>
        <v>0</v>
      </c>
      <c r="S144" s="142">
        <v>0</v>
      </c>
      <c r="T144" s="143">
        <f>S144*H144</f>
        <v>0</v>
      </c>
      <c r="AR144" s="144" t="s">
        <v>776</v>
      </c>
      <c r="AT144" s="144" t="s">
        <v>308</v>
      </c>
      <c r="AU144" s="144" t="s">
        <v>79</v>
      </c>
      <c r="AY144" s="18" t="s">
        <v>306</v>
      </c>
      <c r="BE144" s="145">
        <f>IF(N144="základní",J144,0)</f>
        <v>0</v>
      </c>
      <c r="BF144" s="145">
        <f>IF(N144="snížená",J144,0)</f>
        <v>0</v>
      </c>
      <c r="BG144" s="145">
        <f>IF(N144="zákl. přenesená",J144,0)</f>
        <v>0</v>
      </c>
      <c r="BH144" s="145">
        <f>IF(N144="sníž. přenesená",J144,0)</f>
        <v>0</v>
      </c>
      <c r="BI144" s="145">
        <f>IF(N144="nulová",J144,0)</f>
        <v>0</v>
      </c>
      <c r="BJ144" s="18" t="s">
        <v>79</v>
      </c>
      <c r="BK144" s="145">
        <f>ROUND(I144*H144,2)</f>
        <v>0</v>
      </c>
      <c r="BL144" s="18" t="s">
        <v>776</v>
      </c>
      <c r="BM144" s="144" t="s">
        <v>3251</v>
      </c>
    </row>
    <row r="145" spans="2:65" s="11" customFormat="1" ht="25.9" customHeight="1">
      <c r="B145" s="121"/>
      <c r="D145" s="122" t="s">
        <v>71</v>
      </c>
      <c r="E145" s="123" t="s">
        <v>3252</v>
      </c>
      <c r="F145" s="123" t="s">
        <v>3253</v>
      </c>
      <c r="I145" s="124"/>
      <c r="J145" s="125">
        <f>BK145</f>
        <v>0</v>
      </c>
      <c r="L145" s="121"/>
      <c r="M145" s="126"/>
      <c r="P145" s="127">
        <f>SUM(P146:P151)</f>
        <v>0</v>
      </c>
      <c r="R145" s="127">
        <f>SUM(R146:R151)</f>
        <v>0</v>
      </c>
      <c r="T145" s="128">
        <f>SUM(T146:T151)</f>
        <v>0</v>
      </c>
      <c r="AR145" s="122" t="s">
        <v>79</v>
      </c>
      <c r="AT145" s="129" t="s">
        <v>71</v>
      </c>
      <c r="AU145" s="129" t="s">
        <v>72</v>
      </c>
      <c r="AY145" s="122" t="s">
        <v>306</v>
      </c>
      <c r="BK145" s="130">
        <f>SUM(BK146:BK151)</f>
        <v>0</v>
      </c>
    </row>
    <row r="146" spans="2:65" s="1" customFormat="1" ht="16.5" customHeight="1">
      <c r="B146" s="33"/>
      <c r="C146" s="133" t="s">
        <v>578</v>
      </c>
      <c r="D146" s="133" t="s">
        <v>308</v>
      </c>
      <c r="E146" s="134" t="s">
        <v>3254</v>
      </c>
      <c r="F146" s="135" t="s">
        <v>3255</v>
      </c>
      <c r="G146" s="136" t="s">
        <v>422</v>
      </c>
      <c r="H146" s="137">
        <v>1</v>
      </c>
      <c r="I146" s="138"/>
      <c r="J146" s="139">
        <f t="shared" ref="J146:J151" si="20">ROUND(I146*H146,2)</f>
        <v>0</v>
      </c>
      <c r="K146" s="135" t="s">
        <v>311</v>
      </c>
      <c r="L146" s="33"/>
      <c r="M146" s="140" t="s">
        <v>21</v>
      </c>
      <c r="N146" s="141" t="s">
        <v>43</v>
      </c>
      <c r="P146" s="142">
        <f t="shared" ref="P146:P151" si="21">O146*H146</f>
        <v>0</v>
      </c>
      <c r="Q146" s="142">
        <v>0</v>
      </c>
      <c r="R146" s="142">
        <f t="shared" ref="R146:R151" si="22">Q146*H146</f>
        <v>0</v>
      </c>
      <c r="S146" s="142">
        <v>0</v>
      </c>
      <c r="T146" s="143">
        <f t="shared" ref="T146:T151" si="23">S146*H146</f>
        <v>0</v>
      </c>
      <c r="AR146" s="144" t="s">
        <v>108</v>
      </c>
      <c r="AT146" s="144" t="s">
        <v>308</v>
      </c>
      <c r="AU146" s="144" t="s">
        <v>79</v>
      </c>
      <c r="AY146" s="18" t="s">
        <v>306</v>
      </c>
      <c r="BE146" s="145">
        <f t="shared" ref="BE146:BE151" si="24">IF(N146="základní",J146,0)</f>
        <v>0</v>
      </c>
      <c r="BF146" s="145">
        <f t="shared" ref="BF146:BF151" si="25">IF(N146="snížená",J146,0)</f>
        <v>0</v>
      </c>
      <c r="BG146" s="145">
        <f t="shared" ref="BG146:BG151" si="26">IF(N146="zákl. přenesená",J146,0)</f>
        <v>0</v>
      </c>
      <c r="BH146" s="145">
        <f t="shared" ref="BH146:BH151" si="27">IF(N146="sníž. přenesená",J146,0)</f>
        <v>0</v>
      </c>
      <c r="BI146" s="145">
        <f t="shared" ref="BI146:BI151" si="28">IF(N146="nulová",J146,0)</f>
        <v>0</v>
      </c>
      <c r="BJ146" s="18" t="s">
        <v>79</v>
      </c>
      <c r="BK146" s="145">
        <f t="shared" ref="BK146:BK151" si="29">ROUND(I146*H146,2)</f>
        <v>0</v>
      </c>
      <c r="BL146" s="18" t="s">
        <v>108</v>
      </c>
      <c r="BM146" s="144" t="s">
        <v>3256</v>
      </c>
    </row>
    <row r="147" spans="2:65" s="1" customFormat="1" ht="16.5" customHeight="1">
      <c r="B147" s="33"/>
      <c r="C147" s="133" t="s">
        <v>585</v>
      </c>
      <c r="D147" s="133" t="s">
        <v>308</v>
      </c>
      <c r="E147" s="134" t="s">
        <v>3257</v>
      </c>
      <c r="F147" s="135" t="s">
        <v>3258</v>
      </c>
      <c r="G147" s="136" t="s">
        <v>422</v>
      </c>
      <c r="H147" s="137">
        <v>4</v>
      </c>
      <c r="I147" s="138"/>
      <c r="J147" s="139">
        <f t="shared" si="20"/>
        <v>0</v>
      </c>
      <c r="K147" s="135" t="s">
        <v>311</v>
      </c>
      <c r="L147" s="33"/>
      <c r="M147" s="140" t="s">
        <v>21</v>
      </c>
      <c r="N147" s="141" t="s">
        <v>43</v>
      </c>
      <c r="P147" s="142">
        <f t="shared" si="21"/>
        <v>0</v>
      </c>
      <c r="Q147" s="142">
        <v>0</v>
      </c>
      <c r="R147" s="142">
        <f t="shared" si="22"/>
        <v>0</v>
      </c>
      <c r="S147" s="142">
        <v>0</v>
      </c>
      <c r="T147" s="143">
        <f t="shared" si="23"/>
        <v>0</v>
      </c>
      <c r="AR147" s="144" t="s">
        <v>108</v>
      </c>
      <c r="AT147" s="144" t="s">
        <v>308</v>
      </c>
      <c r="AU147" s="144" t="s">
        <v>79</v>
      </c>
      <c r="AY147" s="18" t="s">
        <v>306</v>
      </c>
      <c r="BE147" s="145">
        <f t="shared" si="24"/>
        <v>0</v>
      </c>
      <c r="BF147" s="145">
        <f t="shared" si="25"/>
        <v>0</v>
      </c>
      <c r="BG147" s="145">
        <f t="shared" si="26"/>
        <v>0</v>
      </c>
      <c r="BH147" s="145">
        <f t="shared" si="27"/>
        <v>0</v>
      </c>
      <c r="BI147" s="145">
        <f t="shared" si="28"/>
        <v>0</v>
      </c>
      <c r="BJ147" s="18" t="s">
        <v>79</v>
      </c>
      <c r="BK147" s="145">
        <f t="shared" si="29"/>
        <v>0</v>
      </c>
      <c r="BL147" s="18" t="s">
        <v>108</v>
      </c>
      <c r="BM147" s="144" t="s">
        <v>3259</v>
      </c>
    </row>
    <row r="148" spans="2:65" s="1" customFormat="1" ht="16.5" customHeight="1">
      <c r="B148" s="33"/>
      <c r="C148" s="133" t="s">
        <v>591</v>
      </c>
      <c r="D148" s="133" t="s">
        <v>308</v>
      </c>
      <c r="E148" s="134" t="s">
        <v>3260</v>
      </c>
      <c r="F148" s="135" t="s">
        <v>3261</v>
      </c>
      <c r="G148" s="136" t="s">
        <v>240</v>
      </c>
      <c r="H148" s="137">
        <v>20</v>
      </c>
      <c r="I148" s="138"/>
      <c r="J148" s="139">
        <f t="shared" si="20"/>
        <v>0</v>
      </c>
      <c r="K148" s="135" t="s">
        <v>311</v>
      </c>
      <c r="L148" s="33"/>
      <c r="M148" s="140" t="s">
        <v>21</v>
      </c>
      <c r="N148" s="141" t="s">
        <v>43</v>
      </c>
      <c r="P148" s="142">
        <f t="shared" si="21"/>
        <v>0</v>
      </c>
      <c r="Q148" s="142">
        <v>0</v>
      </c>
      <c r="R148" s="142">
        <f t="shared" si="22"/>
        <v>0</v>
      </c>
      <c r="S148" s="142">
        <v>0</v>
      </c>
      <c r="T148" s="143">
        <f t="shared" si="23"/>
        <v>0</v>
      </c>
      <c r="AR148" s="144" t="s">
        <v>108</v>
      </c>
      <c r="AT148" s="144" t="s">
        <v>308</v>
      </c>
      <c r="AU148" s="144" t="s">
        <v>79</v>
      </c>
      <c r="AY148" s="18" t="s">
        <v>306</v>
      </c>
      <c r="BE148" s="145">
        <f t="shared" si="24"/>
        <v>0</v>
      </c>
      <c r="BF148" s="145">
        <f t="shared" si="25"/>
        <v>0</v>
      </c>
      <c r="BG148" s="145">
        <f t="shared" si="26"/>
        <v>0</v>
      </c>
      <c r="BH148" s="145">
        <f t="shared" si="27"/>
        <v>0</v>
      </c>
      <c r="BI148" s="145">
        <f t="shared" si="28"/>
        <v>0</v>
      </c>
      <c r="BJ148" s="18" t="s">
        <v>79</v>
      </c>
      <c r="BK148" s="145">
        <f t="shared" si="29"/>
        <v>0</v>
      </c>
      <c r="BL148" s="18" t="s">
        <v>108</v>
      </c>
      <c r="BM148" s="144" t="s">
        <v>3262</v>
      </c>
    </row>
    <row r="149" spans="2:65" s="1" customFormat="1" ht="16.5" customHeight="1">
      <c r="B149" s="33"/>
      <c r="C149" s="133" t="s">
        <v>597</v>
      </c>
      <c r="D149" s="133" t="s">
        <v>308</v>
      </c>
      <c r="E149" s="134" t="s">
        <v>3263</v>
      </c>
      <c r="F149" s="135" t="s">
        <v>3264</v>
      </c>
      <c r="G149" s="136" t="s">
        <v>236</v>
      </c>
      <c r="H149" s="137">
        <v>0.6</v>
      </c>
      <c r="I149" s="138"/>
      <c r="J149" s="139">
        <f t="shared" si="20"/>
        <v>0</v>
      </c>
      <c r="K149" s="135" t="s">
        <v>311</v>
      </c>
      <c r="L149" s="33"/>
      <c r="M149" s="140" t="s">
        <v>21</v>
      </c>
      <c r="N149" s="141" t="s">
        <v>43</v>
      </c>
      <c r="P149" s="142">
        <f t="shared" si="21"/>
        <v>0</v>
      </c>
      <c r="Q149" s="142">
        <v>0</v>
      </c>
      <c r="R149" s="142">
        <f t="shared" si="22"/>
        <v>0</v>
      </c>
      <c r="S149" s="142">
        <v>0</v>
      </c>
      <c r="T149" s="143">
        <f t="shared" si="23"/>
        <v>0</v>
      </c>
      <c r="AR149" s="144" t="s">
        <v>108</v>
      </c>
      <c r="AT149" s="144" t="s">
        <v>308</v>
      </c>
      <c r="AU149" s="144" t="s">
        <v>79</v>
      </c>
      <c r="AY149" s="18" t="s">
        <v>306</v>
      </c>
      <c r="BE149" s="145">
        <f t="shared" si="24"/>
        <v>0</v>
      </c>
      <c r="BF149" s="145">
        <f t="shared" si="25"/>
        <v>0</v>
      </c>
      <c r="BG149" s="145">
        <f t="shared" si="26"/>
        <v>0</v>
      </c>
      <c r="BH149" s="145">
        <f t="shared" si="27"/>
        <v>0</v>
      </c>
      <c r="BI149" s="145">
        <f t="shared" si="28"/>
        <v>0</v>
      </c>
      <c r="BJ149" s="18" t="s">
        <v>79</v>
      </c>
      <c r="BK149" s="145">
        <f t="shared" si="29"/>
        <v>0</v>
      </c>
      <c r="BL149" s="18" t="s">
        <v>108</v>
      </c>
      <c r="BM149" s="144" t="s">
        <v>3265</v>
      </c>
    </row>
    <row r="150" spans="2:65" s="1" customFormat="1" ht="16.5" customHeight="1">
      <c r="B150" s="33"/>
      <c r="C150" s="133" t="s">
        <v>603</v>
      </c>
      <c r="D150" s="133" t="s">
        <v>308</v>
      </c>
      <c r="E150" s="134" t="s">
        <v>3266</v>
      </c>
      <c r="F150" s="135" t="s">
        <v>3267</v>
      </c>
      <c r="G150" s="136" t="s">
        <v>318</v>
      </c>
      <c r="H150" s="137">
        <v>0.1</v>
      </c>
      <c r="I150" s="138"/>
      <c r="J150" s="139">
        <f t="shared" si="20"/>
        <v>0</v>
      </c>
      <c r="K150" s="135" t="s">
        <v>311</v>
      </c>
      <c r="L150" s="33"/>
      <c r="M150" s="140" t="s">
        <v>21</v>
      </c>
      <c r="N150" s="141" t="s">
        <v>43</v>
      </c>
      <c r="P150" s="142">
        <f t="shared" si="21"/>
        <v>0</v>
      </c>
      <c r="Q150" s="142">
        <v>0</v>
      </c>
      <c r="R150" s="142">
        <f t="shared" si="22"/>
        <v>0</v>
      </c>
      <c r="S150" s="142">
        <v>0</v>
      </c>
      <c r="T150" s="143">
        <f t="shared" si="23"/>
        <v>0</v>
      </c>
      <c r="AR150" s="144" t="s">
        <v>108</v>
      </c>
      <c r="AT150" s="144" t="s">
        <v>308</v>
      </c>
      <c r="AU150" s="144" t="s">
        <v>79</v>
      </c>
      <c r="AY150" s="18" t="s">
        <v>306</v>
      </c>
      <c r="BE150" s="145">
        <f t="shared" si="24"/>
        <v>0</v>
      </c>
      <c r="BF150" s="145">
        <f t="shared" si="25"/>
        <v>0</v>
      </c>
      <c r="BG150" s="145">
        <f t="shared" si="26"/>
        <v>0</v>
      </c>
      <c r="BH150" s="145">
        <f t="shared" si="27"/>
        <v>0</v>
      </c>
      <c r="BI150" s="145">
        <f t="shared" si="28"/>
        <v>0</v>
      </c>
      <c r="BJ150" s="18" t="s">
        <v>79</v>
      </c>
      <c r="BK150" s="145">
        <f t="shared" si="29"/>
        <v>0</v>
      </c>
      <c r="BL150" s="18" t="s">
        <v>108</v>
      </c>
      <c r="BM150" s="144" t="s">
        <v>3268</v>
      </c>
    </row>
    <row r="151" spans="2:65" s="1" customFormat="1" ht="16.5" customHeight="1">
      <c r="B151" s="33"/>
      <c r="C151" s="133" t="s">
        <v>610</v>
      </c>
      <c r="D151" s="133" t="s">
        <v>308</v>
      </c>
      <c r="E151" s="134" t="s">
        <v>3269</v>
      </c>
      <c r="F151" s="135" t="s">
        <v>3270</v>
      </c>
      <c r="G151" s="136" t="s">
        <v>1336</v>
      </c>
      <c r="H151" s="137">
        <v>2</v>
      </c>
      <c r="I151" s="138"/>
      <c r="J151" s="139">
        <f t="shared" si="20"/>
        <v>0</v>
      </c>
      <c r="K151" s="135" t="s">
        <v>311</v>
      </c>
      <c r="L151" s="33"/>
      <c r="M151" s="140" t="s">
        <v>21</v>
      </c>
      <c r="N151" s="141" t="s">
        <v>43</v>
      </c>
      <c r="P151" s="142">
        <f t="shared" si="21"/>
        <v>0</v>
      </c>
      <c r="Q151" s="142">
        <v>0</v>
      </c>
      <c r="R151" s="142">
        <f t="shared" si="22"/>
        <v>0</v>
      </c>
      <c r="S151" s="142">
        <v>0</v>
      </c>
      <c r="T151" s="143">
        <f t="shared" si="23"/>
        <v>0</v>
      </c>
      <c r="AR151" s="144" t="s">
        <v>108</v>
      </c>
      <c r="AT151" s="144" t="s">
        <v>308</v>
      </c>
      <c r="AU151" s="144" t="s">
        <v>79</v>
      </c>
      <c r="AY151" s="18" t="s">
        <v>306</v>
      </c>
      <c r="BE151" s="145">
        <f t="shared" si="24"/>
        <v>0</v>
      </c>
      <c r="BF151" s="145">
        <f t="shared" si="25"/>
        <v>0</v>
      </c>
      <c r="BG151" s="145">
        <f t="shared" si="26"/>
        <v>0</v>
      </c>
      <c r="BH151" s="145">
        <f t="shared" si="27"/>
        <v>0</v>
      </c>
      <c r="BI151" s="145">
        <f t="shared" si="28"/>
        <v>0</v>
      </c>
      <c r="BJ151" s="18" t="s">
        <v>79</v>
      </c>
      <c r="BK151" s="145">
        <f t="shared" si="29"/>
        <v>0</v>
      </c>
      <c r="BL151" s="18" t="s">
        <v>108</v>
      </c>
      <c r="BM151" s="144" t="s">
        <v>3271</v>
      </c>
    </row>
    <row r="152" spans="2:65" s="11" customFormat="1" ht="25.9" customHeight="1">
      <c r="B152" s="121"/>
      <c r="D152" s="122" t="s">
        <v>71</v>
      </c>
      <c r="E152" s="123" t="s">
        <v>3272</v>
      </c>
      <c r="F152" s="123" t="s">
        <v>3273</v>
      </c>
      <c r="I152" s="124"/>
      <c r="J152" s="125">
        <f>BK152</f>
        <v>0</v>
      </c>
      <c r="L152" s="121"/>
      <c r="M152" s="126"/>
      <c r="P152" s="127">
        <f>SUM(P153:P155)</f>
        <v>0</v>
      </c>
      <c r="R152" s="127">
        <f>SUM(R153:R155)</f>
        <v>0</v>
      </c>
      <c r="T152" s="128">
        <f>SUM(T153:T155)</f>
        <v>0</v>
      </c>
      <c r="AR152" s="122" t="s">
        <v>79</v>
      </c>
      <c r="AT152" s="129" t="s">
        <v>71</v>
      </c>
      <c r="AU152" s="129" t="s">
        <v>72</v>
      </c>
      <c r="AY152" s="122" t="s">
        <v>306</v>
      </c>
      <c r="BK152" s="130">
        <f>SUM(BK153:BK155)</f>
        <v>0</v>
      </c>
    </row>
    <row r="153" spans="2:65" s="1" customFormat="1" ht="16.5" customHeight="1">
      <c r="B153" s="33"/>
      <c r="C153" s="133" t="s">
        <v>618</v>
      </c>
      <c r="D153" s="133" t="s">
        <v>308</v>
      </c>
      <c r="E153" s="134" t="s">
        <v>3274</v>
      </c>
      <c r="F153" s="135" t="s">
        <v>3275</v>
      </c>
      <c r="G153" s="136" t="s">
        <v>1336</v>
      </c>
      <c r="H153" s="137">
        <v>4</v>
      </c>
      <c r="I153" s="138"/>
      <c r="J153" s="139">
        <f>ROUND(I153*H153,2)</f>
        <v>0</v>
      </c>
      <c r="K153" s="135" t="s">
        <v>311</v>
      </c>
      <c r="L153" s="33"/>
      <c r="M153" s="140" t="s">
        <v>21</v>
      </c>
      <c r="N153" s="141" t="s">
        <v>43</v>
      </c>
      <c r="P153" s="142">
        <f>O153*H153</f>
        <v>0</v>
      </c>
      <c r="Q153" s="142">
        <v>0</v>
      </c>
      <c r="R153" s="142">
        <f>Q153*H153</f>
        <v>0</v>
      </c>
      <c r="S153" s="142">
        <v>0</v>
      </c>
      <c r="T153" s="143">
        <f>S153*H153</f>
        <v>0</v>
      </c>
      <c r="AR153" s="144" t="s">
        <v>108</v>
      </c>
      <c r="AT153" s="144" t="s">
        <v>308</v>
      </c>
      <c r="AU153" s="144" t="s">
        <v>79</v>
      </c>
      <c r="AY153" s="18" t="s">
        <v>306</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108</v>
      </c>
      <c r="BM153" s="144" t="s">
        <v>3276</v>
      </c>
    </row>
    <row r="154" spans="2:65" s="1" customFormat="1" ht="16.5" customHeight="1">
      <c r="B154" s="33"/>
      <c r="C154" s="133" t="s">
        <v>629</v>
      </c>
      <c r="D154" s="133" t="s">
        <v>308</v>
      </c>
      <c r="E154" s="134" t="s">
        <v>3277</v>
      </c>
      <c r="F154" s="135" t="s">
        <v>3278</v>
      </c>
      <c r="G154" s="136" t="s">
        <v>1336</v>
      </c>
      <c r="H154" s="137">
        <v>8</v>
      </c>
      <c r="I154" s="138"/>
      <c r="J154" s="139">
        <f>ROUND(I154*H154,2)</f>
        <v>0</v>
      </c>
      <c r="K154" s="135" t="s">
        <v>311</v>
      </c>
      <c r="L154" s="33"/>
      <c r="M154" s="140" t="s">
        <v>21</v>
      </c>
      <c r="N154" s="141" t="s">
        <v>43</v>
      </c>
      <c r="P154" s="142">
        <f>O154*H154</f>
        <v>0</v>
      </c>
      <c r="Q154" s="142">
        <v>0</v>
      </c>
      <c r="R154" s="142">
        <f>Q154*H154</f>
        <v>0</v>
      </c>
      <c r="S154" s="142">
        <v>0</v>
      </c>
      <c r="T154" s="143">
        <f>S154*H154</f>
        <v>0</v>
      </c>
      <c r="AR154" s="144" t="s">
        <v>108</v>
      </c>
      <c r="AT154" s="144" t="s">
        <v>308</v>
      </c>
      <c r="AU154" s="144" t="s">
        <v>79</v>
      </c>
      <c r="AY154" s="18" t="s">
        <v>306</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108</v>
      </c>
      <c r="BM154" s="144" t="s">
        <v>3279</v>
      </c>
    </row>
    <row r="155" spans="2:65" s="1" customFormat="1" ht="16.5" customHeight="1">
      <c r="B155" s="33"/>
      <c r="C155" s="133" t="s">
        <v>635</v>
      </c>
      <c r="D155" s="133" t="s">
        <v>308</v>
      </c>
      <c r="E155" s="134" t="s">
        <v>3280</v>
      </c>
      <c r="F155" s="135" t="s">
        <v>3281</v>
      </c>
      <c r="G155" s="136" t="s">
        <v>422</v>
      </c>
      <c r="H155" s="137">
        <v>1</v>
      </c>
      <c r="I155" s="138"/>
      <c r="J155" s="139">
        <f>ROUND(I155*H155,2)</f>
        <v>0</v>
      </c>
      <c r="K155" s="135" t="s">
        <v>311</v>
      </c>
      <c r="L155" s="33"/>
      <c r="M155" s="196" t="s">
        <v>21</v>
      </c>
      <c r="N155" s="197" t="s">
        <v>43</v>
      </c>
      <c r="O155" s="194"/>
      <c r="P155" s="198">
        <f>O155*H155</f>
        <v>0</v>
      </c>
      <c r="Q155" s="198">
        <v>0</v>
      </c>
      <c r="R155" s="198">
        <f>Q155*H155</f>
        <v>0</v>
      </c>
      <c r="S155" s="198">
        <v>0</v>
      </c>
      <c r="T155" s="199">
        <f>S155*H155</f>
        <v>0</v>
      </c>
      <c r="AR155" s="144" t="s">
        <v>108</v>
      </c>
      <c r="AT155" s="144" t="s">
        <v>308</v>
      </c>
      <c r="AU155" s="144" t="s">
        <v>79</v>
      </c>
      <c r="AY155" s="18" t="s">
        <v>306</v>
      </c>
      <c r="BE155" s="145">
        <f>IF(N155="základní",J155,0)</f>
        <v>0</v>
      </c>
      <c r="BF155" s="145">
        <f>IF(N155="snížená",J155,0)</f>
        <v>0</v>
      </c>
      <c r="BG155" s="145">
        <f>IF(N155="zákl. přenesená",J155,0)</f>
        <v>0</v>
      </c>
      <c r="BH155" s="145">
        <f>IF(N155="sníž. přenesená",J155,0)</f>
        <v>0</v>
      </c>
      <c r="BI155" s="145">
        <f>IF(N155="nulová",J155,0)</f>
        <v>0</v>
      </c>
      <c r="BJ155" s="18" t="s">
        <v>79</v>
      </c>
      <c r="BK155" s="145">
        <f>ROUND(I155*H155,2)</f>
        <v>0</v>
      </c>
      <c r="BL155" s="18" t="s">
        <v>108</v>
      </c>
      <c r="BM155" s="144" t="s">
        <v>3282</v>
      </c>
    </row>
    <row r="156" spans="2:65" s="1" customFormat="1" ht="6.95" customHeight="1">
      <c r="B156" s="41"/>
      <c r="C156" s="42"/>
      <c r="D156" s="42"/>
      <c r="E156" s="42"/>
      <c r="F156" s="42"/>
      <c r="G156" s="42"/>
      <c r="H156" s="42"/>
      <c r="I156" s="42"/>
      <c r="J156" s="42"/>
      <c r="K156" s="42"/>
      <c r="L156" s="33"/>
    </row>
  </sheetData>
  <sheetProtection algorithmName="SHA-512" hashValue="V6eZdnuiG4T5Xi2jnX7Gvykgworj86pX7NkR1wChJe7lmJBrc8XGdFCtRNHs7q8niiSa1yuqcSR8333viw8Keg==" saltValue="Qw6Rlgu70APfBiXlmKh2o61Al4T+r4Ht+DrW4Ym5jyqkmeUc/enf6PSgCo8jK+5AUmt6qPLvf6p0iC7XA60HWA==" spinCount="100000" sheet="1" objects="1" scenarios="1" formatColumns="0" formatRows="0" autoFilter="0"/>
  <autoFilter ref="C99:K155" xr:uid="{00000000-0009-0000-0000-000009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3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127</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18"/>
      <c r="G9" s="318"/>
      <c r="H9" s="318"/>
      <c r="L9" s="21"/>
    </row>
    <row r="10" spans="2:46" ht="12" customHeight="1">
      <c r="B10" s="21"/>
      <c r="D10" s="28" t="s">
        <v>257</v>
      </c>
      <c r="L10" s="21"/>
    </row>
    <row r="11" spans="2:46" s="1" customFormat="1" ht="16.5" customHeight="1">
      <c r="B11" s="33"/>
      <c r="E11" s="327" t="s">
        <v>2701</v>
      </c>
      <c r="F11" s="342"/>
      <c r="G11" s="342"/>
      <c r="H11" s="342"/>
      <c r="L11" s="33"/>
    </row>
    <row r="12" spans="2:46" s="1" customFormat="1" ht="12" customHeight="1">
      <c r="B12" s="33"/>
      <c r="D12" s="28" t="s">
        <v>2702</v>
      </c>
      <c r="L12" s="33"/>
    </row>
    <row r="13" spans="2:46" s="1" customFormat="1" ht="16.5" customHeight="1">
      <c r="B13" s="33"/>
      <c r="E13" s="319" t="s">
        <v>3283</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3284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ROUND((SUM(BE96:BE130)),  2)</f>
        <v>0</v>
      </c>
      <c r="I37" s="95">
        <v>0.21</v>
      </c>
      <c r="J37" s="81">
        <f>ROUND(((SUM(BE96:BE130))*I37),  2)</f>
        <v>0</v>
      </c>
      <c r="L37" s="33"/>
    </row>
    <row r="38" spans="2:12" s="1" customFormat="1" ht="14.45" customHeight="1">
      <c r="B38" s="33"/>
      <c r="E38" s="28" t="s">
        <v>44</v>
      </c>
      <c r="F38" s="81">
        <f>ROUND((SUM(BF96:BF130)),  2)</f>
        <v>0</v>
      </c>
      <c r="I38" s="95">
        <v>0.12</v>
      </c>
      <c r="J38" s="81">
        <f>ROUND(((SUM(BF96:BF130))*I38),  2)</f>
        <v>0</v>
      </c>
      <c r="L38" s="33"/>
    </row>
    <row r="39" spans="2:12" s="1" customFormat="1" ht="14.45" hidden="1" customHeight="1">
      <c r="B39" s="33"/>
      <c r="E39" s="28" t="s">
        <v>45</v>
      </c>
      <c r="F39" s="81">
        <f>ROUND((SUM(BG96:BG130)),  2)</f>
        <v>0</v>
      </c>
      <c r="I39" s="95">
        <v>0.21</v>
      </c>
      <c r="J39" s="81">
        <f>0</f>
        <v>0</v>
      </c>
      <c r="L39" s="33"/>
    </row>
    <row r="40" spans="2:12" s="1" customFormat="1" ht="14.45" hidden="1" customHeight="1">
      <c r="B40" s="33"/>
      <c r="E40" s="28" t="s">
        <v>46</v>
      </c>
      <c r="F40" s="81">
        <f>ROUND((SUM(BH96:BH130)),  2)</f>
        <v>0</v>
      </c>
      <c r="I40" s="95">
        <v>0.12</v>
      </c>
      <c r="J40" s="81">
        <f>0</f>
        <v>0</v>
      </c>
      <c r="L40" s="33"/>
    </row>
    <row r="41" spans="2:12" s="1" customFormat="1" ht="14.45" hidden="1" customHeight="1">
      <c r="B41" s="33"/>
      <c r="E41" s="28" t="s">
        <v>47</v>
      </c>
      <c r="F41" s="81">
        <f>ROUND((SUM(BI96:BI130)),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18"/>
      <c r="G54" s="318"/>
      <c r="H54" s="318"/>
      <c r="L54" s="21"/>
    </row>
    <row r="55" spans="2:12" ht="12" customHeight="1">
      <c r="B55" s="21"/>
      <c r="C55" s="28" t="s">
        <v>257</v>
      </c>
      <c r="L55" s="21"/>
    </row>
    <row r="56" spans="2:12" s="1" customFormat="1" ht="16.5" customHeight="1">
      <c r="B56" s="33"/>
      <c r="E56" s="327" t="s">
        <v>2701</v>
      </c>
      <c r="F56" s="342"/>
      <c r="G56" s="342"/>
      <c r="H56" s="342"/>
      <c r="L56" s="33"/>
    </row>
    <row r="57" spans="2:12" s="1" customFormat="1" ht="12" customHeight="1">
      <c r="B57" s="33"/>
      <c r="C57" s="28" t="s">
        <v>2702</v>
      </c>
      <c r="L57" s="33"/>
    </row>
    <row r="58" spans="2:12" s="1" customFormat="1" ht="16.5" customHeight="1">
      <c r="B58" s="33"/>
      <c r="E58" s="319" t="str">
        <f>E13</f>
        <v>2024/HEX/04-01-14-51 - D.1.4.5.1-Strukturovaná kabeláž (SK)</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3285</v>
      </c>
      <c r="E68" s="107"/>
      <c r="F68" s="107"/>
      <c r="G68" s="107"/>
      <c r="H68" s="107"/>
      <c r="I68" s="107"/>
      <c r="J68" s="108">
        <f>J97</f>
        <v>0</v>
      </c>
      <c r="L68" s="105"/>
    </row>
    <row r="69" spans="2:47" s="8" customFormat="1" ht="24.95" customHeight="1">
      <c r="B69" s="105"/>
      <c r="D69" s="106" t="s">
        <v>3286</v>
      </c>
      <c r="E69" s="107"/>
      <c r="F69" s="107"/>
      <c r="G69" s="107"/>
      <c r="H69" s="107"/>
      <c r="I69" s="107"/>
      <c r="J69" s="108">
        <f>J105</f>
        <v>0</v>
      </c>
      <c r="L69" s="105"/>
    </row>
    <row r="70" spans="2:47" s="8" customFormat="1" ht="24.95" customHeight="1">
      <c r="B70" s="105"/>
      <c r="D70" s="106" t="s">
        <v>3287</v>
      </c>
      <c r="E70" s="107"/>
      <c r="F70" s="107"/>
      <c r="G70" s="107"/>
      <c r="H70" s="107"/>
      <c r="I70" s="107"/>
      <c r="J70" s="108">
        <f>J109</f>
        <v>0</v>
      </c>
      <c r="L70" s="105"/>
    </row>
    <row r="71" spans="2:47" s="8" customFormat="1" ht="24.95" customHeight="1">
      <c r="B71" s="105"/>
      <c r="D71" s="106" t="s">
        <v>3288</v>
      </c>
      <c r="E71" s="107"/>
      <c r="F71" s="107"/>
      <c r="G71" s="107"/>
      <c r="H71" s="107"/>
      <c r="I71" s="107"/>
      <c r="J71" s="108">
        <f>J117</f>
        <v>0</v>
      </c>
      <c r="L71" s="105"/>
    </row>
    <row r="72" spans="2:47" s="8" customFormat="1" ht="24.95" customHeight="1">
      <c r="B72" s="105"/>
      <c r="D72" s="106" t="s">
        <v>3289</v>
      </c>
      <c r="E72" s="107"/>
      <c r="F72" s="107"/>
      <c r="G72" s="107"/>
      <c r="H72" s="107"/>
      <c r="I72" s="107"/>
      <c r="J72" s="108">
        <f>J120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40" t="str">
        <f>E7</f>
        <v>UPOL FTK – Rekonstrukce infrastruktury v areálu Neředín</v>
      </c>
      <c r="F82" s="341"/>
      <c r="G82" s="341"/>
      <c r="H82" s="341"/>
      <c r="L82" s="33"/>
    </row>
    <row r="83" spans="2:63" ht="12" customHeight="1">
      <c r="B83" s="21"/>
      <c r="C83" s="28" t="s">
        <v>255</v>
      </c>
      <c r="L83" s="21"/>
    </row>
    <row r="84" spans="2:63" ht="16.5" customHeight="1">
      <c r="B84" s="21"/>
      <c r="E84" s="340" t="s">
        <v>256</v>
      </c>
      <c r="F84" s="318"/>
      <c r="G84" s="318"/>
      <c r="H84" s="318"/>
      <c r="L84" s="21"/>
    </row>
    <row r="85" spans="2:63" ht="12" customHeight="1">
      <c r="B85" s="21"/>
      <c r="C85" s="28" t="s">
        <v>257</v>
      </c>
      <c r="L85" s="21"/>
    </row>
    <row r="86" spans="2:63" s="1" customFormat="1" ht="16.5" customHeight="1">
      <c r="B86" s="33"/>
      <c r="E86" s="327" t="s">
        <v>2701</v>
      </c>
      <c r="F86" s="342"/>
      <c r="G86" s="342"/>
      <c r="H86" s="342"/>
      <c r="L86" s="33"/>
    </row>
    <row r="87" spans="2:63" s="1" customFormat="1" ht="12" customHeight="1">
      <c r="B87" s="33"/>
      <c r="C87" s="28" t="s">
        <v>2702</v>
      </c>
      <c r="L87" s="33"/>
    </row>
    <row r="88" spans="2:63" s="1" customFormat="1" ht="16.5" customHeight="1">
      <c r="B88" s="33"/>
      <c r="E88" s="319" t="str">
        <f>E13</f>
        <v>2024/HEX/04-01-14-51 - D.1.4.5.1-Strukturovaná kabeláž (SK)</v>
      </c>
      <c r="F88" s="342"/>
      <c r="G88" s="342"/>
      <c r="H88" s="342"/>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P97+P105+P109+P117+P120</f>
        <v>0</v>
      </c>
      <c r="Q96" s="50"/>
      <c r="R96" s="118">
        <f>R97+R105+R109+R117+R120</f>
        <v>0</v>
      </c>
      <c r="S96" s="50"/>
      <c r="T96" s="119">
        <f>T97+T105+T109+T117+T120</f>
        <v>0</v>
      </c>
      <c r="AT96" s="18" t="s">
        <v>71</v>
      </c>
      <c r="AU96" s="18" t="s">
        <v>266</v>
      </c>
      <c r="BK96" s="120">
        <f>BK97+BK105+BK109+BK117+BK120</f>
        <v>0</v>
      </c>
    </row>
    <row r="97" spans="2:65" s="11" customFormat="1" ht="25.9" customHeight="1">
      <c r="B97" s="121"/>
      <c r="D97" s="122" t="s">
        <v>71</v>
      </c>
      <c r="E97" s="123" t="s">
        <v>2676</v>
      </c>
      <c r="F97" s="123" t="s">
        <v>3290</v>
      </c>
      <c r="I97" s="124"/>
      <c r="J97" s="125">
        <f>BK97</f>
        <v>0</v>
      </c>
      <c r="L97" s="121"/>
      <c r="M97" s="126"/>
      <c r="P97" s="127">
        <f>SUM(P98:P104)</f>
        <v>0</v>
      </c>
      <c r="R97" s="127">
        <f>SUM(R98:R104)</f>
        <v>0</v>
      </c>
      <c r="T97" s="128">
        <f>SUM(T98:T104)</f>
        <v>0</v>
      </c>
      <c r="AR97" s="122" t="s">
        <v>79</v>
      </c>
      <c r="AT97" s="129" t="s">
        <v>71</v>
      </c>
      <c r="AU97" s="129" t="s">
        <v>72</v>
      </c>
      <c r="AY97" s="122" t="s">
        <v>306</v>
      </c>
      <c r="BK97" s="130">
        <f>SUM(BK98:BK104)</f>
        <v>0</v>
      </c>
    </row>
    <row r="98" spans="2:65" s="1" customFormat="1" ht="16.5" customHeight="1">
      <c r="B98" s="33"/>
      <c r="C98" s="133" t="s">
        <v>79</v>
      </c>
      <c r="D98" s="133" t="s">
        <v>308</v>
      </c>
      <c r="E98" s="134" t="s">
        <v>3291</v>
      </c>
      <c r="F98" s="135" t="s">
        <v>3292</v>
      </c>
      <c r="G98" s="136" t="s">
        <v>240</v>
      </c>
      <c r="H98" s="137">
        <v>10</v>
      </c>
      <c r="I98" s="138"/>
      <c r="J98" s="139">
        <f t="shared" ref="J98:J104" si="0">ROUND(I98*H98,2)</f>
        <v>0</v>
      </c>
      <c r="K98" s="135" t="s">
        <v>311</v>
      </c>
      <c r="L98" s="33"/>
      <c r="M98" s="140" t="s">
        <v>21</v>
      </c>
      <c r="N98" s="141" t="s">
        <v>43</v>
      </c>
      <c r="P98" s="142">
        <f t="shared" ref="P98:P104" si="1">O98*H98</f>
        <v>0</v>
      </c>
      <c r="Q98" s="142">
        <v>0</v>
      </c>
      <c r="R98" s="142">
        <f t="shared" ref="R98:R104" si="2">Q98*H98</f>
        <v>0</v>
      </c>
      <c r="S98" s="142">
        <v>0</v>
      </c>
      <c r="T98" s="143">
        <f t="shared" ref="T98:T104" si="3">S98*H98</f>
        <v>0</v>
      </c>
      <c r="AR98" s="144" t="s">
        <v>776</v>
      </c>
      <c r="AT98" s="144" t="s">
        <v>308</v>
      </c>
      <c r="AU98" s="144" t="s">
        <v>79</v>
      </c>
      <c r="AY98" s="18" t="s">
        <v>306</v>
      </c>
      <c r="BE98" s="145">
        <f t="shared" ref="BE98:BE104" si="4">IF(N98="základní",J98,0)</f>
        <v>0</v>
      </c>
      <c r="BF98" s="145">
        <f t="shared" ref="BF98:BF104" si="5">IF(N98="snížená",J98,0)</f>
        <v>0</v>
      </c>
      <c r="BG98" s="145">
        <f t="shared" ref="BG98:BG104" si="6">IF(N98="zákl. přenesená",J98,0)</f>
        <v>0</v>
      </c>
      <c r="BH98" s="145">
        <f t="shared" ref="BH98:BH104" si="7">IF(N98="sníž. přenesená",J98,0)</f>
        <v>0</v>
      </c>
      <c r="BI98" s="145">
        <f t="shared" ref="BI98:BI104" si="8">IF(N98="nulová",J98,0)</f>
        <v>0</v>
      </c>
      <c r="BJ98" s="18" t="s">
        <v>79</v>
      </c>
      <c r="BK98" s="145">
        <f t="shared" ref="BK98:BK104" si="9">ROUND(I98*H98,2)</f>
        <v>0</v>
      </c>
      <c r="BL98" s="18" t="s">
        <v>776</v>
      </c>
      <c r="BM98" s="144" t="s">
        <v>3293</v>
      </c>
    </row>
    <row r="99" spans="2:65" s="1" customFormat="1" ht="16.5" customHeight="1">
      <c r="B99" s="33"/>
      <c r="C99" s="133" t="s">
        <v>81</v>
      </c>
      <c r="D99" s="133" t="s">
        <v>308</v>
      </c>
      <c r="E99" s="134" t="s">
        <v>81</v>
      </c>
      <c r="F99" s="135" t="s">
        <v>3294</v>
      </c>
      <c r="G99" s="136" t="s">
        <v>240</v>
      </c>
      <c r="H99" s="137">
        <v>70</v>
      </c>
      <c r="I99" s="138"/>
      <c r="J99" s="139">
        <f t="shared" si="0"/>
        <v>0</v>
      </c>
      <c r="K99" s="135" t="s">
        <v>311</v>
      </c>
      <c r="L99" s="33"/>
      <c r="M99" s="140" t="s">
        <v>21</v>
      </c>
      <c r="N99" s="141" t="s">
        <v>43</v>
      </c>
      <c r="P99" s="142">
        <f t="shared" si="1"/>
        <v>0</v>
      </c>
      <c r="Q99" s="142">
        <v>0</v>
      </c>
      <c r="R99" s="142">
        <f t="shared" si="2"/>
        <v>0</v>
      </c>
      <c r="S99" s="142">
        <v>0</v>
      </c>
      <c r="T99" s="143">
        <f t="shared" si="3"/>
        <v>0</v>
      </c>
      <c r="AR99" s="144" t="s">
        <v>776</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776</v>
      </c>
      <c r="BM99" s="144" t="s">
        <v>3295</v>
      </c>
    </row>
    <row r="100" spans="2:65" s="1" customFormat="1" ht="16.5" customHeight="1">
      <c r="B100" s="33"/>
      <c r="C100" s="133" t="s">
        <v>89</v>
      </c>
      <c r="D100" s="133" t="s">
        <v>308</v>
      </c>
      <c r="E100" s="134" t="s">
        <v>89</v>
      </c>
      <c r="F100" s="135" t="s">
        <v>3296</v>
      </c>
      <c r="G100" s="136" t="s">
        <v>240</v>
      </c>
      <c r="H100" s="137">
        <v>10</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776</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776</v>
      </c>
      <c r="BM100" s="144" t="s">
        <v>3297</v>
      </c>
    </row>
    <row r="101" spans="2:65" s="1" customFormat="1" ht="16.5" customHeight="1">
      <c r="B101" s="33"/>
      <c r="C101" s="133" t="s">
        <v>108</v>
      </c>
      <c r="D101" s="133" t="s">
        <v>308</v>
      </c>
      <c r="E101" s="134" t="s">
        <v>108</v>
      </c>
      <c r="F101" s="135" t="s">
        <v>3298</v>
      </c>
      <c r="G101" s="136" t="s">
        <v>240</v>
      </c>
      <c r="H101" s="137">
        <v>10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776</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776</v>
      </c>
      <c r="BM101" s="144" t="s">
        <v>3299</v>
      </c>
    </row>
    <row r="102" spans="2:65" s="1" customFormat="1" ht="16.5" customHeight="1">
      <c r="B102" s="33"/>
      <c r="C102" s="133" t="s">
        <v>343</v>
      </c>
      <c r="D102" s="133" t="s">
        <v>308</v>
      </c>
      <c r="E102" s="134" t="s">
        <v>343</v>
      </c>
      <c r="F102" s="135" t="s">
        <v>3300</v>
      </c>
      <c r="G102" s="136" t="s">
        <v>422</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776</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776</v>
      </c>
      <c r="BM102" s="144" t="s">
        <v>3301</v>
      </c>
    </row>
    <row r="103" spans="2:65" s="1" customFormat="1" ht="16.5" customHeight="1">
      <c r="B103" s="33"/>
      <c r="C103" s="133" t="s">
        <v>351</v>
      </c>
      <c r="D103" s="133" t="s">
        <v>308</v>
      </c>
      <c r="E103" s="134" t="s">
        <v>351</v>
      </c>
      <c r="F103" s="135" t="s">
        <v>3302</v>
      </c>
      <c r="G103" s="136" t="s">
        <v>422</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776</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776</v>
      </c>
      <c r="BM103" s="144" t="s">
        <v>3303</v>
      </c>
    </row>
    <row r="104" spans="2:65" s="1" customFormat="1" ht="16.5" customHeight="1">
      <c r="B104" s="33"/>
      <c r="C104" s="133" t="s">
        <v>359</v>
      </c>
      <c r="D104" s="133" t="s">
        <v>308</v>
      </c>
      <c r="E104" s="134" t="s">
        <v>359</v>
      </c>
      <c r="F104" s="135" t="s">
        <v>3304</v>
      </c>
      <c r="G104" s="136" t="s">
        <v>2564</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776</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776</v>
      </c>
      <c r="BM104" s="144" t="s">
        <v>3305</v>
      </c>
    </row>
    <row r="105" spans="2:65" s="11" customFormat="1" ht="25.9" customHeight="1">
      <c r="B105" s="121"/>
      <c r="D105" s="122" t="s">
        <v>71</v>
      </c>
      <c r="E105" s="123" t="s">
        <v>2686</v>
      </c>
      <c r="F105" s="123" t="s">
        <v>3306</v>
      </c>
      <c r="I105" s="124"/>
      <c r="J105" s="125">
        <f>BK105</f>
        <v>0</v>
      </c>
      <c r="L105" s="121"/>
      <c r="M105" s="126"/>
      <c r="P105" s="127">
        <f>SUM(P106:P108)</f>
        <v>0</v>
      </c>
      <c r="R105" s="127">
        <f>SUM(R106:R108)</f>
        <v>0</v>
      </c>
      <c r="T105" s="128">
        <f>SUM(T106:T108)</f>
        <v>0</v>
      </c>
      <c r="AR105" s="122" t="s">
        <v>79</v>
      </c>
      <c r="AT105" s="129" t="s">
        <v>71</v>
      </c>
      <c r="AU105" s="129" t="s">
        <v>72</v>
      </c>
      <c r="AY105" s="122" t="s">
        <v>306</v>
      </c>
      <c r="BK105" s="130">
        <f>SUM(BK106:BK108)</f>
        <v>0</v>
      </c>
    </row>
    <row r="106" spans="2:65" s="1" customFormat="1" ht="16.5" customHeight="1">
      <c r="B106" s="33"/>
      <c r="C106" s="133" t="s">
        <v>365</v>
      </c>
      <c r="D106" s="133" t="s">
        <v>308</v>
      </c>
      <c r="E106" s="134" t="s">
        <v>365</v>
      </c>
      <c r="F106" s="135" t="s">
        <v>3307</v>
      </c>
      <c r="G106" s="136" t="s">
        <v>240</v>
      </c>
      <c r="H106" s="137">
        <v>350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3308</v>
      </c>
    </row>
    <row r="107" spans="2:65" s="1" customFormat="1" ht="16.5" customHeight="1">
      <c r="B107" s="33"/>
      <c r="C107" s="133" t="s">
        <v>372</v>
      </c>
      <c r="D107" s="133" t="s">
        <v>308</v>
      </c>
      <c r="E107" s="134" t="s">
        <v>372</v>
      </c>
      <c r="F107" s="135" t="s">
        <v>3309</v>
      </c>
      <c r="G107" s="136" t="s">
        <v>422</v>
      </c>
      <c r="H107" s="137">
        <v>4</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776</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776</v>
      </c>
      <c r="BM107" s="144" t="s">
        <v>3310</v>
      </c>
    </row>
    <row r="108" spans="2:65" s="1" customFormat="1" ht="16.5" customHeight="1">
      <c r="B108" s="33"/>
      <c r="C108" s="133" t="s">
        <v>379</v>
      </c>
      <c r="D108" s="133" t="s">
        <v>308</v>
      </c>
      <c r="E108" s="134" t="s">
        <v>379</v>
      </c>
      <c r="F108" s="135" t="s">
        <v>3311</v>
      </c>
      <c r="G108" s="136" t="s">
        <v>422</v>
      </c>
      <c r="H108" s="137">
        <v>4</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776</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776</v>
      </c>
      <c r="BM108" s="144" t="s">
        <v>3312</v>
      </c>
    </row>
    <row r="109" spans="2:65" s="11" customFormat="1" ht="25.9" customHeight="1">
      <c r="B109" s="121"/>
      <c r="D109" s="122" t="s">
        <v>71</v>
      </c>
      <c r="E109" s="123" t="s">
        <v>384</v>
      </c>
      <c r="F109" s="123" t="s">
        <v>3313</v>
      </c>
      <c r="I109" s="124"/>
      <c r="J109" s="125">
        <f>BK109</f>
        <v>0</v>
      </c>
      <c r="L109" s="121"/>
      <c r="M109" s="126"/>
      <c r="P109" s="127">
        <f>SUM(P110:P116)</f>
        <v>0</v>
      </c>
      <c r="R109" s="127">
        <f>SUM(R110:R116)</f>
        <v>0</v>
      </c>
      <c r="T109" s="128">
        <f>SUM(T110:T116)</f>
        <v>0</v>
      </c>
      <c r="AR109" s="122" t="s">
        <v>79</v>
      </c>
      <c r="AT109" s="129" t="s">
        <v>71</v>
      </c>
      <c r="AU109" s="129" t="s">
        <v>72</v>
      </c>
      <c r="AY109" s="122" t="s">
        <v>306</v>
      </c>
      <c r="BK109" s="130">
        <f>SUM(BK110:BK116)</f>
        <v>0</v>
      </c>
    </row>
    <row r="110" spans="2:65" s="1" customFormat="1" ht="24.2" customHeight="1">
      <c r="B110" s="33"/>
      <c r="C110" s="133" t="s">
        <v>384</v>
      </c>
      <c r="D110" s="133" t="s">
        <v>308</v>
      </c>
      <c r="E110" s="134" t="s">
        <v>8</v>
      </c>
      <c r="F110" s="135" t="s">
        <v>3314</v>
      </c>
      <c r="G110" s="136" t="s">
        <v>422</v>
      </c>
      <c r="H110" s="137">
        <v>1</v>
      </c>
      <c r="I110" s="138"/>
      <c r="J110" s="139">
        <f t="shared" ref="J110:J116" si="10">ROUND(I110*H110,2)</f>
        <v>0</v>
      </c>
      <c r="K110" s="135" t="s">
        <v>311</v>
      </c>
      <c r="L110" s="33"/>
      <c r="M110" s="140" t="s">
        <v>21</v>
      </c>
      <c r="N110" s="141" t="s">
        <v>43</v>
      </c>
      <c r="P110" s="142">
        <f t="shared" ref="P110:P116" si="11">O110*H110</f>
        <v>0</v>
      </c>
      <c r="Q110" s="142">
        <v>0</v>
      </c>
      <c r="R110" s="142">
        <f t="shared" ref="R110:R116" si="12">Q110*H110</f>
        <v>0</v>
      </c>
      <c r="S110" s="142">
        <v>0</v>
      </c>
      <c r="T110" s="143">
        <f t="shared" ref="T110:T116" si="13">S110*H110</f>
        <v>0</v>
      </c>
      <c r="AR110" s="144" t="s">
        <v>776</v>
      </c>
      <c r="AT110" s="144" t="s">
        <v>308</v>
      </c>
      <c r="AU110" s="144" t="s">
        <v>79</v>
      </c>
      <c r="AY110" s="18" t="s">
        <v>306</v>
      </c>
      <c r="BE110" s="145">
        <f t="shared" ref="BE110:BE116" si="14">IF(N110="základní",J110,0)</f>
        <v>0</v>
      </c>
      <c r="BF110" s="145">
        <f t="shared" ref="BF110:BF116" si="15">IF(N110="snížená",J110,0)</f>
        <v>0</v>
      </c>
      <c r="BG110" s="145">
        <f t="shared" ref="BG110:BG116" si="16">IF(N110="zákl. přenesená",J110,0)</f>
        <v>0</v>
      </c>
      <c r="BH110" s="145">
        <f t="shared" ref="BH110:BH116" si="17">IF(N110="sníž. přenesená",J110,0)</f>
        <v>0</v>
      </c>
      <c r="BI110" s="145">
        <f t="shared" ref="BI110:BI116" si="18">IF(N110="nulová",J110,0)</f>
        <v>0</v>
      </c>
      <c r="BJ110" s="18" t="s">
        <v>79</v>
      </c>
      <c r="BK110" s="145">
        <f t="shared" ref="BK110:BK116" si="19">ROUND(I110*H110,2)</f>
        <v>0</v>
      </c>
      <c r="BL110" s="18" t="s">
        <v>776</v>
      </c>
      <c r="BM110" s="144" t="s">
        <v>3315</v>
      </c>
    </row>
    <row r="111" spans="2:65" s="1" customFormat="1" ht="16.5" customHeight="1">
      <c r="B111" s="33"/>
      <c r="C111" s="133" t="s">
        <v>8</v>
      </c>
      <c r="D111" s="133" t="s">
        <v>308</v>
      </c>
      <c r="E111" s="134" t="s">
        <v>3316</v>
      </c>
      <c r="F111" s="135" t="s">
        <v>3317</v>
      </c>
      <c r="G111" s="136" t="s">
        <v>422</v>
      </c>
      <c r="H111" s="137">
        <v>2</v>
      </c>
      <c r="I111" s="138"/>
      <c r="J111" s="139">
        <f t="shared" si="10"/>
        <v>0</v>
      </c>
      <c r="K111" s="135" t="s">
        <v>311</v>
      </c>
      <c r="L111" s="33"/>
      <c r="M111" s="140" t="s">
        <v>21</v>
      </c>
      <c r="N111" s="141" t="s">
        <v>43</v>
      </c>
      <c r="P111" s="142">
        <f t="shared" si="11"/>
        <v>0</v>
      </c>
      <c r="Q111" s="142">
        <v>0</v>
      </c>
      <c r="R111" s="142">
        <f t="shared" si="12"/>
        <v>0</v>
      </c>
      <c r="S111" s="142">
        <v>0</v>
      </c>
      <c r="T111" s="143">
        <f t="shared" si="13"/>
        <v>0</v>
      </c>
      <c r="AR111" s="144" t="s">
        <v>776</v>
      </c>
      <c r="AT111" s="144" t="s">
        <v>308</v>
      </c>
      <c r="AU111" s="144" t="s">
        <v>79</v>
      </c>
      <c r="AY111" s="18" t="s">
        <v>306</v>
      </c>
      <c r="BE111" s="145">
        <f t="shared" si="14"/>
        <v>0</v>
      </c>
      <c r="BF111" s="145">
        <f t="shared" si="15"/>
        <v>0</v>
      </c>
      <c r="BG111" s="145">
        <f t="shared" si="16"/>
        <v>0</v>
      </c>
      <c r="BH111" s="145">
        <f t="shared" si="17"/>
        <v>0</v>
      </c>
      <c r="BI111" s="145">
        <f t="shared" si="18"/>
        <v>0</v>
      </c>
      <c r="BJ111" s="18" t="s">
        <v>79</v>
      </c>
      <c r="BK111" s="145">
        <f t="shared" si="19"/>
        <v>0</v>
      </c>
      <c r="BL111" s="18" t="s">
        <v>776</v>
      </c>
      <c r="BM111" s="144" t="s">
        <v>3318</v>
      </c>
    </row>
    <row r="112" spans="2:65" s="1" customFormat="1" ht="16.5" customHeight="1">
      <c r="B112" s="33"/>
      <c r="C112" s="133" t="s">
        <v>400</v>
      </c>
      <c r="D112" s="133" t="s">
        <v>308</v>
      </c>
      <c r="E112" s="134" t="s">
        <v>3319</v>
      </c>
      <c r="F112" s="135" t="s">
        <v>3320</v>
      </c>
      <c r="G112" s="136" t="s">
        <v>422</v>
      </c>
      <c r="H112" s="137">
        <v>2</v>
      </c>
      <c r="I112" s="138"/>
      <c r="J112" s="139">
        <f t="shared" si="10"/>
        <v>0</v>
      </c>
      <c r="K112" s="135" t="s">
        <v>311</v>
      </c>
      <c r="L112" s="33"/>
      <c r="M112" s="140" t="s">
        <v>21</v>
      </c>
      <c r="N112" s="141" t="s">
        <v>43</v>
      </c>
      <c r="P112" s="142">
        <f t="shared" si="11"/>
        <v>0</v>
      </c>
      <c r="Q112" s="142">
        <v>0</v>
      </c>
      <c r="R112" s="142">
        <f t="shared" si="12"/>
        <v>0</v>
      </c>
      <c r="S112" s="142">
        <v>0</v>
      </c>
      <c r="T112" s="143">
        <f t="shared" si="13"/>
        <v>0</v>
      </c>
      <c r="AR112" s="144" t="s">
        <v>776</v>
      </c>
      <c r="AT112" s="144" t="s">
        <v>308</v>
      </c>
      <c r="AU112" s="144" t="s">
        <v>79</v>
      </c>
      <c r="AY112" s="18" t="s">
        <v>306</v>
      </c>
      <c r="BE112" s="145">
        <f t="shared" si="14"/>
        <v>0</v>
      </c>
      <c r="BF112" s="145">
        <f t="shared" si="15"/>
        <v>0</v>
      </c>
      <c r="BG112" s="145">
        <f t="shared" si="16"/>
        <v>0</v>
      </c>
      <c r="BH112" s="145">
        <f t="shared" si="17"/>
        <v>0</v>
      </c>
      <c r="BI112" s="145">
        <f t="shared" si="18"/>
        <v>0</v>
      </c>
      <c r="BJ112" s="18" t="s">
        <v>79</v>
      </c>
      <c r="BK112" s="145">
        <f t="shared" si="19"/>
        <v>0</v>
      </c>
      <c r="BL112" s="18" t="s">
        <v>776</v>
      </c>
      <c r="BM112" s="144" t="s">
        <v>3321</v>
      </c>
    </row>
    <row r="113" spans="2:65" s="1" customFormat="1" ht="16.5" customHeight="1">
      <c r="B113" s="33"/>
      <c r="C113" s="133" t="s">
        <v>406</v>
      </c>
      <c r="D113" s="133" t="s">
        <v>308</v>
      </c>
      <c r="E113" s="134" t="s">
        <v>3322</v>
      </c>
      <c r="F113" s="135" t="s">
        <v>3323</v>
      </c>
      <c r="G113" s="136" t="s">
        <v>422</v>
      </c>
      <c r="H113" s="137">
        <v>1</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776</v>
      </c>
      <c r="AT113" s="144" t="s">
        <v>308</v>
      </c>
      <c r="AU113" s="144" t="s">
        <v>79</v>
      </c>
      <c r="AY113" s="18" t="s">
        <v>306</v>
      </c>
      <c r="BE113" s="145">
        <f t="shared" si="14"/>
        <v>0</v>
      </c>
      <c r="BF113" s="145">
        <f t="shared" si="15"/>
        <v>0</v>
      </c>
      <c r="BG113" s="145">
        <f t="shared" si="16"/>
        <v>0</v>
      </c>
      <c r="BH113" s="145">
        <f t="shared" si="17"/>
        <v>0</v>
      </c>
      <c r="BI113" s="145">
        <f t="shared" si="18"/>
        <v>0</v>
      </c>
      <c r="BJ113" s="18" t="s">
        <v>79</v>
      </c>
      <c r="BK113" s="145">
        <f t="shared" si="19"/>
        <v>0</v>
      </c>
      <c r="BL113" s="18" t="s">
        <v>776</v>
      </c>
      <c r="BM113" s="144" t="s">
        <v>3324</v>
      </c>
    </row>
    <row r="114" spans="2:65" s="1" customFormat="1" ht="16.5" customHeight="1">
      <c r="B114" s="33"/>
      <c r="C114" s="133" t="s">
        <v>414</v>
      </c>
      <c r="D114" s="133" t="s">
        <v>308</v>
      </c>
      <c r="E114" s="134" t="s">
        <v>3325</v>
      </c>
      <c r="F114" s="135" t="s">
        <v>3317</v>
      </c>
      <c r="G114" s="136" t="s">
        <v>422</v>
      </c>
      <c r="H114" s="137">
        <v>4</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776</v>
      </c>
      <c r="AT114" s="144" t="s">
        <v>308</v>
      </c>
      <c r="AU114" s="144" t="s">
        <v>79</v>
      </c>
      <c r="AY114" s="18" t="s">
        <v>306</v>
      </c>
      <c r="BE114" s="145">
        <f t="shared" si="14"/>
        <v>0</v>
      </c>
      <c r="BF114" s="145">
        <f t="shared" si="15"/>
        <v>0</v>
      </c>
      <c r="BG114" s="145">
        <f t="shared" si="16"/>
        <v>0</v>
      </c>
      <c r="BH114" s="145">
        <f t="shared" si="17"/>
        <v>0</v>
      </c>
      <c r="BI114" s="145">
        <f t="shared" si="18"/>
        <v>0</v>
      </c>
      <c r="BJ114" s="18" t="s">
        <v>79</v>
      </c>
      <c r="BK114" s="145">
        <f t="shared" si="19"/>
        <v>0</v>
      </c>
      <c r="BL114" s="18" t="s">
        <v>776</v>
      </c>
      <c r="BM114" s="144" t="s">
        <v>3326</v>
      </c>
    </row>
    <row r="115" spans="2:65" s="1" customFormat="1" ht="16.5" customHeight="1">
      <c r="B115" s="33"/>
      <c r="C115" s="133" t="s">
        <v>368</v>
      </c>
      <c r="D115" s="133" t="s">
        <v>308</v>
      </c>
      <c r="E115" s="134" t="s">
        <v>3327</v>
      </c>
      <c r="F115" s="135" t="s">
        <v>3328</v>
      </c>
      <c r="G115" s="136" t="s">
        <v>422</v>
      </c>
      <c r="H115" s="137">
        <v>1</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776</v>
      </c>
      <c r="AT115" s="144" t="s">
        <v>308</v>
      </c>
      <c r="AU115" s="144" t="s">
        <v>79</v>
      </c>
      <c r="AY115" s="18" t="s">
        <v>306</v>
      </c>
      <c r="BE115" s="145">
        <f t="shared" si="14"/>
        <v>0</v>
      </c>
      <c r="BF115" s="145">
        <f t="shared" si="15"/>
        <v>0</v>
      </c>
      <c r="BG115" s="145">
        <f t="shared" si="16"/>
        <v>0</v>
      </c>
      <c r="BH115" s="145">
        <f t="shared" si="17"/>
        <v>0</v>
      </c>
      <c r="BI115" s="145">
        <f t="shared" si="18"/>
        <v>0</v>
      </c>
      <c r="BJ115" s="18" t="s">
        <v>79</v>
      </c>
      <c r="BK115" s="145">
        <f t="shared" si="19"/>
        <v>0</v>
      </c>
      <c r="BL115" s="18" t="s">
        <v>776</v>
      </c>
      <c r="BM115" s="144" t="s">
        <v>3329</v>
      </c>
    </row>
    <row r="116" spans="2:65" s="1" customFormat="1" ht="16.5" customHeight="1">
      <c r="B116" s="33"/>
      <c r="C116" s="133" t="s">
        <v>426</v>
      </c>
      <c r="D116" s="133" t="s">
        <v>308</v>
      </c>
      <c r="E116" s="134" t="s">
        <v>3330</v>
      </c>
      <c r="F116" s="135" t="s">
        <v>3331</v>
      </c>
      <c r="G116" s="136" t="s">
        <v>2564</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776</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776</v>
      </c>
      <c r="BM116" s="144" t="s">
        <v>3332</v>
      </c>
    </row>
    <row r="117" spans="2:65" s="11" customFormat="1" ht="25.9" customHeight="1">
      <c r="B117" s="121"/>
      <c r="D117" s="122" t="s">
        <v>71</v>
      </c>
      <c r="E117" s="123" t="s">
        <v>2690</v>
      </c>
      <c r="F117" s="123" t="s">
        <v>3333</v>
      </c>
      <c r="I117" s="124"/>
      <c r="J117" s="125">
        <f>BK117</f>
        <v>0</v>
      </c>
      <c r="L117" s="121"/>
      <c r="M117" s="126"/>
      <c r="P117" s="127">
        <f>SUM(P118:P119)</f>
        <v>0</v>
      </c>
      <c r="R117" s="127">
        <f>SUM(R118:R119)</f>
        <v>0</v>
      </c>
      <c r="T117" s="128">
        <f>SUM(T118:T119)</f>
        <v>0</v>
      </c>
      <c r="AR117" s="122" t="s">
        <v>79</v>
      </c>
      <c r="AT117" s="129" t="s">
        <v>71</v>
      </c>
      <c r="AU117" s="129" t="s">
        <v>72</v>
      </c>
      <c r="AY117" s="122" t="s">
        <v>306</v>
      </c>
      <c r="BK117" s="130">
        <f>SUM(BK118:BK119)</f>
        <v>0</v>
      </c>
    </row>
    <row r="118" spans="2:65" s="1" customFormat="1" ht="16.5" customHeight="1">
      <c r="B118" s="33"/>
      <c r="C118" s="133" t="s">
        <v>432</v>
      </c>
      <c r="D118" s="133" t="s">
        <v>308</v>
      </c>
      <c r="E118" s="134" t="s">
        <v>3334</v>
      </c>
      <c r="F118" s="135" t="s">
        <v>3335</v>
      </c>
      <c r="G118" s="136" t="s">
        <v>1336</v>
      </c>
      <c r="H118" s="137">
        <v>8</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3336</v>
      </c>
    </row>
    <row r="119" spans="2:65" s="1" customFormat="1" ht="16.5" customHeight="1">
      <c r="B119" s="33"/>
      <c r="C119" s="133" t="s">
        <v>439</v>
      </c>
      <c r="D119" s="133" t="s">
        <v>308</v>
      </c>
      <c r="E119" s="134" t="s">
        <v>3337</v>
      </c>
      <c r="F119" s="135" t="s">
        <v>3338</v>
      </c>
      <c r="G119" s="136" t="s">
        <v>2564</v>
      </c>
      <c r="H119" s="137">
        <v>1</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108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3339</v>
      </c>
    </row>
    <row r="120" spans="2:65" s="11" customFormat="1" ht="25.9" customHeight="1">
      <c r="B120" s="121"/>
      <c r="D120" s="122" t="s">
        <v>71</v>
      </c>
      <c r="E120" s="123" t="s">
        <v>3340</v>
      </c>
      <c r="F120" s="123" t="s">
        <v>3341</v>
      </c>
      <c r="I120" s="124"/>
      <c r="J120" s="125">
        <f>BK120</f>
        <v>0</v>
      </c>
      <c r="L120" s="121"/>
      <c r="M120" s="126"/>
      <c r="P120" s="127">
        <f>SUM(P121:P130)</f>
        <v>0</v>
      </c>
      <c r="R120" s="127">
        <f>SUM(R121:R130)</f>
        <v>0</v>
      </c>
      <c r="T120" s="128">
        <f>SUM(T121:T130)</f>
        <v>0</v>
      </c>
      <c r="AR120" s="122" t="s">
        <v>79</v>
      </c>
      <c r="AT120" s="129" t="s">
        <v>71</v>
      </c>
      <c r="AU120" s="129" t="s">
        <v>72</v>
      </c>
      <c r="AY120" s="122" t="s">
        <v>306</v>
      </c>
      <c r="BK120" s="130">
        <f>SUM(BK121:BK130)</f>
        <v>0</v>
      </c>
    </row>
    <row r="121" spans="2:65" s="1" customFormat="1" ht="16.5" customHeight="1">
      <c r="B121" s="33"/>
      <c r="C121" s="133" t="s">
        <v>446</v>
      </c>
      <c r="D121" s="133" t="s">
        <v>308</v>
      </c>
      <c r="E121" s="134" t="s">
        <v>3342</v>
      </c>
      <c r="F121" s="135" t="s">
        <v>3343</v>
      </c>
      <c r="G121" s="136" t="s">
        <v>1336</v>
      </c>
      <c r="H121" s="137">
        <v>6</v>
      </c>
      <c r="I121" s="138"/>
      <c r="J121" s="139">
        <f t="shared" ref="J121:J130" si="20">ROUND(I121*H121,2)</f>
        <v>0</v>
      </c>
      <c r="K121" s="135" t="s">
        <v>311</v>
      </c>
      <c r="L121" s="33"/>
      <c r="M121" s="140" t="s">
        <v>21</v>
      </c>
      <c r="N121" s="141" t="s">
        <v>43</v>
      </c>
      <c r="P121" s="142">
        <f t="shared" ref="P121:P130" si="21">O121*H121</f>
        <v>0</v>
      </c>
      <c r="Q121" s="142">
        <v>0</v>
      </c>
      <c r="R121" s="142">
        <f t="shared" ref="R121:R130" si="22">Q121*H121</f>
        <v>0</v>
      </c>
      <c r="S121" s="142">
        <v>0</v>
      </c>
      <c r="T121" s="143">
        <f t="shared" ref="T121:T130" si="23">S121*H121</f>
        <v>0</v>
      </c>
      <c r="AR121" s="144" t="s">
        <v>108</v>
      </c>
      <c r="AT121" s="144" t="s">
        <v>308</v>
      </c>
      <c r="AU121" s="144" t="s">
        <v>79</v>
      </c>
      <c r="AY121" s="18" t="s">
        <v>306</v>
      </c>
      <c r="BE121" s="145">
        <f t="shared" ref="BE121:BE130" si="24">IF(N121="základní",J121,0)</f>
        <v>0</v>
      </c>
      <c r="BF121" s="145">
        <f t="shared" ref="BF121:BF130" si="25">IF(N121="snížená",J121,0)</f>
        <v>0</v>
      </c>
      <c r="BG121" s="145">
        <f t="shared" ref="BG121:BG130" si="26">IF(N121="zákl. přenesená",J121,0)</f>
        <v>0</v>
      </c>
      <c r="BH121" s="145">
        <f t="shared" ref="BH121:BH130" si="27">IF(N121="sníž. přenesená",J121,0)</f>
        <v>0</v>
      </c>
      <c r="BI121" s="145">
        <f t="shared" ref="BI121:BI130" si="28">IF(N121="nulová",J121,0)</f>
        <v>0</v>
      </c>
      <c r="BJ121" s="18" t="s">
        <v>79</v>
      </c>
      <c r="BK121" s="145">
        <f t="shared" ref="BK121:BK130" si="29">ROUND(I121*H121,2)</f>
        <v>0</v>
      </c>
      <c r="BL121" s="18" t="s">
        <v>108</v>
      </c>
      <c r="BM121" s="144" t="s">
        <v>3344</v>
      </c>
    </row>
    <row r="122" spans="2:65" s="1" customFormat="1" ht="16.5" customHeight="1">
      <c r="B122" s="33"/>
      <c r="C122" s="133" t="s">
        <v>7</v>
      </c>
      <c r="D122" s="133" t="s">
        <v>308</v>
      </c>
      <c r="E122" s="134" t="s">
        <v>3345</v>
      </c>
      <c r="F122" s="135" t="s">
        <v>3346</v>
      </c>
      <c r="G122" s="136" t="s">
        <v>1336</v>
      </c>
      <c r="H122" s="137">
        <v>8</v>
      </c>
      <c r="I122" s="138"/>
      <c r="J122" s="139">
        <f t="shared" si="20"/>
        <v>0</v>
      </c>
      <c r="K122" s="135" t="s">
        <v>311</v>
      </c>
      <c r="L122" s="33"/>
      <c r="M122" s="140" t="s">
        <v>21</v>
      </c>
      <c r="N122" s="141" t="s">
        <v>43</v>
      </c>
      <c r="P122" s="142">
        <f t="shared" si="21"/>
        <v>0</v>
      </c>
      <c r="Q122" s="142">
        <v>0</v>
      </c>
      <c r="R122" s="142">
        <f t="shared" si="22"/>
        <v>0</v>
      </c>
      <c r="S122" s="142">
        <v>0</v>
      </c>
      <c r="T122" s="143">
        <f t="shared" si="23"/>
        <v>0</v>
      </c>
      <c r="AR122" s="144" t="s">
        <v>108</v>
      </c>
      <c r="AT122" s="144" t="s">
        <v>308</v>
      </c>
      <c r="AU122" s="144" t="s">
        <v>79</v>
      </c>
      <c r="AY122" s="18" t="s">
        <v>306</v>
      </c>
      <c r="BE122" s="145">
        <f t="shared" si="24"/>
        <v>0</v>
      </c>
      <c r="BF122" s="145">
        <f t="shared" si="25"/>
        <v>0</v>
      </c>
      <c r="BG122" s="145">
        <f t="shared" si="26"/>
        <v>0</v>
      </c>
      <c r="BH122" s="145">
        <f t="shared" si="27"/>
        <v>0</v>
      </c>
      <c r="BI122" s="145">
        <f t="shared" si="28"/>
        <v>0</v>
      </c>
      <c r="BJ122" s="18" t="s">
        <v>79</v>
      </c>
      <c r="BK122" s="145">
        <f t="shared" si="29"/>
        <v>0</v>
      </c>
      <c r="BL122" s="18" t="s">
        <v>108</v>
      </c>
      <c r="BM122" s="144" t="s">
        <v>3347</v>
      </c>
    </row>
    <row r="123" spans="2:65" s="1" customFormat="1" ht="16.5" customHeight="1">
      <c r="B123" s="33"/>
      <c r="C123" s="133" t="s">
        <v>460</v>
      </c>
      <c r="D123" s="133" t="s">
        <v>308</v>
      </c>
      <c r="E123" s="134" t="s">
        <v>3348</v>
      </c>
      <c r="F123" s="135" t="s">
        <v>3349</v>
      </c>
      <c r="G123" s="136" t="s">
        <v>1336</v>
      </c>
      <c r="H123" s="137">
        <v>8</v>
      </c>
      <c r="I123" s="138"/>
      <c r="J123" s="139">
        <f t="shared" si="20"/>
        <v>0</v>
      </c>
      <c r="K123" s="135" t="s">
        <v>311</v>
      </c>
      <c r="L123" s="33"/>
      <c r="M123" s="140" t="s">
        <v>21</v>
      </c>
      <c r="N123" s="141" t="s">
        <v>43</v>
      </c>
      <c r="P123" s="142">
        <f t="shared" si="21"/>
        <v>0</v>
      </c>
      <c r="Q123" s="142">
        <v>0</v>
      </c>
      <c r="R123" s="142">
        <f t="shared" si="22"/>
        <v>0</v>
      </c>
      <c r="S123" s="142">
        <v>0</v>
      </c>
      <c r="T123" s="143">
        <f t="shared" si="23"/>
        <v>0</v>
      </c>
      <c r="AR123" s="144" t="s">
        <v>108</v>
      </c>
      <c r="AT123" s="144" t="s">
        <v>308</v>
      </c>
      <c r="AU123" s="144" t="s">
        <v>79</v>
      </c>
      <c r="AY123" s="18" t="s">
        <v>306</v>
      </c>
      <c r="BE123" s="145">
        <f t="shared" si="24"/>
        <v>0</v>
      </c>
      <c r="BF123" s="145">
        <f t="shared" si="25"/>
        <v>0</v>
      </c>
      <c r="BG123" s="145">
        <f t="shared" si="26"/>
        <v>0</v>
      </c>
      <c r="BH123" s="145">
        <f t="shared" si="27"/>
        <v>0</v>
      </c>
      <c r="BI123" s="145">
        <f t="shared" si="28"/>
        <v>0</v>
      </c>
      <c r="BJ123" s="18" t="s">
        <v>79</v>
      </c>
      <c r="BK123" s="145">
        <f t="shared" si="29"/>
        <v>0</v>
      </c>
      <c r="BL123" s="18" t="s">
        <v>108</v>
      </c>
      <c r="BM123" s="144" t="s">
        <v>3350</v>
      </c>
    </row>
    <row r="124" spans="2:65" s="1" customFormat="1" ht="16.5" customHeight="1">
      <c r="B124" s="33"/>
      <c r="C124" s="133" t="s">
        <v>468</v>
      </c>
      <c r="D124" s="133" t="s">
        <v>308</v>
      </c>
      <c r="E124" s="134" t="s">
        <v>3351</v>
      </c>
      <c r="F124" s="135" t="s">
        <v>3352</v>
      </c>
      <c r="G124" s="136" t="s">
        <v>422</v>
      </c>
      <c r="H124" s="137">
        <v>2</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108</v>
      </c>
      <c r="AT124" s="144" t="s">
        <v>308</v>
      </c>
      <c r="AU124" s="144" t="s">
        <v>79</v>
      </c>
      <c r="AY124" s="18" t="s">
        <v>306</v>
      </c>
      <c r="BE124" s="145">
        <f t="shared" si="24"/>
        <v>0</v>
      </c>
      <c r="BF124" s="145">
        <f t="shared" si="25"/>
        <v>0</v>
      </c>
      <c r="BG124" s="145">
        <f t="shared" si="26"/>
        <v>0</v>
      </c>
      <c r="BH124" s="145">
        <f t="shared" si="27"/>
        <v>0</v>
      </c>
      <c r="BI124" s="145">
        <f t="shared" si="28"/>
        <v>0</v>
      </c>
      <c r="BJ124" s="18" t="s">
        <v>79</v>
      </c>
      <c r="BK124" s="145">
        <f t="shared" si="29"/>
        <v>0</v>
      </c>
      <c r="BL124" s="18" t="s">
        <v>108</v>
      </c>
      <c r="BM124" s="144" t="s">
        <v>3353</v>
      </c>
    </row>
    <row r="125" spans="2:65" s="1" customFormat="1" ht="16.5" customHeight="1">
      <c r="B125" s="33"/>
      <c r="C125" s="133" t="s">
        <v>476</v>
      </c>
      <c r="D125" s="133" t="s">
        <v>308</v>
      </c>
      <c r="E125" s="134" t="s">
        <v>3354</v>
      </c>
      <c r="F125" s="135" t="s">
        <v>3355</v>
      </c>
      <c r="G125" s="136" t="s">
        <v>1336</v>
      </c>
      <c r="H125" s="137">
        <v>8</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108</v>
      </c>
      <c r="AT125" s="144" t="s">
        <v>308</v>
      </c>
      <c r="AU125" s="144" t="s">
        <v>79</v>
      </c>
      <c r="AY125" s="18" t="s">
        <v>306</v>
      </c>
      <c r="BE125" s="145">
        <f t="shared" si="24"/>
        <v>0</v>
      </c>
      <c r="BF125" s="145">
        <f t="shared" si="25"/>
        <v>0</v>
      </c>
      <c r="BG125" s="145">
        <f t="shared" si="26"/>
        <v>0</v>
      </c>
      <c r="BH125" s="145">
        <f t="shared" si="27"/>
        <v>0</v>
      </c>
      <c r="BI125" s="145">
        <f t="shared" si="28"/>
        <v>0</v>
      </c>
      <c r="BJ125" s="18" t="s">
        <v>79</v>
      </c>
      <c r="BK125" s="145">
        <f t="shared" si="29"/>
        <v>0</v>
      </c>
      <c r="BL125" s="18" t="s">
        <v>108</v>
      </c>
      <c r="BM125" s="144" t="s">
        <v>3356</v>
      </c>
    </row>
    <row r="126" spans="2:65" s="1" customFormat="1" ht="16.5" customHeight="1">
      <c r="B126" s="33"/>
      <c r="C126" s="133" t="s">
        <v>482</v>
      </c>
      <c r="D126" s="133" t="s">
        <v>308</v>
      </c>
      <c r="E126" s="134" t="s">
        <v>3357</v>
      </c>
      <c r="F126" s="135" t="s">
        <v>3358</v>
      </c>
      <c r="G126" s="136" t="s">
        <v>1336</v>
      </c>
      <c r="H126" s="137">
        <v>4</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108</v>
      </c>
      <c r="AT126" s="144" t="s">
        <v>308</v>
      </c>
      <c r="AU126" s="144" t="s">
        <v>79</v>
      </c>
      <c r="AY126" s="18" t="s">
        <v>306</v>
      </c>
      <c r="BE126" s="145">
        <f t="shared" si="24"/>
        <v>0</v>
      </c>
      <c r="BF126" s="145">
        <f t="shared" si="25"/>
        <v>0</v>
      </c>
      <c r="BG126" s="145">
        <f t="shared" si="26"/>
        <v>0</v>
      </c>
      <c r="BH126" s="145">
        <f t="shared" si="27"/>
        <v>0</v>
      </c>
      <c r="BI126" s="145">
        <f t="shared" si="28"/>
        <v>0</v>
      </c>
      <c r="BJ126" s="18" t="s">
        <v>79</v>
      </c>
      <c r="BK126" s="145">
        <f t="shared" si="29"/>
        <v>0</v>
      </c>
      <c r="BL126" s="18" t="s">
        <v>108</v>
      </c>
      <c r="BM126" s="144" t="s">
        <v>3359</v>
      </c>
    </row>
    <row r="127" spans="2:65" s="1" customFormat="1" ht="16.5" customHeight="1">
      <c r="B127" s="33"/>
      <c r="C127" s="133" t="s">
        <v>489</v>
      </c>
      <c r="D127" s="133" t="s">
        <v>308</v>
      </c>
      <c r="E127" s="134" t="s">
        <v>3360</v>
      </c>
      <c r="F127" s="135" t="s">
        <v>3361</v>
      </c>
      <c r="G127" s="136" t="s">
        <v>422</v>
      </c>
      <c r="H127" s="137">
        <v>4</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108</v>
      </c>
      <c r="AT127" s="144" t="s">
        <v>308</v>
      </c>
      <c r="AU127" s="144" t="s">
        <v>79</v>
      </c>
      <c r="AY127" s="18" t="s">
        <v>306</v>
      </c>
      <c r="BE127" s="145">
        <f t="shared" si="24"/>
        <v>0</v>
      </c>
      <c r="BF127" s="145">
        <f t="shared" si="25"/>
        <v>0</v>
      </c>
      <c r="BG127" s="145">
        <f t="shared" si="26"/>
        <v>0</v>
      </c>
      <c r="BH127" s="145">
        <f t="shared" si="27"/>
        <v>0</v>
      </c>
      <c r="BI127" s="145">
        <f t="shared" si="28"/>
        <v>0</v>
      </c>
      <c r="BJ127" s="18" t="s">
        <v>79</v>
      </c>
      <c r="BK127" s="145">
        <f t="shared" si="29"/>
        <v>0</v>
      </c>
      <c r="BL127" s="18" t="s">
        <v>108</v>
      </c>
      <c r="BM127" s="144" t="s">
        <v>3362</v>
      </c>
    </row>
    <row r="128" spans="2:65" s="1" customFormat="1" ht="16.5" customHeight="1">
      <c r="B128" s="33"/>
      <c r="C128" s="133" t="s">
        <v>497</v>
      </c>
      <c r="D128" s="133" t="s">
        <v>308</v>
      </c>
      <c r="E128" s="134" t="s">
        <v>3363</v>
      </c>
      <c r="F128" s="135" t="s">
        <v>3364</v>
      </c>
      <c r="G128" s="136" t="s">
        <v>1336</v>
      </c>
      <c r="H128" s="137">
        <v>8</v>
      </c>
      <c r="I128" s="138"/>
      <c r="J128" s="139">
        <f t="shared" si="20"/>
        <v>0</v>
      </c>
      <c r="K128" s="135" t="s">
        <v>311</v>
      </c>
      <c r="L128" s="33"/>
      <c r="M128" s="140" t="s">
        <v>21</v>
      </c>
      <c r="N128" s="141" t="s">
        <v>43</v>
      </c>
      <c r="P128" s="142">
        <f t="shared" si="21"/>
        <v>0</v>
      </c>
      <c r="Q128" s="142">
        <v>0</v>
      </c>
      <c r="R128" s="142">
        <f t="shared" si="22"/>
        <v>0</v>
      </c>
      <c r="S128" s="142">
        <v>0</v>
      </c>
      <c r="T128" s="143">
        <f t="shared" si="23"/>
        <v>0</v>
      </c>
      <c r="AR128" s="144" t="s">
        <v>108</v>
      </c>
      <c r="AT128" s="144" t="s">
        <v>308</v>
      </c>
      <c r="AU128" s="144" t="s">
        <v>79</v>
      </c>
      <c r="AY128" s="18" t="s">
        <v>306</v>
      </c>
      <c r="BE128" s="145">
        <f t="shared" si="24"/>
        <v>0</v>
      </c>
      <c r="BF128" s="145">
        <f t="shared" si="25"/>
        <v>0</v>
      </c>
      <c r="BG128" s="145">
        <f t="shared" si="26"/>
        <v>0</v>
      </c>
      <c r="BH128" s="145">
        <f t="shared" si="27"/>
        <v>0</v>
      </c>
      <c r="BI128" s="145">
        <f t="shared" si="28"/>
        <v>0</v>
      </c>
      <c r="BJ128" s="18" t="s">
        <v>79</v>
      </c>
      <c r="BK128" s="145">
        <f t="shared" si="29"/>
        <v>0</v>
      </c>
      <c r="BL128" s="18" t="s">
        <v>108</v>
      </c>
      <c r="BM128" s="144" t="s">
        <v>3365</v>
      </c>
    </row>
    <row r="129" spans="2:65" s="1" customFormat="1" ht="16.5" customHeight="1">
      <c r="B129" s="33"/>
      <c r="C129" s="133" t="s">
        <v>504</v>
      </c>
      <c r="D129" s="133" t="s">
        <v>308</v>
      </c>
      <c r="E129" s="134" t="s">
        <v>3366</v>
      </c>
      <c r="F129" s="135" t="s">
        <v>3367</v>
      </c>
      <c r="G129" s="136" t="s">
        <v>1336</v>
      </c>
      <c r="H129" s="137">
        <v>8</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108</v>
      </c>
      <c r="AT129" s="144" t="s">
        <v>308</v>
      </c>
      <c r="AU129" s="144" t="s">
        <v>79</v>
      </c>
      <c r="AY129" s="18" t="s">
        <v>306</v>
      </c>
      <c r="BE129" s="145">
        <f t="shared" si="24"/>
        <v>0</v>
      </c>
      <c r="BF129" s="145">
        <f t="shared" si="25"/>
        <v>0</v>
      </c>
      <c r="BG129" s="145">
        <f t="shared" si="26"/>
        <v>0</v>
      </c>
      <c r="BH129" s="145">
        <f t="shared" si="27"/>
        <v>0</v>
      </c>
      <c r="BI129" s="145">
        <f t="shared" si="28"/>
        <v>0</v>
      </c>
      <c r="BJ129" s="18" t="s">
        <v>79</v>
      </c>
      <c r="BK129" s="145">
        <f t="shared" si="29"/>
        <v>0</v>
      </c>
      <c r="BL129" s="18" t="s">
        <v>108</v>
      </c>
      <c r="BM129" s="144" t="s">
        <v>3368</v>
      </c>
    </row>
    <row r="130" spans="2:65" s="1" customFormat="1" ht="16.5" customHeight="1">
      <c r="B130" s="33"/>
      <c r="C130" s="133" t="s">
        <v>511</v>
      </c>
      <c r="D130" s="133" t="s">
        <v>308</v>
      </c>
      <c r="E130" s="134" t="s">
        <v>3369</v>
      </c>
      <c r="F130" s="135" t="s">
        <v>3370</v>
      </c>
      <c r="G130" s="136" t="s">
        <v>2564</v>
      </c>
      <c r="H130" s="137">
        <v>1</v>
      </c>
      <c r="I130" s="138"/>
      <c r="J130" s="139">
        <f t="shared" si="20"/>
        <v>0</v>
      </c>
      <c r="K130" s="135" t="s">
        <v>311</v>
      </c>
      <c r="L130" s="33"/>
      <c r="M130" s="196" t="s">
        <v>21</v>
      </c>
      <c r="N130" s="197" t="s">
        <v>43</v>
      </c>
      <c r="O130" s="194"/>
      <c r="P130" s="198">
        <f t="shared" si="21"/>
        <v>0</v>
      </c>
      <c r="Q130" s="198">
        <v>0</v>
      </c>
      <c r="R130" s="198">
        <f t="shared" si="22"/>
        <v>0</v>
      </c>
      <c r="S130" s="198">
        <v>0</v>
      </c>
      <c r="T130" s="199">
        <f t="shared" si="23"/>
        <v>0</v>
      </c>
      <c r="AR130" s="144" t="s">
        <v>108</v>
      </c>
      <c r="AT130" s="144" t="s">
        <v>308</v>
      </c>
      <c r="AU130" s="144" t="s">
        <v>79</v>
      </c>
      <c r="AY130" s="18" t="s">
        <v>306</v>
      </c>
      <c r="BE130" s="145">
        <f t="shared" si="24"/>
        <v>0</v>
      </c>
      <c r="BF130" s="145">
        <f t="shared" si="25"/>
        <v>0</v>
      </c>
      <c r="BG130" s="145">
        <f t="shared" si="26"/>
        <v>0</v>
      </c>
      <c r="BH130" s="145">
        <f t="shared" si="27"/>
        <v>0</v>
      </c>
      <c r="BI130" s="145">
        <f t="shared" si="28"/>
        <v>0</v>
      </c>
      <c r="BJ130" s="18" t="s">
        <v>79</v>
      </c>
      <c r="BK130" s="145">
        <f t="shared" si="29"/>
        <v>0</v>
      </c>
      <c r="BL130" s="18" t="s">
        <v>108</v>
      </c>
      <c r="BM130" s="144" t="s">
        <v>3371</v>
      </c>
    </row>
    <row r="131" spans="2:65" s="1" customFormat="1" ht="6.95" customHeight="1">
      <c r="B131" s="41"/>
      <c r="C131" s="42"/>
      <c r="D131" s="42"/>
      <c r="E131" s="42"/>
      <c r="F131" s="42"/>
      <c r="G131" s="42"/>
      <c r="H131" s="42"/>
      <c r="I131" s="42"/>
      <c r="J131" s="42"/>
      <c r="K131" s="42"/>
      <c r="L131" s="33"/>
    </row>
  </sheetData>
  <sheetProtection algorithmName="SHA-512" hashValue="rhIrA0gcwpGQW728/CBIwMBcRAJmviTCl7Sh4R9TEmgmIZxFv0A6zK9y8dc9bnHj9uEoNg/2JKEWMh+iY63T6A==" saltValue="z7+7EX2SHMcDcugNVORYxVYuozf8PVnNfiSxEebpsQucwqFP78uvOMeFrrnJBNClJ00v9iFjSO+Wx08YfICMug==" spinCount="100000" sheet="1" objects="1" scenarios="1" formatColumns="0" formatRows="0" autoFilter="0"/>
  <autoFilter ref="C95:K130" xr:uid="{00000000-0009-0000-0000-00000A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2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130</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18"/>
      <c r="G9" s="318"/>
      <c r="H9" s="318"/>
      <c r="L9" s="21"/>
    </row>
    <row r="10" spans="2:46" ht="12" customHeight="1">
      <c r="B10" s="21"/>
      <c r="D10" s="28" t="s">
        <v>257</v>
      </c>
      <c r="L10" s="21"/>
    </row>
    <row r="11" spans="2:46" s="1" customFormat="1" ht="16.5" customHeight="1">
      <c r="B11" s="33"/>
      <c r="E11" s="327" t="s">
        <v>2701</v>
      </c>
      <c r="F11" s="342"/>
      <c r="G11" s="342"/>
      <c r="H11" s="342"/>
      <c r="L11" s="33"/>
    </row>
    <row r="12" spans="2:46" s="1" customFormat="1" ht="12" customHeight="1">
      <c r="B12" s="33"/>
      <c r="D12" s="28" t="s">
        <v>2702</v>
      </c>
      <c r="L12" s="33"/>
    </row>
    <row r="13" spans="2:46" s="1" customFormat="1" ht="16.5" customHeight="1">
      <c r="B13" s="33"/>
      <c r="E13" s="319" t="s">
        <v>3372</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3284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ROUND((SUM(BE96:BE123)),  2)</f>
        <v>0</v>
      </c>
      <c r="I37" s="95">
        <v>0.21</v>
      </c>
      <c r="J37" s="81">
        <f>ROUND(((SUM(BE96:BE123))*I37),  2)</f>
        <v>0</v>
      </c>
      <c r="L37" s="33"/>
    </row>
    <row r="38" spans="2:12" s="1" customFormat="1" ht="14.45" customHeight="1">
      <c r="B38" s="33"/>
      <c r="E38" s="28" t="s">
        <v>44</v>
      </c>
      <c r="F38" s="81">
        <f>ROUND((SUM(BF96:BF123)),  2)</f>
        <v>0</v>
      </c>
      <c r="I38" s="95">
        <v>0.12</v>
      </c>
      <c r="J38" s="81">
        <f>ROUND(((SUM(BF96:BF123))*I38),  2)</f>
        <v>0</v>
      </c>
      <c r="L38" s="33"/>
    </row>
    <row r="39" spans="2:12" s="1" customFormat="1" ht="14.45" hidden="1" customHeight="1">
      <c r="B39" s="33"/>
      <c r="E39" s="28" t="s">
        <v>45</v>
      </c>
      <c r="F39" s="81">
        <f>ROUND((SUM(BG96:BG123)),  2)</f>
        <v>0</v>
      </c>
      <c r="I39" s="95">
        <v>0.21</v>
      </c>
      <c r="J39" s="81">
        <f>0</f>
        <v>0</v>
      </c>
      <c r="L39" s="33"/>
    </row>
    <row r="40" spans="2:12" s="1" customFormat="1" ht="14.45" hidden="1" customHeight="1">
      <c r="B40" s="33"/>
      <c r="E40" s="28" t="s">
        <v>46</v>
      </c>
      <c r="F40" s="81">
        <f>ROUND((SUM(BH96:BH123)),  2)</f>
        <v>0</v>
      </c>
      <c r="I40" s="95">
        <v>0.12</v>
      </c>
      <c r="J40" s="81">
        <f>0</f>
        <v>0</v>
      </c>
      <c r="L40" s="33"/>
    </row>
    <row r="41" spans="2:12" s="1" customFormat="1" ht="14.45" hidden="1" customHeight="1">
      <c r="B41" s="33"/>
      <c r="E41" s="28" t="s">
        <v>47</v>
      </c>
      <c r="F41" s="81">
        <f>ROUND((SUM(BI96:BI123)),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18"/>
      <c r="G54" s="318"/>
      <c r="H54" s="318"/>
      <c r="L54" s="21"/>
    </row>
    <row r="55" spans="2:12" ht="12" customHeight="1">
      <c r="B55" s="21"/>
      <c r="C55" s="28" t="s">
        <v>257</v>
      </c>
      <c r="L55" s="21"/>
    </row>
    <row r="56" spans="2:12" s="1" customFormat="1" ht="16.5" customHeight="1">
      <c r="B56" s="33"/>
      <c r="E56" s="327" t="s">
        <v>2701</v>
      </c>
      <c r="F56" s="342"/>
      <c r="G56" s="342"/>
      <c r="H56" s="342"/>
      <c r="L56" s="33"/>
    </row>
    <row r="57" spans="2:12" s="1" customFormat="1" ht="12" customHeight="1">
      <c r="B57" s="33"/>
      <c r="C57" s="28" t="s">
        <v>2702</v>
      </c>
      <c r="L57" s="33"/>
    </row>
    <row r="58" spans="2:12" s="1" customFormat="1" ht="16.5" customHeight="1">
      <c r="B58" s="33"/>
      <c r="E58" s="319" t="str">
        <f>E13</f>
        <v>2024/HEX/04-01-14-52 - D.1.4.5.2-Poplachový zabezpečovací a tísňový systém (PZTS)</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3285</v>
      </c>
      <c r="E68" s="107"/>
      <c r="F68" s="107"/>
      <c r="G68" s="107"/>
      <c r="H68" s="107"/>
      <c r="I68" s="107"/>
      <c r="J68" s="108">
        <f>J97</f>
        <v>0</v>
      </c>
      <c r="L68" s="105"/>
    </row>
    <row r="69" spans="2:47" s="8" customFormat="1" ht="24.95" customHeight="1">
      <c r="B69" s="105"/>
      <c r="D69" s="106" t="s">
        <v>3373</v>
      </c>
      <c r="E69" s="107"/>
      <c r="F69" s="107"/>
      <c r="G69" s="107"/>
      <c r="H69" s="107"/>
      <c r="I69" s="107"/>
      <c r="J69" s="108">
        <f>J103</f>
        <v>0</v>
      </c>
      <c r="L69" s="105"/>
    </row>
    <row r="70" spans="2:47" s="8" customFormat="1" ht="24.95" customHeight="1">
      <c r="B70" s="105"/>
      <c r="D70" s="106" t="s">
        <v>3374</v>
      </c>
      <c r="E70" s="107"/>
      <c r="F70" s="107"/>
      <c r="G70" s="107"/>
      <c r="H70" s="107"/>
      <c r="I70" s="107"/>
      <c r="J70" s="108">
        <f>J107</f>
        <v>0</v>
      </c>
      <c r="L70" s="105"/>
    </row>
    <row r="71" spans="2:47" s="8" customFormat="1" ht="24.95" customHeight="1">
      <c r="B71" s="105"/>
      <c r="D71" s="106" t="s">
        <v>3288</v>
      </c>
      <c r="E71" s="107"/>
      <c r="F71" s="107"/>
      <c r="G71" s="107"/>
      <c r="H71" s="107"/>
      <c r="I71" s="107"/>
      <c r="J71" s="108">
        <f>J111</f>
        <v>0</v>
      </c>
      <c r="L71" s="105"/>
    </row>
    <row r="72" spans="2:47" s="8" customFormat="1" ht="24.95" customHeight="1">
      <c r="B72" s="105"/>
      <c r="D72" s="106" t="s">
        <v>3289</v>
      </c>
      <c r="E72" s="107"/>
      <c r="F72" s="107"/>
      <c r="G72" s="107"/>
      <c r="H72" s="107"/>
      <c r="I72" s="107"/>
      <c r="J72" s="108">
        <f>J114</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40" t="str">
        <f>E7</f>
        <v>UPOL FTK – Rekonstrukce infrastruktury v areálu Neředín</v>
      </c>
      <c r="F82" s="341"/>
      <c r="G82" s="341"/>
      <c r="H82" s="341"/>
      <c r="L82" s="33"/>
    </row>
    <row r="83" spans="2:63" ht="12" customHeight="1">
      <c r="B83" s="21"/>
      <c r="C83" s="28" t="s">
        <v>255</v>
      </c>
      <c r="L83" s="21"/>
    </row>
    <row r="84" spans="2:63" ht="16.5" customHeight="1">
      <c r="B84" s="21"/>
      <c r="E84" s="340" t="s">
        <v>256</v>
      </c>
      <c r="F84" s="318"/>
      <c r="G84" s="318"/>
      <c r="H84" s="318"/>
      <c r="L84" s="21"/>
    </row>
    <row r="85" spans="2:63" ht="12" customHeight="1">
      <c r="B85" s="21"/>
      <c r="C85" s="28" t="s">
        <v>257</v>
      </c>
      <c r="L85" s="21"/>
    </row>
    <row r="86" spans="2:63" s="1" customFormat="1" ht="16.5" customHeight="1">
      <c r="B86" s="33"/>
      <c r="E86" s="327" t="s">
        <v>2701</v>
      </c>
      <c r="F86" s="342"/>
      <c r="G86" s="342"/>
      <c r="H86" s="342"/>
      <c r="L86" s="33"/>
    </row>
    <row r="87" spans="2:63" s="1" customFormat="1" ht="12" customHeight="1">
      <c r="B87" s="33"/>
      <c r="C87" s="28" t="s">
        <v>2702</v>
      </c>
      <c r="L87" s="33"/>
    </row>
    <row r="88" spans="2:63" s="1" customFormat="1" ht="16.5" customHeight="1">
      <c r="B88" s="33"/>
      <c r="E88" s="319" t="str">
        <f>E13</f>
        <v>2024/HEX/04-01-14-52 - D.1.4.5.2-Poplachový zabezpečovací a tísňový systém (PZTS)</v>
      </c>
      <c r="F88" s="342"/>
      <c r="G88" s="342"/>
      <c r="H88" s="342"/>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P97+P103+P107+P111+P114</f>
        <v>0</v>
      </c>
      <c r="Q96" s="50"/>
      <c r="R96" s="118">
        <f>R97+R103+R107+R111+R114</f>
        <v>0</v>
      </c>
      <c r="S96" s="50"/>
      <c r="T96" s="119">
        <f>T97+T103+T107+T111+T114</f>
        <v>0</v>
      </c>
      <c r="AT96" s="18" t="s">
        <v>71</v>
      </c>
      <c r="AU96" s="18" t="s">
        <v>266</v>
      </c>
      <c r="BK96" s="120">
        <f>BK97+BK103+BK107+BK111+BK114</f>
        <v>0</v>
      </c>
    </row>
    <row r="97" spans="2:65" s="11" customFormat="1" ht="25.9" customHeight="1">
      <c r="B97" s="121"/>
      <c r="D97" s="122" t="s">
        <v>71</v>
      </c>
      <c r="E97" s="123" t="s">
        <v>2676</v>
      </c>
      <c r="F97" s="123" t="s">
        <v>3290</v>
      </c>
      <c r="I97" s="124"/>
      <c r="J97" s="125">
        <f>BK97</f>
        <v>0</v>
      </c>
      <c r="L97" s="121"/>
      <c r="M97" s="126"/>
      <c r="P97" s="127">
        <f>SUM(P98:P102)</f>
        <v>0</v>
      </c>
      <c r="R97" s="127">
        <f>SUM(R98:R102)</f>
        <v>0</v>
      </c>
      <c r="T97" s="128">
        <f>SUM(T98:T102)</f>
        <v>0</v>
      </c>
      <c r="AR97" s="122" t="s">
        <v>79</v>
      </c>
      <c r="AT97" s="129" t="s">
        <v>71</v>
      </c>
      <c r="AU97" s="129" t="s">
        <v>72</v>
      </c>
      <c r="AY97" s="122" t="s">
        <v>306</v>
      </c>
      <c r="BK97" s="130">
        <f>SUM(BK98:BK102)</f>
        <v>0</v>
      </c>
    </row>
    <row r="98" spans="2:65" s="1" customFormat="1" ht="16.5" customHeight="1">
      <c r="B98" s="33"/>
      <c r="C98" s="133" t="s">
        <v>79</v>
      </c>
      <c r="D98" s="133" t="s">
        <v>308</v>
      </c>
      <c r="E98" s="134" t="s">
        <v>3291</v>
      </c>
      <c r="F98" s="135" t="s">
        <v>3292</v>
      </c>
      <c r="G98" s="136" t="s">
        <v>240</v>
      </c>
      <c r="H98" s="137">
        <v>14</v>
      </c>
      <c r="I98" s="138"/>
      <c r="J98" s="139">
        <f>ROUND(I98*H98,2)</f>
        <v>0</v>
      </c>
      <c r="K98" s="135" t="s">
        <v>311</v>
      </c>
      <c r="L98" s="33"/>
      <c r="M98" s="140" t="s">
        <v>21</v>
      </c>
      <c r="N98" s="141" t="s">
        <v>43</v>
      </c>
      <c r="P98" s="142">
        <f>O98*H98</f>
        <v>0</v>
      </c>
      <c r="Q98" s="142">
        <v>0</v>
      </c>
      <c r="R98" s="142">
        <f>Q98*H98</f>
        <v>0</v>
      </c>
      <c r="S98" s="142">
        <v>0</v>
      </c>
      <c r="T98" s="143">
        <f>S98*H98</f>
        <v>0</v>
      </c>
      <c r="AR98" s="144" t="s">
        <v>776</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776</v>
      </c>
      <c r="BM98" s="144" t="s">
        <v>3375</v>
      </c>
    </row>
    <row r="99" spans="2:65" s="1" customFormat="1" ht="16.5" customHeight="1">
      <c r="B99" s="33"/>
      <c r="C99" s="133" t="s">
        <v>81</v>
      </c>
      <c r="D99" s="133" t="s">
        <v>308</v>
      </c>
      <c r="E99" s="134" t="s">
        <v>81</v>
      </c>
      <c r="F99" s="135" t="s">
        <v>3294</v>
      </c>
      <c r="G99" s="136" t="s">
        <v>240</v>
      </c>
      <c r="H99" s="137">
        <v>30</v>
      </c>
      <c r="I99" s="138"/>
      <c r="J99" s="139">
        <f>ROUND(I99*H99,2)</f>
        <v>0</v>
      </c>
      <c r="K99" s="135" t="s">
        <v>311</v>
      </c>
      <c r="L99" s="33"/>
      <c r="M99" s="140" t="s">
        <v>21</v>
      </c>
      <c r="N99" s="141" t="s">
        <v>43</v>
      </c>
      <c r="P99" s="142">
        <f>O99*H99</f>
        <v>0</v>
      </c>
      <c r="Q99" s="142">
        <v>0</v>
      </c>
      <c r="R99" s="142">
        <f>Q99*H99</f>
        <v>0</v>
      </c>
      <c r="S99" s="142">
        <v>0</v>
      </c>
      <c r="T99" s="143">
        <f>S99*H99</f>
        <v>0</v>
      </c>
      <c r="AR99" s="144" t="s">
        <v>776</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776</v>
      </c>
      <c r="BM99" s="144" t="s">
        <v>3376</v>
      </c>
    </row>
    <row r="100" spans="2:65" s="1" customFormat="1" ht="16.5" customHeight="1">
      <c r="B100" s="33"/>
      <c r="C100" s="133" t="s">
        <v>89</v>
      </c>
      <c r="D100" s="133" t="s">
        <v>308</v>
      </c>
      <c r="E100" s="134" t="s">
        <v>89</v>
      </c>
      <c r="F100" s="135" t="s">
        <v>3296</v>
      </c>
      <c r="G100" s="136" t="s">
        <v>240</v>
      </c>
      <c r="H100" s="137">
        <v>6</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776</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776</v>
      </c>
      <c r="BM100" s="144" t="s">
        <v>3377</v>
      </c>
    </row>
    <row r="101" spans="2:65" s="1" customFormat="1" ht="24.2" customHeight="1">
      <c r="B101" s="33"/>
      <c r="C101" s="133" t="s">
        <v>108</v>
      </c>
      <c r="D101" s="133" t="s">
        <v>308</v>
      </c>
      <c r="E101" s="134" t="s">
        <v>108</v>
      </c>
      <c r="F101" s="135" t="s">
        <v>3378</v>
      </c>
      <c r="G101" s="136" t="s">
        <v>422</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776</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776</v>
      </c>
      <c r="BM101" s="144" t="s">
        <v>3379</v>
      </c>
    </row>
    <row r="102" spans="2:65" s="1" customFormat="1" ht="16.5" customHeight="1">
      <c r="B102" s="33"/>
      <c r="C102" s="133" t="s">
        <v>343</v>
      </c>
      <c r="D102" s="133" t="s">
        <v>308</v>
      </c>
      <c r="E102" s="134" t="s">
        <v>343</v>
      </c>
      <c r="F102" s="135" t="s">
        <v>3304</v>
      </c>
      <c r="G102" s="136" t="s">
        <v>3380</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776</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776</v>
      </c>
      <c r="BM102" s="144" t="s">
        <v>3381</v>
      </c>
    </row>
    <row r="103" spans="2:65" s="11" customFormat="1" ht="25.9" customHeight="1">
      <c r="B103" s="121"/>
      <c r="D103" s="122" t="s">
        <v>71</v>
      </c>
      <c r="E103" s="123" t="s">
        <v>351</v>
      </c>
      <c r="F103" s="123" t="s">
        <v>3306</v>
      </c>
      <c r="I103" s="124"/>
      <c r="J103" s="125">
        <f>BK103</f>
        <v>0</v>
      </c>
      <c r="L103" s="121"/>
      <c r="M103" s="126"/>
      <c r="P103" s="127">
        <f>SUM(P104:P106)</f>
        <v>0</v>
      </c>
      <c r="R103" s="127">
        <f>SUM(R104:R106)</f>
        <v>0</v>
      </c>
      <c r="T103" s="128">
        <f>SUM(T104:T106)</f>
        <v>0</v>
      </c>
      <c r="AR103" s="122" t="s">
        <v>79</v>
      </c>
      <c r="AT103" s="129" t="s">
        <v>71</v>
      </c>
      <c r="AU103" s="129" t="s">
        <v>72</v>
      </c>
      <c r="AY103" s="122" t="s">
        <v>306</v>
      </c>
      <c r="BK103" s="130">
        <f>SUM(BK104:BK106)</f>
        <v>0</v>
      </c>
    </row>
    <row r="104" spans="2:65" s="1" customFormat="1" ht="16.5" customHeight="1">
      <c r="B104" s="33"/>
      <c r="C104" s="133" t="s">
        <v>351</v>
      </c>
      <c r="D104" s="133" t="s">
        <v>308</v>
      </c>
      <c r="E104" s="134" t="s">
        <v>359</v>
      </c>
      <c r="F104" s="135" t="s">
        <v>3382</v>
      </c>
      <c r="G104" s="136" t="s">
        <v>240</v>
      </c>
      <c r="H104" s="137">
        <v>20</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776</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776</v>
      </c>
      <c r="BM104" s="144" t="s">
        <v>3383</v>
      </c>
    </row>
    <row r="105" spans="2:65" s="1" customFormat="1" ht="16.5" customHeight="1">
      <c r="B105" s="33"/>
      <c r="C105" s="133" t="s">
        <v>359</v>
      </c>
      <c r="D105" s="133" t="s">
        <v>308</v>
      </c>
      <c r="E105" s="134" t="s">
        <v>365</v>
      </c>
      <c r="F105" s="135" t="s">
        <v>3384</v>
      </c>
      <c r="G105" s="136" t="s">
        <v>240</v>
      </c>
      <c r="H105" s="137">
        <v>20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776</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776</v>
      </c>
      <c r="BM105" s="144" t="s">
        <v>3385</v>
      </c>
    </row>
    <row r="106" spans="2:65" s="1" customFormat="1" ht="16.5" customHeight="1">
      <c r="B106" s="33"/>
      <c r="C106" s="133" t="s">
        <v>365</v>
      </c>
      <c r="D106" s="133" t="s">
        <v>308</v>
      </c>
      <c r="E106" s="134" t="s">
        <v>372</v>
      </c>
      <c r="F106" s="135" t="s">
        <v>3386</v>
      </c>
      <c r="G106" s="136" t="s">
        <v>240</v>
      </c>
      <c r="H106" s="137">
        <v>100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3387</v>
      </c>
    </row>
    <row r="107" spans="2:65" s="11" customFormat="1" ht="25.9" customHeight="1">
      <c r="B107" s="121"/>
      <c r="D107" s="122" t="s">
        <v>71</v>
      </c>
      <c r="E107" s="123" t="s">
        <v>2686</v>
      </c>
      <c r="F107" s="123" t="s">
        <v>3388</v>
      </c>
      <c r="I107" s="124"/>
      <c r="J107" s="125">
        <f>BK107</f>
        <v>0</v>
      </c>
      <c r="L107" s="121"/>
      <c r="M107" s="126"/>
      <c r="P107" s="127">
        <f>SUM(P108:P110)</f>
        <v>0</v>
      </c>
      <c r="R107" s="127">
        <f>SUM(R108:R110)</f>
        <v>0</v>
      </c>
      <c r="T107" s="128">
        <f>SUM(T108:T110)</f>
        <v>0</v>
      </c>
      <c r="AR107" s="122" t="s">
        <v>79</v>
      </c>
      <c r="AT107" s="129" t="s">
        <v>71</v>
      </c>
      <c r="AU107" s="129" t="s">
        <v>72</v>
      </c>
      <c r="AY107" s="122" t="s">
        <v>306</v>
      </c>
      <c r="BK107" s="130">
        <f>SUM(BK108:BK110)</f>
        <v>0</v>
      </c>
    </row>
    <row r="108" spans="2:65" s="1" customFormat="1" ht="16.5" customHeight="1">
      <c r="B108" s="33"/>
      <c r="C108" s="133" t="s">
        <v>372</v>
      </c>
      <c r="D108" s="133" t="s">
        <v>308</v>
      </c>
      <c r="E108" s="134" t="s">
        <v>379</v>
      </c>
      <c r="F108" s="135" t="s">
        <v>3389</v>
      </c>
      <c r="G108" s="136" t="s">
        <v>422</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776</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776</v>
      </c>
      <c r="BM108" s="144" t="s">
        <v>3390</v>
      </c>
    </row>
    <row r="109" spans="2:65" s="1" customFormat="1" ht="16.5" customHeight="1">
      <c r="B109" s="33"/>
      <c r="C109" s="133" t="s">
        <v>379</v>
      </c>
      <c r="D109" s="133" t="s">
        <v>308</v>
      </c>
      <c r="E109" s="134" t="s">
        <v>384</v>
      </c>
      <c r="F109" s="135" t="s">
        <v>3391</v>
      </c>
      <c r="G109" s="136" t="s">
        <v>422</v>
      </c>
      <c r="H109" s="137">
        <v>3</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776</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776</v>
      </c>
      <c r="BM109" s="144" t="s">
        <v>3392</v>
      </c>
    </row>
    <row r="110" spans="2:65" s="1" customFormat="1" ht="16.5" customHeight="1">
      <c r="B110" s="33"/>
      <c r="C110" s="133" t="s">
        <v>384</v>
      </c>
      <c r="D110" s="133" t="s">
        <v>308</v>
      </c>
      <c r="E110" s="134" t="s">
        <v>8</v>
      </c>
      <c r="F110" s="135" t="s">
        <v>3331</v>
      </c>
      <c r="G110" s="136" t="s">
        <v>3380</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776</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776</v>
      </c>
      <c r="BM110" s="144" t="s">
        <v>3393</v>
      </c>
    </row>
    <row r="111" spans="2:65" s="11" customFormat="1" ht="25.9" customHeight="1">
      <c r="B111" s="121"/>
      <c r="D111" s="122" t="s">
        <v>71</v>
      </c>
      <c r="E111" s="123" t="s">
        <v>2690</v>
      </c>
      <c r="F111" s="123" t="s">
        <v>3333</v>
      </c>
      <c r="I111" s="124"/>
      <c r="J111" s="125">
        <f>BK111</f>
        <v>0</v>
      </c>
      <c r="L111" s="121"/>
      <c r="M111" s="126"/>
      <c r="P111" s="127">
        <f>SUM(P112:P113)</f>
        <v>0</v>
      </c>
      <c r="R111" s="127">
        <f>SUM(R112:R113)</f>
        <v>0</v>
      </c>
      <c r="T111" s="128">
        <f>SUM(T112:T113)</f>
        <v>0</v>
      </c>
      <c r="AR111" s="122" t="s">
        <v>79</v>
      </c>
      <c r="AT111" s="129" t="s">
        <v>71</v>
      </c>
      <c r="AU111" s="129" t="s">
        <v>72</v>
      </c>
      <c r="AY111" s="122" t="s">
        <v>306</v>
      </c>
      <c r="BK111" s="130">
        <f>SUM(BK112:BK113)</f>
        <v>0</v>
      </c>
    </row>
    <row r="112" spans="2:65" s="1" customFormat="1" ht="16.5" customHeight="1">
      <c r="B112" s="33"/>
      <c r="C112" s="133" t="s">
        <v>8</v>
      </c>
      <c r="D112" s="133" t="s">
        <v>308</v>
      </c>
      <c r="E112" s="134" t="s">
        <v>3316</v>
      </c>
      <c r="F112" s="135" t="s">
        <v>3335</v>
      </c>
      <c r="G112" s="136" t="s">
        <v>1336</v>
      </c>
      <c r="H112" s="137">
        <v>8</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108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3394</v>
      </c>
    </row>
    <row r="113" spans="2:65" s="1" customFormat="1" ht="16.5" customHeight="1">
      <c r="B113" s="33"/>
      <c r="C113" s="133" t="s">
        <v>400</v>
      </c>
      <c r="D113" s="133" t="s">
        <v>308</v>
      </c>
      <c r="E113" s="134" t="s">
        <v>3319</v>
      </c>
      <c r="F113" s="135" t="s">
        <v>3338</v>
      </c>
      <c r="G113" s="136" t="s">
        <v>2564</v>
      </c>
      <c r="H113" s="137">
        <v>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3395</v>
      </c>
    </row>
    <row r="114" spans="2:65" s="11" customFormat="1" ht="25.9" customHeight="1">
      <c r="B114" s="121"/>
      <c r="D114" s="122" t="s">
        <v>71</v>
      </c>
      <c r="E114" s="123" t="s">
        <v>3340</v>
      </c>
      <c r="F114" s="123" t="s">
        <v>3341</v>
      </c>
      <c r="I114" s="124"/>
      <c r="J114" s="125">
        <f>BK114</f>
        <v>0</v>
      </c>
      <c r="L114" s="121"/>
      <c r="M114" s="126"/>
      <c r="P114" s="127">
        <f>SUM(P115:P123)</f>
        <v>0</v>
      </c>
      <c r="R114" s="127">
        <f>SUM(R115:R123)</f>
        <v>0</v>
      </c>
      <c r="T114" s="128">
        <f>SUM(T115:T123)</f>
        <v>0</v>
      </c>
      <c r="AR114" s="122" t="s">
        <v>79</v>
      </c>
      <c r="AT114" s="129" t="s">
        <v>71</v>
      </c>
      <c r="AU114" s="129" t="s">
        <v>72</v>
      </c>
      <c r="AY114" s="122" t="s">
        <v>306</v>
      </c>
      <c r="BK114" s="130">
        <f>SUM(BK115:BK123)</f>
        <v>0</v>
      </c>
    </row>
    <row r="115" spans="2:65" s="1" customFormat="1" ht="16.5" customHeight="1">
      <c r="B115" s="33"/>
      <c r="C115" s="133" t="s">
        <v>406</v>
      </c>
      <c r="D115" s="133" t="s">
        <v>308</v>
      </c>
      <c r="E115" s="134" t="s">
        <v>3322</v>
      </c>
      <c r="F115" s="135" t="s">
        <v>3343</v>
      </c>
      <c r="G115" s="136" t="s">
        <v>1336</v>
      </c>
      <c r="H115" s="137">
        <v>8</v>
      </c>
      <c r="I115" s="138"/>
      <c r="J115" s="139">
        <f t="shared" ref="J115:J123" si="0">ROUND(I115*H115,2)</f>
        <v>0</v>
      </c>
      <c r="K115" s="135" t="s">
        <v>311</v>
      </c>
      <c r="L115" s="33"/>
      <c r="M115" s="140" t="s">
        <v>21</v>
      </c>
      <c r="N115" s="141" t="s">
        <v>43</v>
      </c>
      <c r="P115" s="142">
        <f t="shared" ref="P115:P123" si="1">O115*H115</f>
        <v>0</v>
      </c>
      <c r="Q115" s="142">
        <v>0</v>
      </c>
      <c r="R115" s="142">
        <f t="shared" ref="R115:R123" si="2">Q115*H115</f>
        <v>0</v>
      </c>
      <c r="S115" s="142">
        <v>0</v>
      </c>
      <c r="T115" s="143">
        <f t="shared" ref="T115:T123" si="3">S115*H115</f>
        <v>0</v>
      </c>
      <c r="AR115" s="144" t="s">
        <v>108</v>
      </c>
      <c r="AT115" s="144" t="s">
        <v>308</v>
      </c>
      <c r="AU115" s="144" t="s">
        <v>79</v>
      </c>
      <c r="AY115" s="18" t="s">
        <v>306</v>
      </c>
      <c r="BE115" s="145">
        <f t="shared" ref="BE115:BE123" si="4">IF(N115="základní",J115,0)</f>
        <v>0</v>
      </c>
      <c r="BF115" s="145">
        <f t="shared" ref="BF115:BF123" si="5">IF(N115="snížená",J115,0)</f>
        <v>0</v>
      </c>
      <c r="BG115" s="145">
        <f t="shared" ref="BG115:BG123" si="6">IF(N115="zákl. přenesená",J115,0)</f>
        <v>0</v>
      </c>
      <c r="BH115" s="145">
        <f t="shared" ref="BH115:BH123" si="7">IF(N115="sníž. přenesená",J115,0)</f>
        <v>0</v>
      </c>
      <c r="BI115" s="145">
        <f t="shared" ref="BI115:BI123" si="8">IF(N115="nulová",J115,0)</f>
        <v>0</v>
      </c>
      <c r="BJ115" s="18" t="s">
        <v>79</v>
      </c>
      <c r="BK115" s="145">
        <f t="shared" ref="BK115:BK123" si="9">ROUND(I115*H115,2)</f>
        <v>0</v>
      </c>
      <c r="BL115" s="18" t="s">
        <v>108</v>
      </c>
      <c r="BM115" s="144" t="s">
        <v>3396</v>
      </c>
    </row>
    <row r="116" spans="2:65" s="1" customFormat="1" ht="16.5" customHeight="1">
      <c r="B116" s="33"/>
      <c r="C116" s="133" t="s">
        <v>414</v>
      </c>
      <c r="D116" s="133" t="s">
        <v>308</v>
      </c>
      <c r="E116" s="134" t="s">
        <v>3325</v>
      </c>
      <c r="F116" s="135" t="s">
        <v>3346</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3397</v>
      </c>
    </row>
    <row r="117" spans="2:65" s="1" customFormat="1" ht="16.5" customHeight="1">
      <c r="B117" s="33"/>
      <c r="C117" s="133" t="s">
        <v>368</v>
      </c>
      <c r="D117" s="133" t="s">
        <v>308</v>
      </c>
      <c r="E117" s="134" t="s">
        <v>3327</v>
      </c>
      <c r="F117" s="135" t="s">
        <v>3349</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3398</v>
      </c>
    </row>
    <row r="118" spans="2:65" s="1" customFormat="1" ht="16.5" customHeight="1">
      <c r="B118" s="33"/>
      <c r="C118" s="133" t="s">
        <v>426</v>
      </c>
      <c r="D118" s="133" t="s">
        <v>308</v>
      </c>
      <c r="E118" s="134" t="s">
        <v>3330</v>
      </c>
      <c r="F118" s="135" t="s">
        <v>3399</v>
      </c>
      <c r="G118" s="136" t="s">
        <v>1336</v>
      </c>
      <c r="H118" s="137">
        <v>4</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3400</v>
      </c>
    </row>
    <row r="119" spans="2:65" s="1" customFormat="1" ht="16.5" customHeight="1">
      <c r="B119" s="33"/>
      <c r="C119" s="133" t="s">
        <v>432</v>
      </c>
      <c r="D119" s="133" t="s">
        <v>308</v>
      </c>
      <c r="E119" s="134" t="s">
        <v>3334</v>
      </c>
      <c r="F119" s="135" t="s">
        <v>3401</v>
      </c>
      <c r="G119" s="136" t="s">
        <v>1336</v>
      </c>
      <c r="H119" s="137">
        <v>12</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3402</v>
      </c>
    </row>
    <row r="120" spans="2:65" s="1" customFormat="1" ht="16.5" customHeight="1">
      <c r="B120" s="33"/>
      <c r="C120" s="133" t="s">
        <v>439</v>
      </c>
      <c r="D120" s="133" t="s">
        <v>308</v>
      </c>
      <c r="E120" s="134" t="s">
        <v>3337</v>
      </c>
      <c r="F120" s="135" t="s">
        <v>3403</v>
      </c>
      <c r="G120" s="136" t="s">
        <v>1336</v>
      </c>
      <c r="H120" s="137">
        <v>8</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3404</v>
      </c>
    </row>
    <row r="121" spans="2:65" s="1" customFormat="1" ht="16.5" customHeight="1">
      <c r="B121" s="33"/>
      <c r="C121" s="133" t="s">
        <v>446</v>
      </c>
      <c r="D121" s="133" t="s">
        <v>308</v>
      </c>
      <c r="E121" s="134" t="s">
        <v>3342</v>
      </c>
      <c r="F121" s="135" t="s">
        <v>3405</v>
      </c>
      <c r="G121" s="136" t="s">
        <v>1336</v>
      </c>
      <c r="H121" s="137">
        <v>8</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108</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3406</v>
      </c>
    </row>
    <row r="122" spans="2:65" s="1" customFormat="1" ht="16.5" customHeight="1">
      <c r="B122" s="33"/>
      <c r="C122" s="133" t="s">
        <v>7</v>
      </c>
      <c r="D122" s="133" t="s">
        <v>308</v>
      </c>
      <c r="E122" s="134" t="s">
        <v>3345</v>
      </c>
      <c r="F122" s="135" t="s">
        <v>3407</v>
      </c>
      <c r="G122" s="136" t="s">
        <v>1336</v>
      </c>
      <c r="H122" s="137">
        <v>4</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3408</v>
      </c>
    </row>
    <row r="123" spans="2:65" s="1" customFormat="1" ht="16.5" customHeight="1">
      <c r="B123" s="33"/>
      <c r="C123" s="133" t="s">
        <v>460</v>
      </c>
      <c r="D123" s="133" t="s">
        <v>308</v>
      </c>
      <c r="E123" s="134" t="s">
        <v>3348</v>
      </c>
      <c r="F123" s="135" t="s">
        <v>3370</v>
      </c>
      <c r="G123" s="136" t="s">
        <v>2564</v>
      </c>
      <c r="H123" s="137">
        <v>1</v>
      </c>
      <c r="I123" s="138"/>
      <c r="J123" s="139">
        <f t="shared" si="0"/>
        <v>0</v>
      </c>
      <c r="K123" s="135" t="s">
        <v>311</v>
      </c>
      <c r="L123" s="33"/>
      <c r="M123" s="196" t="s">
        <v>21</v>
      </c>
      <c r="N123" s="197" t="s">
        <v>43</v>
      </c>
      <c r="O123" s="194"/>
      <c r="P123" s="198">
        <f t="shared" si="1"/>
        <v>0</v>
      </c>
      <c r="Q123" s="198">
        <v>0</v>
      </c>
      <c r="R123" s="198">
        <f t="shared" si="2"/>
        <v>0</v>
      </c>
      <c r="S123" s="198">
        <v>0</v>
      </c>
      <c r="T123" s="199">
        <f t="shared" si="3"/>
        <v>0</v>
      </c>
      <c r="AR123" s="144" t="s">
        <v>108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3409</v>
      </c>
    </row>
    <row r="124" spans="2:65" s="1" customFormat="1" ht="6.95" customHeight="1">
      <c r="B124" s="41"/>
      <c r="C124" s="42"/>
      <c r="D124" s="42"/>
      <c r="E124" s="42"/>
      <c r="F124" s="42"/>
      <c r="G124" s="42"/>
      <c r="H124" s="42"/>
      <c r="I124" s="42"/>
      <c r="J124" s="42"/>
      <c r="K124" s="42"/>
      <c r="L124" s="33"/>
    </row>
  </sheetData>
  <sheetProtection algorithmName="SHA-512" hashValue="cnoKM0xsbZhxGpLLJOWbygZNdYw54H0EQ3FIOrW31hbZgIrVqLynhO1LoffHYAghSa6Wp2SbHX1xlS2nwKnd+g==" saltValue="loP8RSya35nHo+Fy6JwydjSSyPbKOpgT/X/3+CZnvt6oFyztOg6IVnRZcoOi3lEMQTqV9k2LErtC09FSyJJatQ==" spinCount="100000" sheet="1" objects="1" scenarios="1" formatColumns="0" formatRows="0" autoFilter="0"/>
  <autoFilter ref="C95:K123" xr:uid="{00000000-0009-0000-0000-00000B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2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133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18"/>
      <c r="G9" s="318"/>
      <c r="H9" s="318"/>
      <c r="L9" s="21"/>
    </row>
    <row r="10" spans="2:46" ht="12" customHeight="1">
      <c r="B10" s="21"/>
      <c r="D10" s="28" t="s">
        <v>257</v>
      </c>
      <c r="L10" s="21"/>
    </row>
    <row r="11" spans="2:46" s="1" customFormat="1" ht="16.5" customHeight="1">
      <c r="B11" s="33"/>
      <c r="E11" s="327" t="s">
        <v>2701</v>
      </c>
      <c r="F11" s="342"/>
      <c r="G11" s="342"/>
      <c r="H11" s="342"/>
      <c r="L11" s="33"/>
    </row>
    <row r="12" spans="2:46" s="1" customFormat="1" ht="12" customHeight="1">
      <c r="B12" s="33"/>
      <c r="D12" s="28" t="s">
        <v>2702</v>
      </c>
      <c r="L12" s="33"/>
    </row>
    <row r="13" spans="2:46" s="1" customFormat="1" ht="16.5" customHeight="1">
      <c r="B13" s="33"/>
      <c r="E13" s="319" t="s">
        <v>3410</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3284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ROUND((SUM(BE96:BE119)),  2)</f>
        <v>0</v>
      </c>
      <c r="I37" s="95">
        <v>0.21</v>
      </c>
      <c r="J37" s="81">
        <f>ROUND(((SUM(BE96:BE119))*I37),  2)</f>
        <v>0</v>
      </c>
      <c r="L37" s="33"/>
    </row>
    <row r="38" spans="2:12" s="1" customFormat="1" ht="14.45" customHeight="1">
      <c r="B38" s="33"/>
      <c r="E38" s="28" t="s">
        <v>44</v>
      </c>
      <c r="F38" s="81">
        <f>ROUND((SUM(BF96:BF119)),  2)</f>
        <v>0</v>
      </c>
      <c r="I38" s="95">
        <v>0.12</v>
      </c>
      <c r="J38" s="81">
        <f>ROUND(((SUM(BF96:BF119))*I38),  2)</f>
        <v>0</v>
      </c>
      <c r="L38" s="33"/>
    </row>
    <row r="39" spans="2:12" s="1" customFormat="1" ht="14.45" hidden="1" customHeight="1">
      <c r="B39" s="33"/>
      <c r="E39" s="28" t="s">
        <v>45</v>
      </c>
      <c r="F39" s="81">
        <f>ROUND((SUM(BG96:BG119)),  2)</f>
        <v>0</v>
      </c>
      <c r="I39" s="95">
        <v>0.21</v>
      </c>
      <c r="J39" s="81">
        <f>0</f>
        <v>0</v>
      </c>
      <c r="L39" s="33"/>
    </row>
    <row r="40" spans="2:12" s="1" customFormat="1" ht="14.45" hidden="1" customHeight="1">
      <c r="B40" s="33"/>
      <c r="E40" s="28" t="s">
        <v>46</v>
      </c>
      <c r="F40" s="81">
        <f>ROUND((SUM(BH96:BH119)),  2)</f>
        <v>0</v>
      </c>
      <c r="I40" s="95">
        <v>0.12</v>
      </c>
      <c r="J40" s="81">
        <f>0</f>
        <v>0</v>
      </c>
      <c r="L40" s="33"/>
    </row>
    <row r="41" spans="2:12" s="1" customFormat="1" ht="14.45" hidden="1" customHeight="1">
      <c r="B41" s="33"/>
      <c r="E41" s="28" t="s">
        <v>47</v>
      </c>
      <c r="F41" s="81">
        <f>ROUND((SUM(BI96:BI119)),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18"/>
      <c r="G54" s="318"/>
      <c r="H54" s="318"/>
      <c r="L54" s="21"/>
    </row>
    <row r="55" spans="2:12" ht="12" customHeight="1">
      <c r="B55" s="21"/>
      <c r="C55" s="28" t="s">
        <v>257</v>
      </c>
      <c r="L55" s="21"/>
    </row>
    <row r="56" spans="2:12" s="1" customFormat="1" ht="16.5" customHeight="1">
      <c r="B56" s="33"/>
      <c r="E56" s="327" t="s">
        <v>2701</v>
      </c>
      <c r="F56" s="342"/>
      <c r="G56" s="342"/>
      <c r="H56" s="342"/>
      <c r="L56" s="33"/>
    </row>
    <row r="57" spans="2:12" s="1" customFormat="1" ht="12" customHeight="1">
      <c r="B57" s="33"/>
      <c r="C57" s="28" t="s">
        <v>2702</v>
      </c>
      <c r="L57" s="33"/>
    </row>
    <row r="58" spans="2:12" s="1" customFormat="1" ht="16.5" customHeight="1">
      <c r="B58" s="33"/>
      <c r="E58" s="319" t="str">
        <f>E13</f>
        <v>2024/HEX/04-01-14-53 - D.1.4.5.3-Místní rozhlas (MR)</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3411</v>
      </c>
      <c r="E68" s="107"/>
      <c r="F68" s="107"/>
      <c r="G68" s="107"/>
      <c r="H68" s="107"/>
      <c r="I68" s="107"/>
      <c r="J68" s="108">
        <f>J97</f>
        <v>0</v>
      </c>
      <c r="L68" s="105"/>
    </row>
    <row r="69" spans="2:47" s="8" customFormat="1" ht="24.95" customHeight="1">
      <c r="B69" s="105"/>
      <c r="D69" s="106" t="s">
        <v>3412</v>
      </c>
      <c r="E69" s="107"/>
      <c r="F69" s="107"/>
      <c r="G69" s="107"/>
      <c r="H69" s="107"/>
      <c r="I69" s="107"/>
      <c r="J69" s="108">
        <f>J102</f>
        <v>0</v>
      </c>
      <c r="L69" s="105"/>
    </row>
    <row r="70" spans="2:47" s="8" customFormat="1" ht="24.95" customHeight="1">
      <c r="B70" s="105"/>
      <c r="D70" s="106" t="s">
        <v>3413</v>
      </c>
      <c r="E70" s="107"/>
      <c r="F70" s="107"/>
      <c r="G70" s="107"/>
      <c r="H70" s="107"/>
      <c r="I70" s="107"/>
      <c r="J70" s="108">
        <f>J104</f>
        <v>0</v>
      </c>
      <c r="L70" s="105"/>
    </row>
    <row r="71" spans="2:47" s="8" customFormat="1" ht="24.95" customHeight="1">
      <c r="B71" s="105"/>
      <c r="D71" s="106" t="s">
        <v>3288</v>
      </c>
      <c r="E71" s="107"/>
      <c r="F71" s="107"/>
      <c r="G71" s="107"/>
      <c r="H71" s="107"/>
      <c r="I71" s="107"/>
      <c r="J71" s="108">
        <f>J107</f>
        <v>0</v>
      </c>
      <c r="L71" s="105"/>
    </row>
    <row r="72" spans="2:47" s="8" customFormat="1" ht="24.95" customHeight="1">
      <c r="B72" s="105"/>
      <c r="D72" s="106" t="s">
        <v>3289</v>
      </c>
      <c r="E72" s="107"/>
      <c r="F72" s="107"/>
      <c r="G72" s="107"/>
      <c r="H72" s="107"/>
      <c r="I72" s="107"/>
      <c r="J72" s="108">
        <f>J110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40" t="str">
        <f>E7</f>
        <v>UPOL FTK – Rekonstrukce infrastruktury v areálu Neředín</v>
      </c>
      <c r="F82" s="341"/>
      <c r="G82" s="341"/>
      <c r="H82" s="341"/>
      <c r="L82" s="33"/>
    </row>
    <row r="83" spans="2:63" ht="12" customHeight="1">
      <c r="B83" s="21"/>
      <c r="C83" s="28" t="s">
        <v>255</v>
      </c>
      <c r="L83" s="21"/>
    </row>
    <row r="84" spans="2:63" ht="16.5" customHeight="1">
      <c r="B84" s="21"/>
      <c r="E84" s="340" t="s">
        <v>256</v>
      </c>
      <c r="F84" s="318"/>
      <c r="G84" s="318"/>
      <c r="H84" s="318"/>
      <c r="L84" s="21"/>
    </row>
    <row r="85" spans="2:63" ht="12" customHeight="1">
      <c r="B85" s="21"/>
      <c r="C85" s="28" t="s">
        <v>257</v>
      </c>
      <c r="L85" s="21"/>
    </row>
    <row r="86" spans="2:63" s="1" customFormat="1" ht="16.5" customHeight="1">
      <c r="B86" s="33"/>
      <c r="E86" s="327" t="s">
        <v>2701</v>
      </c>
      <c r="F86" s="342"/>
      <c r="G86" s="342"/>
      <c r="H86" s="342"/>
      <c r="L86" s="33"/>
    </row>
    <row r="87" spans="2:63" s="1" customFormat="1" ht="12" customHeight="1">
      <c r="B87" s="33"/>
      <c r="C87" s="28" t="s">
        <v>2702</v>
      </c>
      <c r="L87" s="33"/>
    </row>
    <row r="88" spans="2:63" s="1" customFormat="1" ht="16.5" customHeight="1">
      <c r="B88" s="33"/>
      <c r="E88" s="319" t="str">
        <f>E13</f>
        <v>2024/HEX/04-01-14-53 - D.1.4.5.3-Místní rozhlas (MR)</v>
      </c>
      <c r="F88" s="342"/>
      <c r="G88" s="342"/>
      <c r="H88" s="342"/>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P97+P102+P104+P107+P110</f>
        <v>0</v>
      </c>
      <c r="Q96" s="50"/>
      <c r="R96" s="118">
        <f>R97+R102+R104+R107+R110</f>
        <v>0</v>
      </c>
      <c r="S96" s="50"/>
      <c r="T96" s="119">
        <f>T97+T102+T104+T107+T110</f>
        <v>0</v>
      </c>
      <c r="AT96" s="18" t="s">
        <v>71</v>
      </c>
      <c r="AU96" s="18" t="s">
        <v>266</v>
      </c>
      <c r="BK96" s="120">
        <f>BK97+BK102+BK104+BK107+BK110</f>
        <v>0</v>
      </c>
    </row>
    <row r="97" spans="2:65" s="11" customFormat="1" ht="25.9" customHeight="1">
      <c r="B97" s="121"/>
      <c r="D97" s="122" t="s">
        <v>71</v>
      </c>
      <c r="E97" s="123" t="s">
        <v>2676</v>
      </c>
      <c r="F97" s="123" t="s">
        <v>3414</v>
      </c>
      <c r="I97" s="124"/>
      <c r="J97" s="125">
        <f>BK97</f>
        <v>0</v>
      </c>
      <c r="L97" s="121"/>
      <c r="M97" s="126"/>
      <c r="P97" s="127">
        <f>SUM(P98:P101)</f>
        <v>0</v>
      </c>
      <c r="R97" s="127">
        <f>SUM(R98:R101)</f>
        <v>0</v>
      </c>
      <c r="T97" s="128">
        <f>SUM(T98:T101)</f>
        <v>0</v>
      </c>
      <c r="AR97" s="122" t="s">
        <v>79</v>
      </c>
      <c r="AT97" s="129" t="s">
        <v>71</v>
      </c>
      <c r="AU97" s="129" t="s">
        <v>72</v>
      </c>
      <c r="AY97" s="122" t="s">
        <v>306</v>
      </c>
      <c r="BK97" s="130">
        <f>SUM(BK98:BK101)</f>
        <v>0</v>
      </c>
    </row>
    <row r="98" spans="2:65" s="1" customFormat="1" ht="16.5" customHeight="1">
      <c r="B98" s="33"/>
      <c r="C98" s="133" t="s">
        <v>79</v>
      </c>
      <c r="D98" s="133" t="s">
        <v>308</v>
      </c>
      <c r="E98" s="134" t="s">
        <v>3291</v>
      </c>
      <c r="F98" s="135" t="s">
        <v>3292</v>
      </c>
      <c r="G98" s="136" t="s">
        <v>240</v>
      </c>
      <c r="H98" s="137">
        <v>25</v>
      </c>
      <c r="I98" s="138"/>
      <c r="J98" s="139">
        <f>ROUND(I98*H98,2)</f>
        <v>0</v>
      </c>
      <c r="K98" s="135" t="s">
        <v>311</v>
      </c>
      <c r="L98" s="33"/>
      <c r="M98" s="140" t="s">
        <v>21</v>
      </c>
      <c r="N98" s="141" t="s">
        <v>43</v>
      </c>
      <c r="P98" s="142">
        <f>O98*H98</f>
        <v>0</v>
      </c>
      <c r="Q98" s="142">
        <v>0</v>
      </c>
      <c r="R98" s="142">
        <f>Q98*H98</f>
        <v>0</v>
      </c>
      <c r="S98" s="142">
        <v>0</v>
      </c>
      <c r="T98" s="143">
        <f>S98*H98</f>
        <v>0</v>
      </c>
      <c r="AR98" s="144" t="s">
        <v>776</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776</v>
      </c>
      <c r="BM98" s="144" t="s">
        <v>3415</v>
      </c>
    </row>
    <row r="99" spans="2:65" s="1" customFormat="1" ht="16.5" customHeight="1">
      <c r="B99" s="33"/>
      <c r="C99" s="133" t="s">
        <v>81</v>
      </c>
      <c r="D99" s="133" t="s">
        <v>308</v>
      </c>
      <c r="E99" s="134" t="s">
        <v>81</v>
      </c>
      <c r="F99" s="135" t="s">
        <v>3294</v>
      </c>
      <c r="G99" s="136" t="s">
        <v>240</v>
      </c>
      <c r="H99" s="137">
        <v>20</v>
      </c>
      <c r="I99" s="138"/>
      <c r="J99" s="139">
        <f>ROUND(I99*H99,2)</f>
        <v>0</v>
      </c>
      <c r="K99" s="135" t="s">
        <v>311</v>
      </c>
      <c r="L99" s="33"/>
      <c r="M99" s="140" t="s">
        <v>21</v>
      </c>
      <c r="N99" s="141" t="s">
        <v>43</v>
      </c>
      <c r="P99" s="142">
        <f>O99*H99</f>
        <v>0</v>
      </c>
      <c r="Q99" s="142">
        <v>0</v>
      </c>
      <c r="R99" s="142">
        <f>Q99*H99</f>
        <v>0</v>
      </c>
      <c r="S99" s="142">
        <v>0</v>
      </c>
      <c r="T99" s="143">
        <f>S99*H99</f>
        <v>0</v>
      </c>
      <c r="AR99" s="144" t="s">
        <v>776</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776</v>
      </c>
      <c r="BM99" s="144" t="s">
        <v>3416</v>
      </c>
    </row>
    <row r="100" spans="2:65" s="1" customFormat="1" ht="16.5" customHeight="1">
      <c r="B100" s="33"/>
      <c r="C100" s="133" t="s">
        <v>89</v>
      </c>
      <c r="D100" s="133" t="s">
        <v>308</v>
      </c>
      <c r="E100" s="134" t="s">
        <v>89</v>
      </c>
      <c r="F100" s="135" t="s">
        <v>3417</v>
      </c>
      <c r="G100" s="136" t="s">
        <v>422</v>
      </c>
      <c r="H100" s="137">
        <v>2</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776</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776</v>
      </c>
      <c r="BM100" s="144" t="s">
        <v>3418</v>
      </c>
    </row>
    <row r="101" spans="2:65" s="1" customFormat="1" ht="16.5" customHeight="1">
      <c r="B101" s="33"/>
      <c r="C101" s="133" t="s">
        <v>108</v>
      </c>
      <c r="D101" s="133" t="s">
        <v>308</v>
      </c>
      <c r="E101" s="134" t="s">
        <v>108</v>
      </c>
      <c r="F101" s="135" t="s">
        <v>3304</v>
      </c>
      <c r="G101" s="136" t="s">
        <v>2564</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776</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776</v>
      </c>
      <c r="BM101" s="144" t="s">
        <v>3419</v>
      </c>
    </row>
    <row r="102" spans="2:65" s="11" customFormat="1" ht="25.9" customHeight="1">
      <c r="B102" s="121"/>
      <c r="D102" s="122" t="s">
        <v>71</v>
      </c>
      <c r="E102" s="123" t="s">
        <v>2686</v>
      </c>
      <c r="F102" s="123" t="s">
        <v>3420</v>
      </c>
      <c r="I102" s="124"/>
      <c r="J102" s="125">
        <f>BK102</f>
        <v>0</v>
      </c>
      <c r="L102" s="121"/>
      <c r="M102" s="126"/>
      <c r="P102" s="127">
        <f>P103</f>
        <v>0</v>
      </c>
      <c r="R102" s="127">
        <f>R103</f>
        <v>0</v>
      </c>
      <c r="T102" s="128">
        <f>T103</f>
        <v>0</v>
      </c>
      <c r="AR102" s="122" t="s">
        <v>79</v>
      </c>
      <c r="AT102" s="129" t="s">
        <v>71</v>
      </c>
      <c r="AU102" s="129" t="s">
        <v>72</v>
      </c>
      <c r="AY102" s="122" t="s">
        <v>306</v>
      </c>
      <c r="BK102" s="130">
        <f>BK103</f>
        <v>0</v>
      </c>
    </row>
    <row r="103" spans="2:65" s="1" customFormat="1" ht="16.5" customHeight="1">
      <c r="B103" s="33"/>
      <c r="C103" s="133" t="s">
        <v>343</v>
      </c>
      <c r="D103" s="133" t="s">
        <v>308</v>
      </c>
      <c r="E103" s="134" t="s">
        <v>343</v>
      </c>
      <c r="F103" s="135" t="s">
        <v>3421</v>
      </c>
      <c r="G103" s="136" t="s">
        <v>240</v>
      </c>
      <c r="H103" s="137">
        <v>60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776</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776</v>
      </c>
      <c r="BM103" s="144" t="s">
        <v>3422</v>
      </c>
    </row>
    <row r="104" spans="2:65" s="11" customFormat="1" ht="25.9" customHeight="1">
      <c r="B104" s="121"/>
      <c r="D104" s="122" t="s">
        <v>71</v>
      </c>
      <c r="E104" s="123" t="s">
        <v>351</v>
      </c>
      <c r="F104" s="123" t="s">
        <v>3423</v>
      </c>
      <c r="I104" s="124"/>
      <c r="J104" s="125">
        <f>BK104</f>
        <v>0</v>
      </c>
      <c r="L104" s="121"/>
      <c r="M104" s="126"/>
      <c r="P104" s="127">
        <f>SUM(P105:P106)</f>
        <v>0</v>
      </c>
      <c r="R104" s="127">
        <f>SUM(R105:R106)</f>
        <v>0</v>
      </c>
      <c r="T104" s="128">
        <f>SUM(T105:T106)</f>
        <v>0</v>
      </c>
      <c r="AR104" s="122" t="s">
        <v>79</v>
      </c>
      <c r="AT104" s="129" t="s">
        <v>71</v>
      </c>
      <c r="AU104" s="129" t="s">
        <v>72</v>
      </c>
      <c r="AY104" s="122" t="s">
        <v>306</v>
      </c>
      <c r="BK104" s="130">
        <f>SUM(BK105:BK106)</f>
        <v>0</v>
      </c>
    </row>
    <row r="105" spans="2:65" s="1" customFormat="1" ht="16.5" customHeight="1">
      <c r="B105" s="33"/>
      <c r="C105" s="133" t="s">
        <v>351</v>
      </c>
      <c r="D105" s="133" t="s">
        <v>308</v>
      </c>
      <c r="E105" s="134" t="s">
        <v>359</v>
      </c>
      <c r="F105" s="135" t="s">
        <v>3424</v>
      </c>
      <c r="G105" s="136" t="s">
        <v>422</v>
      </c>
      <c r="H105" s="137">
        <v>3</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776</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776</v>
      </c>
      <c r="BM105" s="144" t="s">
        <v>3425</v>
      </c>
    </row>
    <row r="106" spans="2:65" s="1" customFormat="1" ht="16.5" customHeight="1">
      <c r="B106" s="33"/>
      <c r="C106" s="133" t="s">
        <v>359</v>
      </c>
      <c r="D106" s="133" t="s">
        <v>308</v>
      </c>
      <c r="E106" s="134" t="s">
        <v>365</v>
      </c>
      <c r="F106" s="135" t="s">
        <v>3331</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3426</v>
      </c>
    </row>
    <row r="107" spans="2:65" s="11" customFormat="1" ht="25.9" customHeight="1">
      <c r="B107" s="121"/>
      <c r="D107" s="122" t="s">
        <v>71</v>
      </c>
      <c r="E107" s="123" t="s">
        <v>2690</v>
      </c>
      <c r="F107" s="123" t="s">
        <v>3333</v>
      </c>
      <c r="I107" s="124"/>
      <c r="J107" s="125">
        <f>BK107</f>
        <v>0</v>
      </c>
      <c r="L107" s="121"/>
      <c r="M107" s="126"/>
      <c r="P107" s="127">
        <f>SUM(P108:P109)</f>
        <v>0</v>
      </c>
      <c r="R107" s="127">
        <f>SUM(R108:R109)</f>
        <v>0</v>
      </c>
      <c r="T107" s="128">
        <f>SUM(T108:T109)</f>
        <v>0</v>
      </c>
      <c r="AR107" s="122" t="s">
        <v>79</v>
      </c>
      <c r="AT107" s="129" t="s">
        <v>71</v>
      </c>
      <c r="AU107" s="129" t="s">
        <v>72</v>
      </c>
      <c r="AY107" s="122" t="s">
        <v>306</v>
      </c>
      <c r="BK107" s="130">
        <f>SUM(BK108:BK109)</f>
        <v>0</v>
      </c>
    </row>
    <row r="108" spans="2:65" s="1" customFormat="1" ht="16.5" customHeight="1">
      <c r="B108" s="33"/>
      <c r="C108" s="133" t="s">
        <v>365</v>
      </c>
      <c r="D108" s="133" t="s">
        <v>308</v>
      </c>
      <c r="E108" s="134" t="s">
        <v>372</v>
      </c>
      <c r="F108" s="135" t="s">
        <v>3335</v>
      </c>
      <c r="G108" s="136" t="s">
        <v>1336</v>
      </c>
      <c r="H108" s="137">
        <v>4</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3427</v>
      </c>
    </row>
    <row r="109" spans="2:65" s="1" customFormat="1" ht="16.5" customHeight="1">
      <c r="B109" s="33"/>
      <c r="C109" s="133" t="s">
        <v>372</v>
      </c>
      <c r="D109" s="133" t="s">
        <v>308</v>
      </c>
      <c r="E109" s="134" t="s">
        <v>379</v>
      </c>
      <c r="F109" s="135" t="s">
        <v>3338</v>
      </c>
      <c r="G109" s="136" t="s">
        <v>2564</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108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108</v>
      </c>
      <c r="BM109" s="144" t="s">
        <v>3428</v>
      </c>
    </row>
    <row r="110" spans="2:65" s="11" customFormat="1" ht="25.9" customHeight="1">
      <c r="B110" s="121"/>
      <c r="D110" s="122" t="s">
        <v>71</v>
      </c>
      <c r="E110" s="123" t="s">
        <v>3340</v>
      </c>
      <c r="F110" s="123" t="s">
        <v>3341</v>
      </c>
      <c r="I110" s="124"/>
      <c r="J110" s="125">
        <f>BK110</f>
        <v>0</v>
      </c>
      <c r="L110" s="121"/>
      <c r="M110" s="126"/>
      <c r="P110" s="127">
        <f>SUM(P111:P119)</f>
        <v>0</v>
      </c>
      <c r="R110" s="127">
        <f>SUM(R111:R119)</f>
        <v>0</v>
      </c>
      <c r="T110" s="128">
        <f>SUM(T111:T119)</f>
        <v>0</v>
      </c>
      <c r="AR110" s="122" t="s">
        <v>79</v>
      </c>
      <c r="AT110" s="129" t="s">
        <v>71</v>
      </c>
      <c r="AU110" s="129" t="s">
        <v>72</v>
      </c>
      <c r="AY110" s="122" t="s">
        <v>306</v>
      </c>
      <c r="BK110" s="130">
        <f>SUM(BK111:BK119)</f>
        <v>0</v>
      </c>
    </row>
    <row r="111" spans="2:65" s="1" customFormat="1" ht="16.5" customHeight="1">
      <c r="B111" s="33"/>
      <c r="C111" s="133" t="s">
        <v>379</v>
      </c>
      <c r="D111" s="133" t="s">
        <v>308</v>
      </c>
      <c r="E111" s="134" t="s">
        <v>384</v>
      </c>
      <c r="F111" s="135" t="s">
        <v>3343</v>
      </c>
      <c r="G111" s="136" t="s">
        <v>1336</v>
      </c>
      <c r="H111" s="137">
        <v>8</v>
      </c>
      <c r="I111" s="138"/>
      <c r="J111" s="139">
        <f t="shared" ref="J111:J119" si="0">ROUND(I111*H111,2)</f>
        <v>0</v>
      </c>
      <c r="K111" s="135" t="s">
        <v>311</v>
      </c>
      <c r="L111" s="33"/>
      <c r="M111" s="140" t="s">
        <v>21</v>
      </c>
      <c r="N111" s="141" t="s">
        <v>43</v>
      </c>
      <c r="P111" s="142">
        <f t="shared" ref="P111:P119" si="1">O111*H111</f>
        <v>0</v>
      </c>
      <c r="Q111" s="142">
        <v>0</v>
      </c>
      <c r="R111" s="142">
        <f t="shared" ref="R111:R119" si="2">Q111*H111</f>
        <v>0</v>
      </c>
      <c r="S111" s="142">
        <v>0</v>
      </c>
      <c r="T111" s="143">
        <f t="shared" ref="T111:T119" si="3">S111*H111</f>
        <v>0</v>
      </c>
      <c r="AR111" s="144" t="s">
        <v>108</v>
      </c>
      <c r="AT111" s="144" t="s">
        <v>308</v>
      </c>
      <c r="AU111" s="144" t="s">
        <v>79</v>
      </c>
      <c r="AY111" s="18" t="s">
        <v>306</v>
      </c>
      <c r="BE111" s="145">
        <f t="shared" ref="BE111:BE119" si="4">IF(N111="základní",J111,0)</f>
        <v>0</v>
      </c>
      <c r="BF111" s="145">
        <f t="shared" ref="BF111:BF119" si="5">IF(N111="snížená",J111,0)</f>
        <v>0</v>
      </c>
      <c r="BG111" s="145">
        <f t="shared" ref="BG111:BG119" si="6">IF(N111="zákl. přenesená",J111,0)</f>
        <v>0</v>
      </c>
      <c r="BH111" s="145">
        <f t="shared" ref="BH111:BH119" si="7">IF(N111="sníž. přenesená",J111,0)</f>
        <v>0</v>
      </c>
      <c r="BI111" s="145">
        <f t="shared" ref="BI111:BI119" si="8">IF(N111="nulová",J111,0)</f>
        <v>0</v>
      </c>
      <c r="BJ111" s="18" t="s">
        <v>79</v>
      </c>
      <c r="BK111" s="145">
        <f t="shared" ref="BK111:BK119" si="9">ROUND(I111*H111,2)</f>
        <v>0</v>
      </c>
      <c r="BL111" s="18" t="s">
        <v>108</v>
      </c>
      <c r="BM111" s="144" t="s">
        <v>3429</v>
      </c>
    </row>
    <row r="112" spans="2:65" s="1" customFormat="1" ht="16.5" customHeight="1">
      <c r="B112" s="33"/>
      <c r="C112" s="133" t="s">
        <v>384</v>
      </c>
      <c r="D112" s="133" t="s">
        <v>308</v>
      </c>
      <c r="E112" s="134" t="s">
        <v>8</v>
      </c>
      <c r="F112" s="135" t="s">
        <v>3346</v>
      </c>
      <c r="G112" s="136" t="s">
        <v>1336</v>
      </c>
      <c r="H112" s="137">
        <v>8</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3430</v>
      </c>
    </row>
    <row r="113" spans="2:65" s="1" customFormat="1" ht="16.5" customHeight="1">
      <c r="B113" s="33"/>
      <c r="C113" s="133" t="s">
        <v>8</v>
      </c>
      <c r="D113" s="133" t="s">
        <v>308</v>
      </c>
      <c r="E113" s="134" t="s">
        <v>3316</v>
      </c>
      <c r="F113" s="135" t="s">
        <v>3349</v>
      </c>
      <c r="G113" s="136" t="s">
        <v>1336</v>
      </c>
      <c r="H113" s="137">
        <v>8</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3431</v>
      </c>
    </row>
    <row r="114" spans="2:65" s="1" customFormat="1" ht="16.5" customHeight="1">
      <c r="B114" s="33"/>
      <c r="C114" s="133" t="s">
        <v>400</v>
      </c>
      <c r="D114" s="133" t="s">
        <v>308</v>
      </c>
      <c r="E114" s="134" t="s">
        <v>3319</v>
      </c>
      <c r="F114" s="135" t="s">
        <v>3399</v>
      </c>
      <c r="G114" s="136" t="s">
        <v>1336</v>
      </c>
      <c r="H114" s="137">
        <v>4</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3432</v>
      </c>
    </row>
    <row r="115" spans="2:65" s="1" customFormat="1" ht="16.5" customHeight="1">
      <c r="B115" s="33"/>
      <c r="C115" s="133" t="s">
        <v>406</v>
      </c>
      <c r="D115" s="133" t="s">
        <v>308</v>
      </c>
      <c r="E115" s="134" t="s">
        <v>3322</v>
      </c>
      <c r="F115" s="135" t="s">
        <v>3401</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3433</v>
      </c>
    </row>
    <row r="116" spans="2:65" s="1" customFormat="1" ht="16.5" customHeight="1">
      <c r="B116" s="33"/>
      <c r="C116" s="133" t="s">
        <v>414</v>
      </c>
      <c r="D116" s="133" t="s">
        <v>308</v>
      </c>
      <c r="E116" s="134" t="s">
        <v>3325</v>
      </c>
      <c r="F116" s="135" t="s">
        <v>3403</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3434</v>
      </c>
    </row>
    <row r="117" spans="2:65" s="1" customFormat="1" ht="16.5" customHeight="1">
      <c r="B117" s="33"/>
      <c r="C117" s="133" t="s">
        <v>368</v>
      </c>
      <c r="D117" s="133" t="s">
        <v>308</v>
      </c>
      <c r="E117" s="134" t="s">
        <v>3327</v>
      </c>
      <c r="F117" s="135" t="s">
        <v>3405</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3435</v>
      </c>
    </row>
    <row r="118" spans="2:65" s="1" customFormat="1" ht="16.5" customHeight="1">
      <c r="B118" s="33"/>
      <c r="C118" s="133" t="s">
        <v>426</v>
      </c>
      <c r="D118" s="133" t="s">
        <v>308</v>
      </c>
      <c r="E118" s="134" t="s">
        <v>3330</v>
      </c>
      <c r="F118" s="135" t="s">
        <v>3407</v>
      </c>
      <c r="G118" s="136" t="s">
        <v>1336</v>
      </c>
      <c r="H118" s="137">
        <v>4</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3436</v>
      </c>
    </row>
    <row r="119" spans="2:65" s="1" customFormat="1" ht="16.5" customHeight="1">
      <c r="B119" s="33"/>
      <c r="C119" s="133" t="s">
        <v>432</v>
      </c>
      <c r="D119" s="133" t="s">
        <v>308</v>
      </c>
      <c r="E119" s="134" t="s">
        <v>3334</v>
      </c>
      <c r="F119" s="135" t="s">
        <v>3370</v>
      </c>
      <c r="G119" s="136" t="s">
        <v>2564</v>
      </c>
      <c r="H119" s="137">
        <v>1</v>
      </c>
      <c r="I119" s="138"/>
      <c r="J119" s="139">
        <f t="shared" si="0"/>
        <v>0</v>
      </c>
      <c r="K119" s="135" t="s">
        <v>311</v>
      </c>
      <c r="L119" s="33"/>
      <c r="M119" s="196" t="s">
        <v>21</v>
      </c>
      <c r="N119" s="197" t="s">
        <v>43</v>
      </c>
      <c r="O119" s="194"/>
      <c r="P119" s="198">
        <f t="shared" si="1"/>
        <v>0</v>
      </c>
      <c r="Q119" s="198">
        <v>0</v>
      </c>
      <c r="R119" s="198">
        <f t="shared" si="2"/>
        <v>0</v>
      </c>
      <c r="S119" s="198">
        <v>0</v>
      </c>
      <c r="T119" s="199">
        <f t="shared" si="3"/>
        <v>0</v>
      </c>
      <c r="AR119" s="144" t="s">
        <v>108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3437</v>
      </c>
    </row>
    <row r="120" spans="2:65" s="1" customFormat="1" ht="6.95" customHeight="1">
      <c r="B120" s="41"/>
      <c r="C120" s="42"/>
      <c r="D120" s="42"/>
      <c r="E120" s="42"/>
      <c r="F120" s="42"/>
      <c r="G120" s="42"/>
      <c r="H120" s="42"/>
      <c r="I120" s="42"/>
      <c r="J120" s="42"/>
      <c r="K120" s="42"/>
      <c r="L120" s="33"/>
    </row>
  </sheetData>
  <sheetProtection algorithmName="SHA-512" hashValue="HfMZTfnnzGv0hR+zi4VeFjAymv4l4tmwddlrvfSZlQFgZ2wDpGbsDQKrbbHmuG+RVkkXMyoBj/nVWbTKpJHFYQ==" saltValue="hS2s0/jkdjlpNnX4vD+xObCM/HhNl7tvanu76etJo/f6JxCa0YhiN0zJGq8fDxnI+ZtOdHodpa3MhBYI3lyHoA==" spinCount="100000" sheet="1" objects="1" scenarios="1" formatColumns="0" formatRows="0" autoFilter="0"/>
  <autoFilter ref="C95:K119" xr:uid="{00000000-0009-0000-0000-00000C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1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136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 customHeight="1">
      <c r="B8" s="21"/>
      <c r="D8" s="28" t="s">
        <v>255</v>
      </c>
      <c r="L8" s="21"/>
    </row>
    <row r="9" spans="2:46" s="1" customFormat="1" ht="16.5" customHeight="1">
      <c r="B9" s="33"/>
      <c r="E9" s="340" t="s">
        <v>256</v>
      </c>
      <c r="F9" s="342"/>
      <c r="G9" s="342"/>
      <c r="H9" s="342"/>
      <c r="L9" s="33"/>
    </row>
    <row r="10" spans="2:46" s="1" customFormat="1" ht="12" customHeight="1">
      <c r="B10" s="33"/>
      <c r="D10" s="28" t="s">
        <v>257</v>
      </c>
      <c r="L10" s="33"/>
    </row>
    <row r="11" spans="2:46" s="1" customFormat="1" ht="16.5" customHeight="1">
      <c r="B11" s="33"/>
      <c r="E11" s="319" t="s">
        <v>3438</v>
      </c>
      <c r="F11" s="342"/>
      <c r="G11" s="342"/>
      <c r="H11" s="342"/>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3" t="str">
        <f>'Rekapitulace stavby'!E14</f>
        <v>Vyplň údaj</v>
      </c>
      <c r="F20" s="332"/>
      <c r="G20" s="332"/>
      <c r="H20" s="332"/>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3117</v>
      </c>
      <c r="I26" s="28" t="s">
        <v>29</v>
      </c>
      <c r="J26" s="26" t="s">
        <v>21</v>
      </c>
      <c r="L26" s="33"/>
    </row>
    <row r="27" spans="2:12" s="1" customFormat="1" ht="6.95" customHeight="1">
      <c r="B27" s="33"/>
      <c r="L27" s="33"/>
    </row>
    <row r="28" spans="2:12" s="1" customFormat="1" ht="12" customHeight="1">
      <c r="B28" s="33"/>
      <c r="D28" s="28" t="s">
        <v>36</v>
      </c>
      <c r="L28" s="33"/>
    </row>
    <row r="29" spans="2:12" s="7" customFormat="1" ht="334.5" customHeight="1">
      <c r="B29" s="92"/>
      <c r="E29" s="336" t="s">
        <v>2705</v>
      </c>
      <c r="F29" s="336"/>
      <c r="G29" s="336"/>
      <c r="H29" s="336"/>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ROUND(J89,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ROUND((SUM(BE89:BE112)),  2)</f>
        <v>0</v>
      </c>
      <c r="I35" s="95">
        <v>0.21</v>
      </c>
      <c r="J35" s="81">
        <f>ROUND(((SUM(BE89:BE112))*I35),  2)</f>
        <v>0</v>
      </c>
      <c r="L35" s="33"/>
    </row>
    <row r="36" spans="2:12" s="1" customFormat="1" ht="14.45" customHeight="1">
      <c r="B36" s="33"/>
      <c r="E36" s="28" t="s">
        <v>44</v>
      </c>
      <c r="F36" s="81">
        <f>ROUND((SUM(BF89:BF112)),  2)</f>
        <v>0</v>
      </c>
      <c r="I36" s="95">
        <v>0.12</v>
      </c>
      <c r="J36" s="81">
        <f>ROUND(((SUM(BF89:BF112))*I36),  2)</f>
        <v>0</v>
      </c>
      <c r="L36" s="33"/>
    </row>
    <row r="37" spans="2:12" s="1" customFormat="1" ht="14.45" hidden="1" customHeight="1">
      <c r="B37" s="33"/>
      <c r="E37" s="28" t="s">
        <v>45</v>
      </c>
      <c r="F37" s="81">
        <f>ROUND((SUM(BG89:BG112)),  2)</f>
        <v>0</v>
      </c>
      <c r="I37" s="95">
        <v>0.21</v>
      </c>
      <c r="J37" s="81">
        <f>0</f>
        <v>0</v>
      </c>
      <c r="L37" s="33"/>
    </row>
    <row r="38" spans="2:12" s="1" customFormat="1" ht="14.45" hidden="1" customHeight="1">
      <c r="B38" s="33"/>
      <c r="E38" s="28" t="s">
        <v>46</v>
      </c>
      <c r="F38" s="81">
        <f>ROUND((SUM(BH89:BH112)),  2)</f>
        <v>0</v>
      </c>
      <c r="I38" s="95">
        <v>0.12</v>
      </c>
      <c r="J38" s="81">
        <f>0</f>
        <v>0</v>
      </c>
      <c r="L38" s="33"/>
    </row>
    <row r="39" spans="2:12" s="1" customFormat="1" ht="14.45" hidden="1" customHeight="1">
      <c r="B39" s="33"/>
      <c r="E39" s="28" t="s">
        <v>47</v>
      </c>
      <c r="F39" s="81">
        <f>ROUND((SUM(BI89:BI112)),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40" t="str">
        <f>E7</f>
        <v>UPOL FTK – Rekonstrukce infrastruktury v areálu Neředín</v>
      </c>
      <c r="F50" s="341"/>
      <c r="G50" s="341"/>
      <c r="H50" s="341"/>
      <c r="L50" s="33"/>
    </row>
    <row r="51" spans="2:47" ht="12" customHeight="1">
      <c r="B51" s="21"/>
      <c r="C51" s="28" t="s">
        <v>255</v>
      </c>
      <c r="L51" s="21"/>
    </row>
    <row r="52" spans="2:47" s="1" customFormat="1" ht="16.5" customHeight="1">
      <c r="B52" s="33"/>
      <c r="E52" s="340" t="s">
        <v>256</v>
      </c>
      <c r="F52" s="342"/>
      <c r="G52" s="342"/>
      <c r="H52" s="342"/>
      <c r="L52" s="33"/>
    </row>
    <row r="53" spans="2:47" s="1" customFormat="1" ht="12" customHeight="1">
      <c r="B53" s="33"/>
      <c r="C53" s="28" t="s">
        <v>257</v>
      </c>
      <c r="L53" s="33"/>
    </row>
    <row r="54" spans="2:47" s="1" customFormat="1" ht="16.5" customHeight="1">
      <c r="B54" s="33"/>
      <c r="E54" s="319" t="str">
        <f>E11</f>
        <v>2024/HEX/04-01-15 - D.1.5-Přeložka NN areálová</v>
      </c>
      <c r="F54" s="342"/>
      <c r="G54" s="342"/>
      <c r="H54" s="342"/>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Ing.J.Petlach</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J89</f>
        <v>0</v>
      </c>
      <c r="L63" s="33"/>
      <c r="AU63" s="18" t="s">
        <v>266</v>
      </c>
    </row>
    <row r="64" spans="2:47" s="8" customFormat="1" ht="24.95" customHeight="1">
      <c r="B64" s="105"/>
      <c r="D64" s="106" t="s">
        <v>3439</v>
      </c>
      <c r="E64" s="107"/>
      <c r="F64" s="107"/>
      <c r="G64" s="107"/>
      <c r="H64" s="107"/>
      <c r="I64" s="107"/>
      <c r="J64" s="108">
        <f>J90</f>
        <v>0</v>
      </c>
      <c r="L64" s="105"/>
    </row>
    <row r="65" spans="2:12" s="8" customFormat="1" ht="24.95" customHeight="1">
      <c r="B65" s="105"/>
      <c r="D65" s="106" t="s">
        <v>3440</v>
      </c>
      <c r="E65" s="107"/>
      <c r="F65" s="107"/>
      <c r="G65" s="107"/>
      <c r="H65" s="107"/>
      <c r="I65" s="107"/>
      <c r="J65" s="108">
        <f>J93</f>
        <v>0</v>
      </c>
      <c r="L65" s="105"/>
    </row>
    <row r="66" spans="2:12" s="8" customFormat="1" ht="24.95" customHeight="1">
      <c r="B66" s="105"/>
      <c r="D66" s="106" t="s">
        <v>3441</v>
      </c>
      <c r="E66" s="107"/>
      <c r="F66" s="107"/>
      <c r="G66" s="107"/>
      <c r="H66" s="107"/>
      <c r="I66" s="107"/>
      <c r="J66" s="108">
        <f>J98</f>
        <v>0</v>
      </c>
      <c r="L66" s="105"/>
    </row>
    <row r="67" spans="2:12" s="8" customFormat="1" ht="24.95" customHeight="1">
      <c r="B67" s="105"/>
      <c r="D67" s="106" t="s">
        <v>3442</v>
      </c>
      <c r="E67" s="107"/>
      <c r="F67" s="107"/>
      <c r="G67" s="107"/>
      <c r="H67" s="107"/>
      <c r="I67" s="107"/>
      <c r="J67" s="108">
        <f>J101</f>
        <v>0</v>
      </c>
      <c r="L67" s="105"/>
    </row>
    <row r="68" spans="2:12" s="1" customFormat="1" ht="21.75" customHeight="1">
      <c r="B68" s="33"/>
      <c r="L68" s="33"/>
    </row>
    <row r="69" spans="2:12" s="1" customFormat="1" ht="6.95" customHeight="1">
      <c r="B69" s="41"/>
      <c r="C69" s="42"/>
      <c r="D69" s="42"/>
      <c r="E69" s="42"/>
      <c r="F69" s="42"/>
      <c r="G69" s="42"/>
      <c r="H69" s="42"/>
      <c r="I69" s="42"/>
      <c r="J69" s="42"/>
      <c r="K69" s="42"/>
      <c r="L69" s="33"/>
    </row>
    <row r="73" spans="2:12" s="1" customFormat="1" ht="6.95" customHeight="1">
      <c r="B73" s="43"/>
      <c r="C73" s="44"/>
      <c r="D73" s="44"/>
      <c r="E73" s="44"/>
      <c r="F73" s="44"/>
      <c r="G73" s="44"/>
      <c r="H73" s="44"/>
      <c r="I73" s="44"/>
      <c r="J73" s="44"/>
      <c r="K73" s="44"/>
      <c r="L73" s="33"/>
    </row>
    <row r="74" spans="2:12" s="1" customFormat="1" ht="24.95" customHeight="1">
      <c r="B74" s="33"/>
      <c r="C74" s="22" t="s">
        <v>291</v>
      </c>
      <c r="L74" s="33"/>
    </row>
    <row r="75" spans="2:12" s="1" customFormat="1" ht="6.95" customHeight="1">
      <c r="B75" s="33"/>
      <c r="L75" s="33"/>
    </row>
    <row r="76" spans="2:12" s="1" customFormat="1" ht="12" customHeight="1">
      <c r="B76" s="33"/>
      <c r="C76" s="28" t="s">
        <v>16</v>
      </c>
      <c r="L76" s="33"/>
    </row>
    <row r="77" spans="2:12" s="1" customFormat="1" ht="16.5" customHeight="1">
      <c r="B77" s="33"/>
      <c r="E77" s="340" t="str">
        <f>E7</f>
        <v>UPOL FTK – Rekonstrukce infrastruktury v areálu Neředín</v>
      </c>
      <c r="F77" s="341"/>
      <c r="G77" s="341"/>
      <c r="H77" s="341"/>
      <c r="L77" s="33"/>
    </row>
    <row r="78" spans="2:12" ht="12" customHeight="1">
      <c r="B78" s="21"/>
      <c r="C78" s="28" t="s">
        <v>255</v>
      </c>
      <c r="L78" s="21"/>
    </row>
    <row r="79" spans="2:12" s="1" customFormat="1" ht="16.5" customHeight="1">
      <c r="B79" s="33"/>
      <c r="E79" s="340" t="s">
        <v>256</v>
      </c>
      <c r="F79" s="342"/>
      <c r="G79" s="342"/>
      <c r="H79" s="342"/>
      <c r="L79" s="33"/>
    </row>
    <row r="80" spans="2:12" s="1" customFormat="1" ht="12" customHeight="1">
      <c r="B80" s="33"/>
      <c r="C80" s="28" t="s">
        <v>257</v>
      </c>
      <c r="L80" s="33"/>
    </row>
    <row r="81" spans="2:65" s="1" customFormat="1" ht="16.5" customHeight="1">
      <c r="B81" s="33"/>
      <c r="E81" s="319" t="str">
        <f>E11</f>
        <v>2024/HEX/04-01-15 - D.1.5-Přeložka NN areálová</v>
      </c>
      <c r="F81" s="342"/>
      <c r="G81" s="342"/>
      <c r="H81" s="342"/>
      <c r="L81" s="33"/>
    </row>
    <row r="82" spans="2:65" s="1" customFormat="1" ht="6.95" customHeight="1">
      <c r="B82" s="33"/>
      <c r="L82" s="33"/>
    </row>
    <row r="83" spans="2:65" s="1" customFormat="1" ht="12" customHeight="1">
      <c r="B83" s="33"/>
      <c r="C83" s="28" t="s">
        <v>22</v>
      </c>
      <c r="F83" s="26" t="str">
        <f>F14</f>
        <v xml:space="preserve"> </v>
      </c>
      <c r="I83" s="28" t="s">
        <v>24</v>
      </c>
      <c r="J83" s="49" t="str">
        <f>IF(J14="","",J14)</f>
        <v>4. 4. 2024</v>
      </c>
      <c r="L83" s="33"/>
    </row>
    <row r="84" spans="2:65" s="1" customFormat="1" ht="6.95" customHeight="1">
      <c r="B84" s="33"/>
      <c r="L84" s="33"/>
    </row>
    <row r="85" spans="2:65" s="1" customFormat="1" ht="15.2" customHeight="1">
      <c r="B85" s="33"/>
      <c r="C85" s="28" t="s">
        <v>26</v>
      </c>
      <c r="F85" s="26" t="str">
        <f>E17</f>
        <v>UPOL FTK</v>
      </c>
      <c r="I85" s="28" t="s">
        <v>32</v>
      </c>
      <c r="J85" s="31" t="str">
        <f>E23</f>
        <v>Hexaplan International</v>
      </c>
      <c r="L85" s="33"/>
    </row>
    <row r="86" spans="2:65" s="1" customFormat="1" ht="15.2" customHeight="1">
      <c r="B86" s="33"/>
      <c r="C86" s="28" t="s">
        <v>30</v>
      </c>
      <c r="F86" s="26" t="str">
        <f>IF(E20="","",E20)</f>
        <v>Vyplň údaj</v>
      </c>
      <c r="I86" s="28" t="s">
        <v>35</v>
      </c>
      <c r="J86" s="31" t="str">
        <f>E26</f>
        <v>Ing.J.Petlach</v>
      </c>
      <c r="L86" s="33"/>
    </row>
    <row r="87" spans="2:65" s="1" customFormat="1" ht="10.35" customHeight="1">
      <c r="B87" s="33"/>
      <c r="L87" s="33"/>
    </row>
    <row r="88" spans="2:65" s="10" customFormat="1" ht="29.25" customHeight="1">
      <c r="B88" s="113"/>
      <c r="C88" s="114" t="s">
        <v>292</v>
      </c>
      <c r="D88" s="115" t="s">
        <v>57</v>
      </c>
      <c r="E88" s="115" t="s">
        <v>53</v>
      </c>
      <c r="F88" s="115" t="s">
        <v>54</v>
      </c>
      <c r="G88" s="115" t="s">
        <v>293</v>
      </c>
      <c r="H88" s="115" t="s">
        <v>294</v>
      </c>
      <c r="I88" s="115" t="s">
        <v>295</v>
      </c>
      <c r="J88" s="115" t="s">
        <v>265</v>
      </c>
      <c r="K88" s="116" t="s">
        <v>296</v>
      </c>
      <c r="L88" s="113"/>
      <c r="M88" s="55" t="s">
        <v>21</v>
      </c>
      <c r="N88" s="56" t="s">
        <v>42</v>
      </c>
      <c r="O88" s="56" t="s">
        <v>297</v>
      </c>
      <c r="P88" s="56" t="s">
        <v>298</v>
      </c>
      <c r="Q88" s="56" t="s">
        <v>299</v>
      </c>
      <c r="R88" s="56" t="s">
        <v>300</v>
      </c>
      <c r="S88" s="56" t="s">
        <v>301</v>
      </c>
      <c r="T88" s="57" t="s">
        <v>302</v>
      </c>
    </row>
    <row r="89" spans="2:65" s="1" customFormat="1" ht="22.9" customHeight="1">
      <c r="B89" s="33"/>
      <c r="C89" s="60" t="s">
        <v>303</v>
      </c>
      <c r="J89" s="117">
        <f>BK89</f>
        <v>0</v>
      </c>
      <c r="L89" s="33"/>
      <c r="M89" s="58"/>
      <c r="N89" s="50"/>
      <c r="O89" s="50"/>
      <c r="P89" s="118">
        <f>P90+P93+P98+P101</f>
        <v>0</v>
      </c>
      <c r="Q89" s="50"/>
      <c r="R89" s="118">
        <f>R90+R93+R98+R101</f>
        <v>0</v>
      </c>
      <c r="S89" s="50"/>
      <c r="T89" s="119">
        <f>T90+T93+T98+T101</f>
        <v>0</v>
      </c>
      <c r="AT89" s="18" t="s">
        <v>71</v>
      </c>
      <c r="AU89" s="18" t="s">
        <v>266</v>
      </c>
      <c r="BK89" s="120">
        <f>BK90+BK93+BK98+BK101</f>
        <v>0</v>
      </c>
    </row>
    <row r="90" spans="2:65" s="11" customFormat="1" ht="25.9" customHeight="1">
      <c r="B90" s="121"/>
      <c r="D90" s="122" t="s">
        <v>71</v>
      </c>
      <c r="E90" s="123" t="s">
        <v>3443</v>
      </c>
      <c r="F90" s="123" t="s">
        <v>3128</v>
      </c>
      <c r="I90" s="124"/>
      <c r="J90" s="125">
        <f>BK90</f>
        <v>0</v>
      </c>
      <c r="L90" s="121"/>
      <c r="M90" s="126"/>
      <c r="P90" s="127">
        <f>SUM(P91:P92)</f>
        <v>0</v>
      </c>
      <c r="R90" s="127">
        <f>SUM(R91:R92)</f>
        <v>0</v>
      </c>
      <c r="T90" s="128">
        <f>SUM(T91:T92)</f>
        <v>0</v>
      </c>
      <c r="AR90" s="122" t="s">
        <v>79</v>
      </c>
      <c r="AT90" s="129" t="s">
        <v>71</v>
      </c>
      <c r="AU90" s="129" t="s">
        <v>72</v>
      </c>
      <c r="AY90" s="122" t="s">
        <v>306</v>
      </c>
      <c r="BK90" s="130">
        <f>SUM(BK91:BK92)</f>
        <v>0</v>
      </c>
    </row>
    <row r="91" spans="2:65" s="1" customFormat="1" ht="16.5" customHeight="1">
      <c r="B91" s="33"/>
      <c r="C91" s="133" t="s">
        <v>79</v>
      </c>
      <c r="D91" s="133" t="s">
        <v>308</v>
      </c>
      <c r="E91" s="134" t="s">
        <v>3444</v>
      </c>
      <c r="F91" s="135" t="s">
        <v>3445</v>
      </c>
      <c r="G91" s="136" t="s">
        <v>240</v>
      </c>
      <c r="H91" s="137">
        <v>30</v>
      </c>
      <c r="I91" s="138"/>
      <c r="J91" s="139">
        <f>ROUND(I91*H91,2)</f>
        <v>0</v>
      </c>
      <c r="K91" s="135" t="s">
        <v>311</v>
      </c>
      <c r="L91" s="33"/>
      <c r="M91" s="140" t="s">
        <v>21</v>
      </c>
      <c r="N91" s="141" t="s">
        <v>43</v>
      </c>
      <c r="P91" s="142">
        <f>O91*H91</f>
        <v>0</v>
      </c>
      <c r="Q91" s="142">
        <v>0</v>
      </c>
      <c r="R91" s="142">
        <f>Q91*H91</f>
        <v>0</v>
      </c>
      <c r="S91" s="142">
        <v>0</v>
      </c>
      <c r="T91" s="143">
        <f>S91*H91</f>
        <v>0</v>
      </c>
      <c r="AR91" s="144" t="s">
        <v>776</v>
      </c>
      <c r="AT91" s="144" t="s">
        <v>308</v>
      </c>
      <c r="AU91" s="144" t="s">
        <v>79</v>
      </c>
      <c r="AY91" s="18" t="s">
        <v>306</v>
      </c>
      <c r="BE91" s="145">
        <f>IF(N91="základní",J91,0)</f>
        <v>0</v>
      </c>
      <c r="BF91" s="145">
        <f>IF(N91="snížená",J91,0)</f>
        <v>0</v>
      </c>
      <c r="BG91" s="145">
        <f>IF(N91="zákl. přenesená",J91,0)</f>
        <v>0</v>
      </c>
      <c r="BH91" s="145">
        <f>IF(N91="sníž. přenesená",J91,0)</f>
        <v>0</v>
      </c>
      <c r="BI91" s="145">
        <f>IF(N91="nulová",J91,0)</f>
        <v>0</v>
      </c>
      <c r="BJ91" s="18" t="s">
        <v>79</v>
      </c>
      <c r="BK91" s="145">
        <f>ROUND(I91*H91,2)</f>
        <v>0</v>
      </c>
      <c r="BL91" s="18" t="s">
        <v>776</v>
      </c>
      <c r="BM91" s="144" t="s">
        <v>3446</v>
      </c>
    </row>
    <row r="92" spans="2:65" s="1" customFormat="1" ht="16.5" customHeight="1">
      <c r="B92" s="33"/>
      <c r="C92" s="133" t="s">
        <v>81</v>
      </c>
      <c r="D92" s="133" t="s">
        <v>308</v>
      </c>
      <c r="E92" s="134" t="s">
        <v>3447</v>
      </c>
      <c r="F92" s="135" t="s">
        <v>3142</v>
      </c>
      <c r="G92" s="136" t="s">
        <v>2087</v>
      </c>
      <c r="H92" s="137">
        <v>1</v>
      </c>
      <c r="I92" s="138"/>
      <c r="J92" s="139">
        <f>ROUND(I92*H92,2)</f>
        <v>0</v>
      </c>
      <c r="K92" s="135" t="s">
        <v>311</v>
      </c>
      <c r="L92" s="33"/>
      <c r="M92" s="140" t="s">
        <v>21</v>
      </c>
      <c r="N92" s="141" t="s">
        <v>43</v>
      </c>
      <c r="P92" s="142">
        <f>O92*H92</f>
        <v>0</v>
      </c>
      <c r="Q92" s="142">
        <v>0</v>
      </c>
      <c r="R92" s="142">
        <f>Q92*H92</f>
        <v>0</v>
      </c>
      <c r="S92" s="142">
        <v>0</v>
      </c>
      <c r="T92" s="143">
        <f>S92*H92</f>
        <v>0</v>
      </c>
      <c r="AR92" s="144" t="s">
        <v>776</v>
      </c>
      <c r="AT92" s="144" t="s">
        <v>308</v>
      </c>
      <c r="AU92" s="144" t="s">
        <v>79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776</v>
      </c>
      <c r="BM92" s="144" t="s">
        <v>3448</v>
      </c>
    </row>
    <row r="93" spans="2:65" s="11" customFormat="1" ht="25.9" customHeight="1">
      <c r="B93" s="121"/>
      <c r="D93" s="122" t="s">
        <v>71</v>
      </c>
      <c r="E93" s="123" t="s">
        <v>3449</v>
      </c>
      <c r="F93" s="123" t="s">
        <v>3170</v>
      </c>
      <c r="I93" s="124"/>
      <c r="J93" s="125">
        <f>BK93</f>
        <v>0</v>
      </c>
      <c r="L93" s="121"/>
      <c r="M93" s="126"/>
      <c r="P93" s="127">
        <f>SUM(P94:P97)</f>
        <v>0</v>
      </c>
      <c r="R93" s="127">
        <f>SUM(R94:R97)</f>
        <v>0</v>
      </c>
      <c r="T93" s="128">
        <f>SUM(T94:T97)</f>
        <v>0</v>
      </c>
      <c r="AR93" s="122" t="s">
        <v>79</v>
      </c>
      <c r="AT93" s="129" t="s">
        <v>71</v>
      </c>
      <c r="AU93" s="129" t="s">
        <v>72</v>
      </c>
      <c r="AY93" s="122" t="s">
        <v>306</v>
      </c>
      <c r="BK93" s="130">
        <f>SUM(BK94:BK97)</f>
        <v>0</v>
      </c>
    </row>
    <row r="94" spans="2:65" s="1" customFormat="1" ht="16.5" customHeight="1">
      <c r="B94" s="33"/>
      <c r="C94" s="133" t="s">
        <v>89</v>
      </c>
      <c r="D94" s="133" t="s">
        <v>308</v>
      </c>
      <c r="E94" s="134" t="s">
        <v>3450</v>
      </c>
      <c r="F94" s="135" t="s">
        <v>3451</v>
      </c>
      <c r="G94" s="136" t="s">
        <v>240</v>
      </c>
      <c r="H94" s="137">
        <v>35</v>
      </c>
      <c r="I94" s="138"/>
      <c r="J94" s="139">
        <f>ROUND(I94*H94,2)</f>
        <v>0</v>
      </c>
      <c r="K94" s="135" t="s">
        <v>311</v>
      </c>
      <c r="L94" s="33"/>
      <c r="M94" s="140" t="s">
        <v>21</v>
      </c>
      <c r="N94" s="141" t="s">
        <v>43</v>
      </c>
      <c r="P94" s="142">
        <f>O94*H94</f>
        <v>0</v>
      </c>
      <c r="Q94" s="142">
        <v>0</v>
      </c>
      <c r="R94" s="142">
        <f>Q94*H94</f>
        <v>0</v>
      </c>
      <c r="S94" s="142">
        <v>0</v>
      </c>
      <c r="T94" s="143">
        <f>S94*H94</f>
        <v>0</v>
      </c>
      <c r="AR94" s="144" t="s">
        <v>776</v>
      </c>
      <c r="AT94" s="144" t="s">
        <v>308</v>
      </c>
      <c r="AU94" s="144" t="s">
        <v>79</v>
      </c>
      <c r="AY94" s="18" t="s">
        <v>306</v>
      </c>
      <c r="BE94" s="145">
        <f>IF(N94="základní",J94,0)</f>
        <v>0</v>
      </c>
      <c r="BF94" s="145">
        <f>IF(N94="snížená",J94,0)</f>
        <v>0</v>
      </c>
      <c r="BG94" s="145">
        <f>IF(N94="zákl. přenesená",J94,0)</f>
        <v>0</v>
      </c>
      <c r="BH94" s="145">
        <f>IF(N94="sníž. přenesená",J94,0)</f>
        <v>0</v>
      </c>
      <c r="BI94" s="145">
        <f>IF(N94="nulová",J94,0)</f>
        <v>0</v>
      </c>
      <c r="BJ94" s="18" t="s">
        <v>79</v>
      </c>
      <c r="BK94" s="145">
        <f>ROUND(I94*H94,2)</f>
        <v>0</v>
      </c>
      <c r="BL94" s="18" t="s">
        <v>776</v>
      </c>
      <c r="BM94" s="144" t="s">
        <v>3452</v>
      </c>
    </row>
    <row r="95" spans="2:65" s="1" customFormat="1" ht="16.5" customHeight="1">
      <c r="B95" s="33"/>
      <c r="C95" s="133" t="s">
        <v>108</v>
      </c>
      <c r="D95" s="133" t="s">
        <v>308</v>
      </c>
      <c r="E95" s="134" t="s">
        <v>3453</v>
      </c>
      <c r="F95" s="135" t="s">
        <v>3454</v>
      </c>
      <c r="G95" s="136" t="s">
        <v>422</v>
      </c>
      <c r="H95" s="137">
        <v>2</v>
      </c>
      <c r="I95" s="138"/>
      <c r="J95" s="139">
        <f>ROUND(I95*H95,2)</f>
        <v>0</v>
      </c>
      <c r="K95" s="135" t="s">
        <v>311</v>
      </c>
      <c r="L95" s="33"/>
      <c r="M95" s="140" t="s">
        <v>21</v>
      </c>
      <c r="N95" s="141" t="s">
        <v>43</v>
      </c>
      <c r="P95" s="142">
        <f>O95*H95</f>
        <v>0</v>
      </c>
      <c r="Q95" s="142">
        <v>0</v>
      </c>
      <c r="R95" s="142">
        <f>Q95*H95</f>
        <v>0</v>
      </c>
      <c r="S95" s="142">
        <v>0</v>
      </c>
      <c r="T95" s="143">
        <f>S95*H95</f>
        <v>0</v>
      </c>
      <c r="AR95" s="144" t="s">
        <v>776</v>
      </c>
      <c r="AT95" s="144" t="s">
        <v>308</v>
      </c>
      <c r="AU95" s="144" t="s">
        <v>79</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776</v>
      </c>
      <c r="BM95" s="144" t="s">
        <v>3455</v>
      </c>
    </row>
    <row r="96" spans="2:65" s="1" customFormat="1" ht="16.5" customHeight="1">
      <c r="B96" s="33"/>
      <c r="C96" s="133" t="s">
        <v>343</v>
      </c>
      <c r="D96" s="133" t="s">
        <v>308</v>
      </c>
      <c r="E96" s="134" t="s">
        <v>3456</v>
      </c>
      <c r="F96" s="135" t="s">
        <v>3457</v>
      </c>
      <c r="G96" s="136" t="s">
        <v>422</v>
      </c>
      <c r="H96" s="137">
        <v>2</v>
      </c>
      <c r="I96" s="138"/>
      <c r="J96" s="139">
        <f>ROUND(I96*H96,2)</f>
        <v>0</v>
      </c>
      <c r="K96" s="135" t="s">
        <v>311</v>
      </c>
      <c r="L96" s="33"/>
      <c r="M96" s="140" t="s">
        <v>21</v>
      </c>
      <c r="N96" s="141" t="s">
        <v>43</v>
      </c>
      <c r="P96" s="142">
        <f>O96*H96</f>
        <v>0</v>
      </c>
      <c r="Q96" s="142">
        <v>0</v>
      </c>
      <c r="R96" s="142">
        <f>Q96*H96</f>
        <v>0</v>
      </c>
      <c r="S96" s="142">
        <v>0</v>
      </c>
      <c r="T96" s="143">
        <f>S96*H96</f>
        <v>0</v>
      </c>
      <c r="AR96" s="144" t="s">
        <v>776</v>
      </c>
      <c r="AT96" s="144" t="s">
        <v>308</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776</v>
      </c>
      <c r="BM96" s="144" t="s">
        <v>3458</v>
      </c>
    </row>
    <row r="97" spans="2:65" s="1" customFormat="1" ht="16.5" customHeight="1">
      <c r="B97" s="33"/>
      <c r="C97" s="133" t="s">
        <v>351</v>
      </c>
      <c r="D97" s="133" t="s">
        <v>308</v>
      </c>
      <c r="E97" s="134" t="s">
        <v>3459</v>
      </c>
      <c r="F97" s="135" t="s">
        <v>3460</v>
      </c>
      <c r="G97" s="136" t="s">
        <v>422</v>
      </c>
      <c r="H97" s="137">
        <v>8</v>
      </c>
      <c r="I97" s="138"/>
      <c r="J97" s="139">
        <f>ROUND(I97*H97,2)</f>
        <v>0</v>
      </c>
      <c r="K97" s="135" t="s">
        <v>311</v>
      </c>
      <c r="L97" s="33"/>
      <c r="M97" s="140" t="s">
        <v>21</v>
      </c>
      <c r="N97" s="141" t="s">
        <v>43</v>
      </c>
      <c r="P97" s="142">
        <f>O97*H97</f>
        <v>0</v>
      </c>
      <c r="Q97" s="142">
        <v>0</v>
      </c>
      <c r="R97" s="142">
        <f>Q97*H97</f>
        <v>0</v>
      </c>
      <c r="S97" s="142">
        <v>0</v>
      </c>
      <c r="T97" s="143">
        <f>S97*H97</f>
        <v>0</v>
      </c>
      <c r="AR97" s="144" t="s">
        <v>776</v>
      </c>
      <c r="AT97" s="144" t="s">
        <v>308</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776</v>
      </c>
      <c r="BM97" s="144" t="s">
        <v>3461</v>
      </c>
    </row>
    <row r="98" spans="2:65" s="11" customFormat="1" ht="25.9" customHeight="1">
      <c r="B98" s="121"/>
      <c r="D98" s="122" t="s">
        <v>71</v>
      </c>
      <c r="E98" s="123" t="s">
        <v>3462</v>
      </c>
      <c r="F98" s="123" t="s">
        <v>3273</v>
      </c>
      <c r="I98" s="124"/>
      <c r="J98" s="125">
        <f>BK98</f>
        <v>0</v>
      </c>
      <c r="L98" s="121"/>
      <c r="M98" s="126"/>
      <c r="P98" s="127">
        <f>SUM(P99:P100)</f>
        <v>0</v>
      </c>
      <c r="R98" s="127">
        <f>SUM(R99:R100)</f>
        <v>0</v>
      </c>
      <c r="T98" s="128">
        <f>SUM(T99:T100)</f>
        <v>0</v>
      </c>
      <c r="AR98" s="122" t="s">
        <v>79</v>
      </c>
      <c r="AT98" s="129" t="s">
        <v>71</v>
      </c>
      <c r="AU98" s="129" t="s">
        <v>72</v>
      </c>
      <c r="AY98" s="122" t="s">
        <v>306</v>
      </c>
      <c r="BK98" s="130">
        <f>SUM(BK99:BK100)</f>
        <v>0</v>
      </c>
    </row>
    <row r="99" spans="2:65" s="1" customFormat="1" ht="16.5" customHeight="1">
      <c r="B99" s="33"/>
      <c r="C99" s="133" t="s">
        <v>359</v>
      </c>
      <c r="D99" s="133" t="s">
        <v>308</v>
      </c>
      <c r="E99" s="134" t="s">
        <v>3463</v>
      </c>
      <c r="F99" s="135" t="s">
        <v>3275</v>
      </c>
      <c r="G99" s="136" t="s">
        <v>1336</v>
      </c>
      <c r="H99" s="137">
        <v>4</v>
      </c>
      <c r="I99" s="138"/>
      <c r="J99" s="139">
        <f>ROUND(I99*H99,2)</f>
        <v>0</v>
      </c>
      <c r="K99" s="135" t="s">
        <v>311</v>
      </c>
      <c r="L99" s="33"/>
      <c r="M99" s="140" t="s">
        <v>21</v>
      </c>
      <c r="N99" s="141" t="s">
        <v>43</v>
      </c>
      <c r="P99" s="142">
        <f>O99*H99</f>
        <v>0</v>
      </c>
      <c r="Q99" s="142">
        <v>0</v>
      </c>
      <c r="R99" s="142">
        <f>Q99*H99</f>
        <v>0</v>
      </c>
      <c r="S99" s="142">
        <v>0</v>
      </c>
      <c r="T99" s="143">
        <f>S99*H99</f>
        <v>0</v>
      </c>
      <c r="AR99" s="144" t="s">
        <v>776</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776</v>
      </c>
      <c r="BM99" s="144" t="s">
        <v>3464</v>
      </c>
    </row>
    <row r="100" spans="2:65" s="1" customFormat="1" ht="16.5" customHeight="1">
      <c r="B100" s="33"/>
      <c r="C100" s="133" t="s">
        <v>365</v>
      </c>
      <c r="D100" s="133" t="s">
        <v>308</v>
      </c>
      <c r="E100" s="134" t="s">
        <v>3465</v>
      </c>
      <c r="F100" s="135" t="s">
        <v>3278</v>
      </c>
      <c r="G100" s="136" t="s">
        <v>1336</v>
      </c>
      <c r="H100" s="137">
        <v>8</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776</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776</v>
      </c>
      <c r="BM100" s="144" t="s">
        <v>3466</v>
      </c>
    </row>
    <row r="101" spans="2:65" s="11" customFormat="1" ht="25.9" customHeight="1">
      <c r="B101" s="121"/>
      <c r="D101" s="122" t="s">
        <v>71</v>
      </c>
      <c r="E101" s="123" t="s">
        <v>3467</v>
      </c>
      <c r="F101" s="123" t="s">
        <v>307</v>
      </c>
      <c r="I101" s="124"/>
      <c r="J101" s="125">
        <f>BK101</f>
        <v>0</v>
      </c>
      <c r="L101" s="121"/>
      <c r="M101" s="126"/>
      <c r="P101" s="127">
        <f>SUM(P102:P112)</f>
        <v>0</v>
      </c>
      <c r="R101" s="127">
        <f>SUM(R102:R112)</f>
        <v>0</v>
      </c>
      <c r="T101" s="128">
        <f>SUM(T102:T112)</f>
        <v>0</v>
      </c>
      <c r="AR101" s="122" t="s">
        <v>79</v>
      </c>
      <c r="AT101" s="129" t="s">
        <v>71</v>
      </c>
      <c r="AU101" s="129" t="s">
        <v>72</v>
      </c>
      <c r="AY101" s="122" t="s">
        <v>306</v>
      </c>
      <c r="BK101" s="130">
        <f>SUM(BK102:BK112)</f>
        <v>0</v>
      </c>
    </row>
    <row r="102" spans="2:65" s="1" customFormat="1" ht="16.5" customHeight="1">
      <c r="B102" s="33"/>
      <c r="C102" s="133" t="s">
        <v>372</v>
      </c>
      <c r="D102" s="133" t="s">
        <v>308</v>
      </c>
      <c r="E102" s="134" t="s">
        <v>3468</v>
      </c>
      <c r="F102" s="135" t="s">
        <v>3469</v>
      </c>
      <c r="G102" s="136" t="s">
        <v>2699</v>
      </c>
      <c r="H102" s="137">
        <v>0.05</v>
      </c>
      <c r="I102" s="138"/>
      <c r="J102" s="139">
        <f t="shared" ref="J102:J112" si="0">ROUND(I102*H102,2)</f>
        <v>0</v>
      </c>
      <c r="K102" s="135" t="s">
        <v>311</v>
      </c>
      <c r="L102" s="33"/>
      <c r="M102" s="140" t="s">
        <v>21</v>
      </c>
      <c r="N102" s="141" t="s">
        <v>43</v>
      </c>
      <c r="P102" s="142">
        <f t="shared" ref="P102:P112" si="1">O102*H102</f>
        <v>0</v>
      </c>
      <c r="Q102" s="142">
        <v>0</v>
      </c>
      <c r="R102" s="142">
        <f t="shared" ref="R102:R112" si="2">Q102*H102</f>
        <v>0</v>
      </c>
      <c r="S102" s="142">
        <v>0</v>
      </c>
      <c r="T102" s="143">
        <f t="shared" ref="T102:T112" si="3">S102*H102</f>
        <v>0</v>
      </c>
      <c r="AR102" s="144" t="s">
        <v>108</v>
      </c>
      <c r="AT102" s="144" t="s">
        <v>308</v>
      </c>
      <c r="AU102" s="144" t="s">
        <v>79</v>
      </c>
      <c r="AY102" s="18" t="s">
        <v>306</v>
      </c>
      <c r="BE102" s="145">
        <f t="shared" ref="BE102:BE112" si="4">IF(N102="základní",J102,0)</f>
        <v>0</v>
      </c>
      <c r="BF102" s="145">
        <f t="shared" ref="BF102:BF112" si="5">IF(N102="snížená",J102,0)</f>
        <v>0</v>
      </c>
      <c r="BG102" s="145">
        <f t="shared" ref="BG102:BG112" si="6">IF(N102="zákl. přenesená",J102,0)</f>
        <v>0</v>
      </c>
      <c r="BH102" s="145">
        <f t="shared" ref="BH102:BH112" si="7">IF(N102="sníž. přenesená",J102,0)</f>
        <v>0</v>
      </c>
      <c r="BI102" s="145">
        <f t="shared" ref="BI102:BI112" si="8">IF(N102="nulová",J102,0)</f>
        <v>0</v>
      </c>
      <c r="BJ102" s="18" t="s">
        <v>79</v>
      </c>
      <c r="BK102" s="145">
        <f t="shared" ref="BK102:BK112" si="9">ROUND(I102*H102,2)</f>
        <v>0</v>
      </c>
      <c r="BL102" s="18" t="s">
        <v>108</v>
      </c>
      <c r="BM102" s="144" t="s">
        <v>3470</v>
      </c>
    </row>
    <row r="103" spans="2:65" s="1" customFormat="1" ht="16.5" customHeight="1">
      <c r="B103" s="33"/>
      <c r="C103" s="133" t="s">
        <v>379</v>
      </c>
      <c r="D103" s="133" t="s">
        <v>308</v>
      </c>
      <c r="E103" s="134" t="s">
        <v>3471</v>
      </c>
      <c r="F103" s="135" t="s">
        <v>3472</v>
      </c>
      <c r="G103" s="136" t="s">
        <v>236</v>
      </c>
      <c r="H103" s="137">
        <v>5</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3473</v>
      </c>
    </row>
    <row r="104" spans="2:65" s="1" customFormat="1" ht="16.5" customHeight="1">
      <c r="B104" s="33"/>
      <c r="C104" s="133" t="s">
        <v>384</v>
      </c>
      <c r="D104" s="133" t="s">
        <v>308</v>
      </c>
      <c r="E104" s="134" t="s">
        <v>3474</v>
      </c>
      <c r="F104" s="135" t="s">
        <v>3475</v>
      </c>
      <c r="G104" s="136" t="s">
        <v>236</v>
      </c>
      <c r="H104" s="137">
        <v>3</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3476</v>
      </c>
    </row>
    <row r="105" spans="2:65" s="1" customFormat="1" ht="16.5" customHeight="1">
      <c r="B105" s="33"/>
      <c r="C105" s="133" t="s">
        <v>8</v>
      </c>
      <c r="D105" s="133" t="s">
        <v>308</v>
      </c>
      <c r="E105" s="134" t="s">
        <v>3477</v>
      </c>
      <c r="F105" s="135" t="s">
        <v>3478</v>
      </c>
      <c r="G105" s="136" t="s">
        <v>240</v>
      </c>
      <c r="H105" s="137">
        <v>30</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3479</v>
      </c>
    </row>
    <row r="106" spans="2:65" s="1" customFormat="1" ht="16.5" customHeight="1">
      <c r="B106" s="33"/>
      <c r="C106" s="133" t="s">
        <v>400</v>
      </c>
      <c r="D106" s="133" t="s">
        <v>308</v>
      </c>
      <c r="E106" s="134" t="s">
        <v>3480</v>
      </c>
      <c r="F106" s="135" t="s">
        <v>3481</v>
      </c>
      <c r="G106" s="136" t="s">
        <v>422</v>
      </c>
      <c r="H106" s="137">
        <v>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3482</v>
      </c>
    </row>
    <row r="107" spans="2:65" s="1" customFormat="1" ht="21.75" customHeight="1">
      <c r="B107" s="33"/>
      <c r="C107" s="133" t="s">
        <v>406</v>
      </c>
      <c r="D107" s="133" t="s">
        <v>308</v>
      </c>
      <c r="E107" s="134" t="s">
        <v>3483</v>
      </c>
      <c r="F107" s="135" t="s">
        <v>3484</v>
      </c>
      <c r="G107" s="136" t="s">
        <v>240</v>
      </c>
      <c r="H107" s="137">
        <v>30</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3485</v>
      </c>
    </row>
    <row r="108" spans="2:65" s="1" customFormat="1" ht="16.5" customHeight="1">
      <c r="B108" s="33"/>
      <c r="C108" s="133" t="s">
        <v>414</v>
      </c>
      <c r="D108" s="133" t="s">
        <v>308</v>
      </c>
      <c r="E108" s="134" t="s">
        <v>3486</v>
      </c>
      <c r="F108" s="135" t="s">
        <v>3487</v>
      </c>
      <c r="G108" s="136" t="s">
        <v>422</v>
      </c>
      <c r="H108" s="137">
        <v>1</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3488</v>
      </c>
    </row>
    <row r="109" spans="2:65" s="1" customFormat="1" ht="16.5" customHeight="1">
      <c r="B109" s="33"/>
      <c r="C109" s="133" t="s">
        <v>368</v>
      </c>
      <c r="D109" s="133" t="s">
        <v>308</v>
      </c>
      <c r="E109" s="134" t="s">
        <v>3489</v>
      </c>
      <c r="F109" s="135" t="s">
        <v>3490</v>
      </c>
      <c r="G109" s="136" t="s">
        <v>240</v>
      </c>
      <c r="H109" s="137">
        <v>30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3491</v>
      </c>
    </row>
    <row r="110" spans="2:65" s="1" customFormat="1" ht="16.5" customHeight="1">
      <c r="B110" s="33"/>
      <c r="C110" s="133" t="s">
        <v>426</v>
      </c>
      <c r="D110" s="133" t="s">
        <v>308</v>
      </c>
      <c r="E110" s="134" t="s">
        <v>3492</v>
      </c>
      <c r="F110" s="135" t="s">
        <v>3493</v>
      </c>
      <c r="G110" s="136" t="s">
        <v>422</v>
      </c>
      <c r="H110" s="137">
        <v>2</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3494</v>
      </c>
    </row>
    <row r="111" spans="2:65" s="1" customFormat="1" ht="16.5" customHeight="1">
      <c r="B111" s="33"/>
      <c r="C111" s="133" t="s">
        <v>432</v>
      </c>
      <c r="D111" s="133" t="s">
        <v>308</v>
      </c>
      <c r="E111" s="134" t="s">
        <v>3495</v>
      </c>
      <c r="F111" s="135" t="s">
        <v>3496</v>
      </c>
      <c r="G111" s="136" t="s">
        <v>240</v>
      </c>
      <c r="H111" s="137">
        <v>35</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3497</v>
      </c>
    </row>
    <row r="112" spans="2:65" s="1" customFormat="1" ht="16.5" customHeight="1">
      <c r="B112" s="33"/>
      <c r="C112" s="133" t="s">
        <v>439</v>
      </c>
      <c r="D112" s="133" t="s">
        <v>308</v>
      </c>
      <c r="E112" s="134" t="s">
        <v>3498</v>
      </c>
      <c r="F112" s="135" t="s">
        <v>3499</v>
      </c>
      <c r="G112" s="136" t="s">
        <v>236</v>
      </c>
      <c r="H112" s="137">
        <v>15</v>
      </c>
      <c r="I112" s="138"/>
      <c r="J112" s="139">
        <f t="shared" si="0"/>
        <v>0</v>
      </c>
      <c r="K112" s="135" t="s">
        <v>311</v>
      </c>
      <c r="L112" s="33"/>
      <c r="M112" s="196" t="s">
        <v>21</v>
      </c>
      <c r="N112" s="197" t="s">
        <v>43</v>
      </c>
      <c r="O112" s="194"/>
      <c r="P112" s="198">
        <f t="shared" si="1"/>
        <v>0</v>
      </c>
      <c r="Q112" s="198">
        <v>0</v>
      </c>
      <c r="R112" s="198">
        <f t="shared" si="2"/>
        <v>0</v>
      </c>
      <c r="S112" s="198">
        <v>0</v>
      </c>
      <c r="T112" s="199">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3500</v>
      </c>
    </row>
    <row r="113" spans="2:12" s="1" customFormat="1" ht="6.95" customHeight="1">
      <c r="B113" s="41"/>
      <c r="C113" s="42"/>
      <c r="D113" s="42"/>
      <c r="E113" s="42"/>
      <c r="F113" s="42"/>
      <c r="G113" s="42"/>
      <c r="H113" s="42"/>
      <c r="I113" s="42"/>
      <c r="J113" s="42"/>
      <c r="K113" s="42"/>
      <c r="L113" s="33"/>
    </row>
  </sheetData>
  <sheetProtection algorithmName="SHA-512" hashValue="EnI5ehp+4zliObDTfAz/mPzxgZefwBnDx/PcZaHIen9IKlpRi+exfKipMq1PjEmZmKlTnqvGXRN6nuFh4h3pyQ==" saltValue="Bjjx32ZM3FA0e7wMF/pFqIiz7JBA3E72vOLpKlAE5RebDxQHHxeHSjBAQBQ/r956DY/tPCB1egJqWiRJ6BYvHg==" spinCount="100000" sheet="1" objects="1" scenarios="1" formatColumns="0" formatRows="0" autoFilter="0"/>
  <autoFilter ref="C88:K112" xr:uid="{00000000-0009-0000-0000-00000D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93"/>
  <sheetViews>
    <sheetView showGridLines="0" topLeftCell="A66" workbookViewId="0">
      <selection activeCell="I92" sqref="I9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139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 customHeight="1">
      <c r="B8" s="21"/>
      <c r="D8" s="28" t="s">
        <v>255</v>
      </c>
      <c r="L8" s="21"/>
    </row>
    <row r="9" spans="2:46" s="1" customFormat="1" ht="16.5" customHeight="1">
      <c r="B9" s="33"/>
      <c r="E9" s="340" t="s">
        <v>256</v>
      </c>
      <c r="F9" s="342"/>
      <c r="G9" s="342"/>
      <c r="H9" s="342"/>
      <c r="L9" s="33"/>
    </row>
    <row r="10" spans="2:46" s="1" customFormat="1" ht="12" customHeight="1">
      <c r="B10" s="33"/>
      <c r="D10" s="28" t="s">
        <v>257</v>
      </c>
      <c r="L10" s="33"/>
    </row>
    <row r="11" spans="2:46" s="1" customFormat="1" ht="16.5" customHeight="1">
      <c r="B11" s="33"/>
      <c r="E11" s="319" t="s">
        <v>3501</v>
      </c>
      <c r="F11" s="342"/>
      <c r="G11" s="342"/>
      <c r="H11" s="342"/>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3" t="str">
        <f>'Rekapitulace stavby'!E14</f>
        <v>Vyplň údaj</v>
      </c>
      <c r="F20" s="332"/>
      <c r="G20" s="332"/>
      <c r="H20" s="332"/>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tr">
        <f>IF('Rekapitulace stavby'!AN19="","",'Rekapitulace stavby'!AN19)</f>
        <v/>
      </c>
      <c r="L25" s="33"/>
    </row>
    <row r="26" spans="2:12" s="1" customFormat="1" ht="18" customHeight="1">
      <c r="B26" s="33"/>
      <c r="E26" s="26" t="str">
        <f>IF('Rekapitulace stavby'!E20="","",'Rekapitulace stavby'!E20)</f>
        <v xml:space="preserve"> </v>
      </c>
      <c r="I26" s="28" t="s">
        <v>29</v>
      </c>
      <c r="J26" s="26" t="str">
        <f>IF('Rekapitulace stavby'!AN20="","",'Rekapitulace stavby'!AN20)</f>
        <v/>
      </c>
      <c r="L26" s="33"/>
    </row>
    <row r="27" spans="2:12" s="1" customFormat="1" ht="6.95" customHeight="1">
      <c r="B27" s="33"/>
      <c r="L27" s="33"/>
    </row>
    <row r="28" spans="2:12" s="1" customFormat="1" ht="12" customHeight="1">
      <c r="B28" s="33"/>
      <c r="D28" s="28" t="s">
        <v>36</v>
      </c>
      <c r="L28" s="33"/>
    </row>
    <row r="29" spans="2:12" s="7" customFormat="1" ht="334.5" customHeight="1">
      <c r="B29" s="92"/>
      <c r="E29" s="336" t="s">
        <v>2705</v>
      </c>
      <c r="F29" s="336"/>
      <c r="G29" s="336"/>
      <c r="H29" s="336"/>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ROUND(J88,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ROUND((SUM(BE88:BE92)),  2)</f>
        <v>0</v>
      </c>
      <c r="I35" s="95">
        <v>0.21</v>
      </c>
      <c r="J35" s="81">
        <f>ROUND(((SUM(BE88:BE92))*I35),  2)</f>
        <v>0</v>
      </c>
      <c r="L35" s="33"/>
    </row>
    <row r="36" spans="2:12" s="1" customFormat="1" ht="14.45" customHeight="1">
      <c r="B36" s="33"/>
      <c r="E36" s="28" t="s">
        <v>44</v>
      </c>
      <c r="F36" s="81">
        <f>ROUND((SUM(BF88:BF92)),  2)</f>
        <v>0</v>
      </c>
      <c r="I36" s="95">
        <v>0.12</v>
      </c>
      <c r="J36" s="81">
        <f>ROUND(((SUM(BF88:BF92))*I36),  2)</f>
        <v>0</v>
      </c>
      <c r="L36" s="33"/>
    </row>
    <row r="37" spans="2:12" s="1" customFormat="1" ht="14.45" hidden="1" customHeight="1">
      <c r="B37" s="33"/>
      <c r="E37" s="28" t="s">
        <v>45</v>
      </c>
      <c r="F37" s="81">
        <f>ROUND((SUM(BG88:BG92)),  2)</f>
        <v>0</v>
      </c>
      <c r="I37" s="95">
        <v>0.21</v>
      </c>
      <c r="J37" s="81">
        <f>0</f>
        <v>0</v>
      </c>
      <c r="L37" s="33"/>
    </row>
    <row r="38" spans="2:12" s="1" customFormat="1" ht="14.45" hidden="1" customHeight="1">
      <c r="B38" s="33"/>
      <c r="E38" s="28" t="s">
        <v>46</v>
      </c>
      <c r="F38" s="81">
        <f>ROUND((SUM(BH88:BH92)),  2)</f>
        <v>0</v>
      </c>
      <c r="I38" s="95">
        <v>0.12</v>
      </c>
      <c r="J38" s="81">
        <f>0</f>
        <v>0</v>
      </c>
      <c r="L38" s="33"/>
    </row>
    <row r="39" spans="2:12" s="1" customFormat="1" ht="14.45" hidden="1" customHeight="1">
      <c r="B39" s="33"/>
      <c r="E39" s="28" t="s">
        <v>47</v>
      </c>
      <c r="F39" s="81">
        <f>ROUND((SUM(BI88:BI92)),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40" t="str">
        <f>E7</f>
        <v>UPOL FTK – Rekonstrukce infrastruktury v areálu Neředín</v>
      </c>
      <c r="F50" s="341"/>
      <c r="G50" s="341"/>
      <c r="H50" s="341"/>
      <c r="L50" s="33"/>
    </row>
    <row r="51" spans="2:47" ht="12" customHeight="1">
      <c r="B51" s="21"/>
      <c r="C51" s="28" t="s">
        <v>255</v>
      </c>
      <c r="L51" s="21"/>
    </row>
    <row r="52" spans="2:47" s="1" customFormat="1" ht="16.5" customHeight="1">
      <c r="B52" s="33"/>
      <c r="E52" s="340" t="s">
        <v>256</v>
      </c>
      <c r="F52" s="342"/>
      <c r="G52" s="342"/>
      <c r="H52" s="342"/>
      <c r="L52" s="33"/>
    </row>
    <row r="53" spans="2:47" s="1" customFormat="1" ht="12" customHeight="1">
      <c r="B53" s="33"/>
      <c r="C53" s="28" t="s">
        <v>257</v>
      </c>
      <c r="L53" s="33"/>
    </row>
    <row r="54" spans="2:47" s="1" customFormat="1" ht="16.5" customHeight="1">
      <c r="B54" s="33"/>
      <c r="E54" s="319" t="str">
        <f>E11</f>
        <v>2024/HEX/04-01-16 - D.1.6-Přeložka CETIN</v>
      </c>
      <c r="F54" s="342"/>
      <c r="G54" s="342"/>
      <c r="H54" s="342"/>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 xml:space="preserve"> </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J88</f>
        <v>0</v>
      </c>
      <c r="L63" s="33"/>
      <c r="AU63" s="18" t="s">
        <v>266</v>
      </c>
    </row>
    <row r="64" spans="2:47" s="8" customFormat="1" ht="24.95" customHeight="1">
      <c r="B64" s="105"/>
      <c r="D64" s="106" t="s">
        <v>267</v>
      </c>
      <c r="E64" s="107"/>
      <c r="F64" s="107"/>
      <c r="G64" s="107"/>
      <c r="H64" s="107"/>
      <c r="I64" s="107"/>
      <c r="J64" s="108">
        <f>J89</f>
        <v>0</v>
      </c>
      <c r="L64" s="105"/>
    </row>
    <row r="65" spans="2:12" s="9" customFormat="1" ht="19.899999999999999" customHeight="1">
      <c r="B65" s="109"/>
      <c r="D65" s="110" t="s">
        <v>3502</v>
      </c>
      <c r="E65" s="111"/>
      <c r="F65" s="111"/>
      <c r="G65" s="111"/>
      <c r="H65" s="111"/>
      <c r="I65" s="111"/>
      <c r="J65" s="112">
        <f>J90</f>
        <v>0</v>
      </c>
      <c r="L65" s="109"/>
    </row>
    <row r="66" spans="2:12" s="9" customFormat="1" ht="14.85" customHeight="1">
      <c r="B66" s="109"/>
      <c r="D66" s="110" t="s">
        <v>3503</v>
      </c>
      <c r="E66" s="111"/>
      <c r="F66" s="111"/>
      <c r="G66" s="111"/>
      <c r="H66" s="111"/>
      <c r="I66" s="111"/>
      <c r="J66" s="112">
        <f>J91</f>
        <v>0</v>
      </c>
      <c r="L66" s="109"/>
    </row>
    <row r="67" spans="2:12" s="1" customFormat="1" ht="21.75" customHeight="1">
      <c r="B67" s="33"/>
      <c r="L67" s="33"/>
    </row>
    <row r="68" spans="2:12" s="1" customFormat="1" ht="6.95" customHeight="1">
      <c r="B68" s="41"/>
      <c r="C68" s="42"/>
      <c r="D68" s="42"/>
      <c r="E68" s="42"/>
      <c r="F68" s="42"/>
      <c r="G68" s="42"/>
      <c r="H68" s="42"/>
      <c r="I68" s="42"/>
      <c r="J68" s="42"/>
      <c r="K68" s="42"/>
      <c r="L68" s="33"/>
    </row>
    <row r="72" spans="2:12" s="1" customFormat="1" ht="6.95" customHeight="1">
      <c r="B72" s="43"/>
      <c r="C72" s="44"/>
      <c r="D72" s="44"/>
      <c r="E72" s="44"/>
      <c r="F72" s="44"/>
      <c r="G72" s="44"/>
      <c r="H72" s="44"/>
      <c r="I72" s="44"/>
      <c r="J72" s="44"/>
      <c r="K72" s="44"/>
      <c r="L72" s="33"/>
    </row>
    <row r="73" spans="2:12" s="1" customFormat="1" ht="24.95" customHeight="1">
      <c r="B73" s="33"/>
      <c r="C73" s="22" t="s">
        <v>291</v>
      </c>
      <c r="L73" s="33"/>
    </row>
    <row r="74" spans="2:12" s="1" customFormat="1" ht="6.95" customHeight="1">
      <c r="B74" s="33"/>
      <c r="L74" s="33"/>
    </row>
    <row r="75" spans="2:12" s="1" customFormat="1" ht="12" customHeight="1">
      <c r="B75" s="33"/>
      <c r="C75" s="28" t="s">
        <v>16</v>
      </c>
      <c r="L75" s="33"/>
    </row>
    <row r="76" spans="2:12" s="1" customFormat="1" ht="16.5" customHeight="1">
      <c r="B76" s="33"/>
      <c r="E76" s="340" t="str">
        <f>E7</f>
        <v>UPOL FTK – Rekonstrukce infrastruktury v areálu Neředín</v>
      </c>
      <c r="F76" s="341"/>
      <c r="G76" s="341"/>
      <c r="H76" s="341"/>
      <c r="L76" s="33"/>
    </row>
    <row r="77" spans="2:12" ht="12" customHeight="1">
      <c r="B77" s="21"/>
      <c r="C77" s="28" t="s">
        <v>255</v>
      </c>
      <c r="L77" s="21"/>
    </row>
    <row r="78" spans="2:12" s="1" customFormat="1" ht="16.5" customHeight="1">
      <c r="B78" s="33"/>
      <c r="E78" s="340" t="s">
        <v>256</v>
      </c>
      <c r="F78" s="342"/>
      <c r="G78" s="342"/>
      <c r="H78" s="342"/>
      <c r="L78" s="33"/>
    </row>
    <row r="79" spans="2:12" s="1" customFormat="1" ht="12" customHeight="1">
      <c r="B79" s="33"/>
      <c r="C79" s="28" t="s">
        <v>257</v>
      </c>
      <c r="L79" s="33"/>
    </row>
    <row r="80" spans="2:12" s="1" customFormat="1" ht="16.5" customHeight="1">
      <c r="B80" s="33"/>
      <c r="E80" s="319" t="str">
        <f>E11</f>
        <v>2024/HEX/04-01-16 - D.1.6-Přeložka CETIN</v>
      </c>
      <c r="F80" s="342"/>
      <c r="G80" s="342"/>
      <c r="H80" s="342"/>
      <c r="L80" s="33"/>
    </row>
    <row r="81" spans="2:65" s="1" customFormat="1" ht="6.95" customHeight="1">
      <c r="B81" s="33"/>
      <c r="L81" s="33"/>
    </row>
    <row r="82" spans="2:65" s="1" customFormat="1" ht="12" customHeight="1">
      <c r="B82" s="33"/>
      <c r="C82" s="28" t="s">
        <v>22</v>
      </c>
      <c r="F82" s="26" t="str">
        <f>F14</f>
        <v xml:space="preserve"> </v>
      </c>
      <c r="I82" s="28" t="s">
        <v>24</v>
      </c>
      <c r="J82" s="49" t="str">
        <f>IF(J14="","",J14)</f>
        <v>4. 4. 2024</v>
      </c>
      <c r="L82" s="33"/>
    </row>
    <row r="83" spans="2:65" s="1" customFormat="1" ht="6.95" customHeight="1">
      <c r="B83" s="33"/>
      <c r="L83" s="33"/>
    </row>
    <row r="84" spans="2:65" s="1" customFormat="1" ht="15.2" customHeight="1">
      <c r="B84" s="33"/>
      <c r="C84" s="28" t="s">
        <v>26</v>
      </c>
      <c r="F84" s="26" t="str">
        <f>E17</f>
        <v>UPOL FTK</v>
      </c>
      <c r="I84" s="28" t="s">
        <v>32</v>
      </c>
      <c r="J84" s="31" t="str">
        <f>E23</f>
        <v>Hexaplan International</v>
      </c>
      <c r="L84" s="33"/>
    </row>
    <row r="85" spans="2:65" s="1" customFormat="1" ht="15.2" customHeight="1">
      <c r="B85" s="33"/>
      <c r="C85" s="28" t="s">
        <v>30</v>
      </c>
      <c r="F85" s="26" t="str">
        <f>IF(E20="","",E20)</f>
        <v>Vyplň údaj</v>
      </c>
      <c r="I85" s="28" t="s">
        <v>35</v>
      </c>
      <c r="J85" s="31" t="str">
        <f>E26</f>
        <v xml:space="preserve"> </v>
      </c>
      <c r="L85" s="33"/>
    </row>
    <row r="86" spans="2:65" s="1" customFormat="1" ht="10.35" customHeight="1">
      <c r="B86" s="33"/>
      <c r="L86" s="33"/>
    </row>
    <row r="87" spans="2:65" s="10" customFormat="1" ht="29.25" customHeight="1">
      <c r="B87" s="113"/>
      <c r="C87" s="114" t="s">
        <v>292</v>
      </c>
      <c r="D87" s="115" t="s">
        <v>57</v>
      </c>
      <c r="E87" s="115" t="s">
        <v>53</v>
      </c>
      <c r="F87" s="115" t="s">
        <v>54</v>
      </c>
      <c r="G87" s="115" t="s">
        <v>293</v>
      </c>
      <c r="H87" s="115" t="s">
        <v>294</v>
      </c>
      <c r="I87" s="115" t="s">
        <v>295</v>
      </c>
      <c r="J87" s="115" t="s">
        <v>265</v>
      </c>
      <c r="K87" s="116" t="s">
        <v>296</v>
      </c>
      <c r="L87" s="113"/>
      <c r="M87" s="55" t="s">
        <v>21</v>
      </c>
      <c r="N87" s="56" t="s">
        <v>42</v>
      </c>
      <c r="O87" s="56" t="s">
        <v>297</v>
      </c>
      <c r="P87" s="56" t="s">
        <v>298</v>
      </c>
      <c r="Q87" s="56" t="s">
        <v>299</v>
      </c>
      <c r="R87" s="56" t="s">
        <v>300</v>
      </c>
      <c r="S87" s="56" t="s">
        <v>301</v>
      </c>
      <c r="T87" s="57" t="s">
        <v>302</v>
      </c>
    </row>
    <row r="88" spans="2:65" s="1" customFormat="1" ht="22.9" customHeight="1">
      <c r="B88" s="33"/>
      <c r="C88" s="60" t="s">
        <v>303</v>
      </c>
      <c r="J88" s="117">
        <f>BK88</f>
        <v>0</v>
      </c>
      <c r="L88" s="33"/>
      <c r="M88" s="58"/>
      <c r="N88" s="50"/>
      <c r="O88" s="50"/>
      <c r="P88" s="118">
        <f>P89</f>
        <v>0</v>
      </c>
      <c r="Q88" s="50"/>
      <c r="R88" s="118">
        <f>R89</f>
        <v>0</v>
      </c>
      <c r="S88" s="50"/>
      <c r="T88" s="119">
        <f>T89</f>
        <v>0</v>
      </c>
      <c r="AT88" s="18" t="s">
        <v>71</v>
      </c>
      <c r="AU88" s="18" t="s">
        <v>266</v>
      </c>
      <c r="BK88" s="120">
        <f>BK89</f>
        <v>0</v>
      </c>
    </row>
    <row r="89" spans="2:65" s="11" customFormat="1" ht="25.9" customHeight="1">
      <c r="B89" s="121"/>
      <c r="D89" s="122" t="s">
        <v>71</v>
      </c>
      <c r="E89" s="123" t="s">
        <v>304</v>
      </c>
      <c r="F89" s="123" t="s">
        <v>305</v>
      </c>
      <c r="I89" s="124"/>
      <c r="J89" s="125">
        <f>BK89</f>
        <v>0</v>
      </c>
      <c r="L89" s="121"/>
      <c r="M89" s="126"/>
      <c r="P89" s="127">
        <f>P90</f>
        <v>0</v>
      </c>
      <c r="R89" s="127">
        <f>R90</f>
        <v>0</v>
      </c>
      <c r="T89" s="128">
        <f>T90</f>
        <v>0</v>
      </c>
      <c r="AR89" s="122" t="s">
        <v>79</v>
      </c>
      <c r="AT89" s="129" t="s">
        <v>71</v>
      </c>
      <c r="AU89" s="129" t="s">
        <v>72</v>
      </c>
      <c r="AY89" s="122" t="s">
        <v>306</v>
      </c>
      <c r="BK89" s="130">
        <f>BK90</f>
        <v>0</v>
      </c>
    </row>
    <row r="90" spans="2:65" s="11" customFormat="1" ht="22.9" customHeight="1">
      <c r="B90" s="121"/>
      <c r="D90" s="122" t="s">
        <v>71</v>
      </c>
      <c r="E90" s="131" t="s">
        <v>365</v>
      </c>
      <c r="F90" s="131" t="s">
        <v>3504</v>
      </c>
      <c r="I90" s="124"/>
      <c r="J90" s="132">
        <f>BK90</f>
        <v>0</v>
      </c>
      <c r="L90" s="121"/>
      <c r="M90" s="126"/>
      <c r="P90" s="127">
        <f>P91</f>
        <v>0</v>
      </c>
      <c r="R90" s="127">
        <f>R91</f>
        <v>0</v>
      </c>
      <c r="T90" s="128">
        <f>T91</f>
        <v>0</v>
      </c>
      <c r="AR90" s="122" t="s">
        <v>79</v>
      </c>
      <c r="AT90" s="129" t="s">
        <v>71</v>
      </c>
      <c r="AU90" s="129" t="s">
        <v>79</v>
      </c>
      <c r="AY90" s="122" t="s">
        <v>306</v>
      </c>
      <c r="BK90" s="130">
        <f>BK91</f>
        <v>0</v>
      </c>
    </row>
    <row r="91" spans="2:65" s="11" customFormat="1" ht="20.85" customHeight="1">
      <c r="B91" s="121"/>
      <c r="D91" s="122" t="s">
        <v>71</v>
      </c>
      <c r="E91" s="131" t="s">
        <v>943</v>
      </c>
      <c r="F91" s="131" t="s">
        <v>3505</v>
      </c>
      <c r="I91" s="124"/>
      <c r="J91" s="132">
        <f>BK91</f>
        <v>0</v>
      </c>
      <c r="L91" s="121"/>
      <c r="M91" s="126"/>
      <c r="P91" s="127">
        <f>P92</f>
        <v>0</v>
      </c>
      <c r="R91" s="127">
        <f>R92</f>
        <v>0</v>
      </c>
      <c r="T91" s="128">
        <f>T92</f>
        <v>0</v>
      </c>
      <c r="AR91" s="122" t="s">
        <v>79</v>
      </c>
      <c r="AT91" s="129" t="s">
        <v>71</v>
      </c>
      <c r="AU91" s="129" t="s">
        <v>81</v>
      </c>
      <c r="AY91" s="122" t="s">
        <v>306</v>
      </c>
      <c r="BK91" s="130">
        <f>BK92</f>
        <v>0</v>
      </c>
    </row>
    <row r="92" spans="2:65" s="1" customFormat="1" ht="24.2" customHeight="1">
      <c r="B92" s="33"/>
      <c r="C92" s="133" t="s">
        <v>79</v>
      </c>
      <c r="D92" s="133" t="s">
        <v>308</v>
      </c>
      <c r="E92" s="134" t="s">
        <v>3506</v>
      </c>
      <c r="F92" s="135" t="s">
        <v>3507</v>
      </c>
      <c r="G92" s="136" t="s">
        <v>2087</v>
      </c>
      <c r="H92" s="137">
        <v>0</v>
      </c>
      <c r="I92" s="296"/>
      <c r="J92" s="139">
        <f>ROUND(I92*H92,2)</f>
        <v>0</v>
      </c>
      <c r="K92" s="135" t="s">
        <v>311</v>
      </c>
      <c r="L92" s="33"/>
      <c r="M92" s="196" t="s">
        <v>21</v>
      </c>
      <c r="N92" s="197" t="s">
        <v>43</v>
      </c>
      <c r="O92" s="194"/>
      <c r="P92" s="198">
        <f>O92*H92</f>
        <v>0</v>
      </c>
      <c r="Q92" s="198">
        <v>0</v>
      </c>
      <c r="R92" s="198">
        <f>Q92*H92</f>
        <v>0</v>
      </c>
      <c r="S92" s="198">
        <v>0</v>
      </c>
      <c r="T92" s="199">
        <f>S92*H92</f>
        <v>0</v>
      </c>
      <c r="AR92" s="144" t="s">
        <v>108</v>
      </c>
      <c r="AT92" s="144" t="s">
        <v>308</v>
      </c>
      <c r="AU92" s="144" t="s">
        <v>89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108</v>
      </c>
      <c r="BM92" s="144" t="s">
        <v>3508</v>
      </c>
    </row>
    <row r="93" spans="2:65" s="1" customFormat="1" ht="6.95" customHeight="1">
      <c r="B93" s="41"/>
      <c r="C93" s="42"/>
      <c r="D93" s="42"/>
      <c r="E93" s="42"/>
      <c r="F93" s="42"/>
      <c r="G93" s="42"/>
      <c r="H93" s="42"/>
      <c r="I93" s="42"/>
      <c r="J93" s="42"/>
      <c r="K93" s="42"/>
      <c r="L93" s="33"/>
    </row>
  </sheetData>
  <sheetProtection algorithmName="SHA-512" hashValue="JJkU1VbY3eBoeurRlYK6tnudVHdaSLauZMwszM3WtWWVEap31BYzwHxhoKFihfhkGXoPZ95YbrNhkvXLIaVkVA==" saltValue="ZIkPmEi6dvsHGz0aNXw5qA==" spinCount="100000" sheet="1" objects="1" scenarios="1" formatColumns="0" formatRows="0" autoFilter="0"/>
  <autoFilter ref="C87:K92" xr:uid="{00000000-0009-0000-0000-00000E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34"/>
  <sheetViews>
    <sheetView showGridLines="0" topLeftCell="A121" workbookViewId="0">
      <selection activeCell="F133" sqref="F13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142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 customHeight="1">
      <c r="B8" s="21"/>
      <c r="D8" s="28" t="s">
        <v>255</v>
      </c>
      <c r="L8" s="21"/>
    </row>
    <row r="9" spans="2:46" s="1" customFormat="1" ht="16.5" customHeight="1">
      <c r="B9" s="33"/>
      <c r="E9" s="340" t="s">
        <v>256</v>
      </c>
      <c r="F9" s="342"/>
      <c r="G9" s="342"/>
      <c r="H9" s="342"/>
      <c r="L9" s="33"/>
    </row>
    <row r="10" spans="2:46" s="1" customFormat="1" ht="12" customHeight="1">
      <c r="B10" s="33"/>
      <c r="D10" s="28" t="s">
        <v>257</v>
      </c>
      <c r="L10" s="33"/>
    </row>
    <row r="11" spans="2:46" s="1" customFormat="1" ht="16.5" customHeight="1">
      <c r="B11" s="33"/>
      <c r="E11" s="319" t="s">
        <v>3509</v>
      </c>
      <c r="F11" s="342"/>
      <c r="G11" s="342"/>
      <c r="H11" s="342"/>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3" t="str">
        <f>'Rekapitulace stavby'!E14</f>
        <v>Vyplň údaj</v>
      </c>
      <c r="F20" s="332"/>
      <c r="G20" s="332"/>
      <c r="H20" s="332"/>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261</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36" t="s">
        <v>262</v>
      </c>
      <c r="F29" s="336"/>
      <c r="G29" s="336"/>
      <c r="H29" s="336"/>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ROUND(J92,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ROUND((SUM(BE92:BE133)),  2)</f>
        <v>0</v>
      </c>
      <c r="I35" s="95">
        <v>0.21</v>
      </c>
      <c r="J35" s="81">
        <f>ROUND(((SUM(BE92:BE133))*I35),  2)</f>
        <v>0</v>
      </c>
      <c r="L35" s="33"/>
    </row>
    <row r="36" spans="2:12" s="1" customFormat="1" ht="14.45" customHeight="1">
      <c r="B36" s="33"/>
      <c r="E36" s="28" t="s">
        <v>44</v>
      </c>
      <c r="F36" s="81">
        <f>ROUND((SUM(BF92:BF133)),  2)</f>
        <v>0</v>
      </c>
      <c r="I36" s="95">
        <v>0.12</v>
      </c>
      <c r="J36" s="81">
        <f>ROUND(((SUM(BF92:BF133))*I36),  2)</f>
        <v>0</v>
      </c>
      <c r="L36" s="33"/>
    </row>
    <row r="37" spans="2:12" s="1" customFormat="1" ht="14.45" hidden="1" customHeight="1">
      <c r="B37" s="33"/>
      <c r="E37" s="28" t="s">
        <v>45</v>
      </c>
      <c r="F37" s="81">
        <f>ROUND((SUM(BG92:BG133)),  2)</f>
        <v>0</v>
      </c>
      <c r="I37" s="95">
        <v>0.21</v>
      </c>
      <c r="J37" s="81">
        <f>0</f>
        <v>0</v>
      </c>
      <c r="L37" s="33"/>
    </row>
    <row r="38" spans="2:12" s="1" customFormat="1" ht="14.45" hidden="1" customHeight="1">
      <c r="B38" s="33"/>
      <c r="E38" s="28" t="s">
        <v>46</v>
      </c>
      <c r="F38" s="81">
        <f>ROUND((SUM(BH92:BH133)),  2)</f>
        <v>0</v>
      </c>
      <c r="I38" s="95">
        <v>0.12</v>
      </c>
      <c r="J38" s="81">
        <f>0</f>
        <v>0</v>
      </c>
      <c r="L38" s="33"/>
    </row>
    <row r="39" spans="2:12" s="1" customFormat="1" ht="14.45" hidden="1" customHeight="1">
      <c r="B39" s="33"/>
      <c r="E39" s="28" t="s">
        <v>47</v>
      </c>
      <c r="F39" s="81">
        <f>ROUND((SUM(BI92:BI133)),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40" t="str">
        <f>E7</f>
        <v>UPOL FTK – Rekonstrukce infrastruktury v areálu Neředín</v>
      </c>
      <c r="F50" s="341"/>
      <c r="G50" s="341"/>
      <c r="H50" s="341"/>
      <c r="L50" s="33"/>
    </row>
    <row r="51" spans="2:47" ht="12" customHeight="1">
      <c r="B51" s="21"/>
      <c r="C51" s="28" t="s">
        <v>255</v>
      </c>
      <c r="L51" s="21"/>
    </row>
    <row r="52" spans="2:47" s="1" customFormat="1" ht="16.5" customHeight="1">
      <c r="B52" s="33"/>
      <c r="E52" s="340" t="s">
        <v>256</v>
      </c>
      <c r="F52" s="342"/>
      <c r="G52" s="342"/>
      <c r="H52" s="342"/>
      <c r="L52" s="33"/>
    </row>
    <row r="53" spans="2:47" s="1" customFormat="1" ht="12" customHeight="1">
      <c r="B53" s="33"/>
      <c r="C53" s="28" t="s">
        <v>257</v>
      </c>
      <c r="L53" s="33"/>
    </row>
    <row r="54" spans="2:47" s="1" customFormat="1" ht="16.5" customHeight="1">
      <c r="B54" s="33"/>
      <c r="E54" s="319" t="str">
        <f>E11</f>
        <v>2024/HEX/04-01-VON - Vedlejší a ostatní náklady</v>
      </c>
      <c r="F54" s="342"/>
      <c r="G54" s="342"/>
      <c r="H54" s="342"/>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Ing.A.Hejmalová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J92</f>
        <v>0</v>
      </c>
      <c r="L63" s="33"/>
      <c r="AU63" s="18" t="s">
        <v>266</v>
      </c>
    </row>
    <row r="64" spans="2:47" s="8" customFormat="1" ht="24.95" customHeight="1">
      <c r="B64" s="105"/>
      <c r="D64" s="106" t="s">
        <v>3510</v>
      </c>
      <c r="E64" s="107"/>
      <c r="F64" s="107"/>
      <c r="G64" s="107"/>
      <c r="H64" s="107"/>
      <c r="I64" s="107"/>
      <c r="J64" s="108">
        <f>J93</f>
        <v>0</v>
      </c>
      <c r="L64" s="105"/>
    </row>
    <row r="65" spans="2:12" s="9" customFormat="1" ht="19.899999999999999" customHeight="1">
      <c r="B65" s="109"/>
      <c r="D65" s="110" t="s">
        <v>3511</v>
      </c>
      <c r="E65" s="111"/>
      <c r="F65" s="111"/>
      <c r="G65" s="111"/>
      <c r="H65" s="111"/>
      <c r="I65" s="111"/>
      <c r="J65" s="112">
        <f>J94</f>
        <v>0</v>
      </c>
      <c r="L65" s="109"/>
    </row>
    <row r="66" spans="2:12" s="9" customFormat="1" ht="19.899999999999999" customHeight="1">
      <c r="B66" s="109"/>
      <c r="D66" s="110" t="s">
        <v>3512</v>
      </c>
      <c r="E66" s="111"/>
      <c r="F66" s="111"/>
      <c r="G66" s="111"/>
      <c r="H66" s="111"/>
      <c r="I66" s="111"/>
      <c r="J66" s="112">
        <f>J107</f>
        <v>0</v>
      </c>
      <c r="L66" s="109"/>
    </row>
    <row r="67" spans="2:12" s="9" customFormat="1" ht="19.899999999999999" customHeight="1">
      <c r="B67" s="109"/>
      <c r="D67" s="110" t="s">
        <v>3513</v>
      </c>
      <c r="E67" s="111"/>
      <c r="F67" s="111"/>
      <c r="G67" s="111"/>
      <c r="H67" s="111"/>
      <c r="I67" s="111"/>
      <c r="J67" s="112">
        <f>J111</f>
        <v>0</v>
      </c>
      <c r="L67" s="109"/>
    </row>
    <row r="68" spans="2:12" s="9" customFormat="1" ht="19.899999999999999" customHeight="1">
      <c r="B68" s="109"/>
      <c r="D68" s="110" t="s">
        <v>3514</v>
      </c>
      <c r="E68" s="111"/>
      <c r="F68" s="111"/>
      <c r="G68" s="111"/>
      <c r="H68" s="111"/>
      <c r="I68" s="111"/>
      <c r="J68" s="112">
        <f>J117</f>
        <v>0</v>
      </c>
      <c r="L68" s="109"/>
    </row>
    <row r="69" spans="2:12" s="9" customFormat="1" ht="19.899999999999999" customHeight="1">
      <c r="B69" s="109"/>
      <c r="D69" s="110" t="s">
        <v>3515</v>
      </c>
      <c r="E69" s="111"/>
      <c r="F69" s="111"/>
      <c r="G69" s="111"/>
      <c r="H69" s="111"/>
      <c r="I69" s="111"/>
      <c r="J69" s="112">
        <f>J124</f>
        <v>0</v>
      </c>
      <c r="L69" s="109"/>
    </row>
    <row r="70" spans="2:12" s="9" customFormat="1" ht="19.899999999999999" customHeight="1">
      <c r="B70" s="109"/>
      <c r="D70" s="110" t="s">
        <v>3516</v>
      </c>
      <c r="E70" s="111"/>
      <c r="F70" s="111"/>
      <c r="G70" s="111"/>
      <c r="H70" s="111"/>
      <c r="I70" s="111"/>
      <c r="J70" s="112">
        <f>J128</f>
        <v>0</v>
      </c>
      <c r="L70" s="109"/>
    </row>
    <row r="71" spans="2:12" s="1" customFormat="1" ht="21.75" customHeight="1">
      <c r="B71" s="33"/>
      <c r="L71" s="33"/>
    </row>
    <row r="72" spans="2:12" s="1" customFormat="1" ht="6.95" customHeight="1">
      <c r="B72" s="41"/>
      <c r="C72" s="42"/>
      <c r="D72" s="42"/>
      <c r="E72" s="42"/>
      <c r="F72" s="42"/>
      <c r="G72" s="42"/>
      <c r="H72" s="42"/>
      <c r="I72" s="42"/>
      <c r="J72" s="42"/>
      <c r="K72" s="42"/>
      <c r="L72" s="33"/>
    </row>
    <row r="76" spans="2:12" s="1" customFormat="1" ht="6.95" customHeight="1">
      <c r="B76" s="43"/>
      <c r="C76" s="44"/>
      <c r="D76" s="44"/>
      <c r="E76" s="44"/>
      <c r="F76" s="44"/>
      <c r="G76" s="44"/>
      <c r="H76" s="44"/>
      <c r="I76" s="44"/>
      <c r="J76" s="44"/>
      <c r="K76" s="44"/>
      <c r="L76" s="33"/>
    </row>
    <row r="77" spans="2:12" s="1" customFormat="1" ht="24.95" customHeight="1">
      <c r="B77" s="33"/>
      <c r="C77" s="22" t="s">
        <v>291</v>
      </c>
      <c r="L77" s="33"/>
    </row>
    <row r="78" spans="2:12" s="1" customFormat="1" ht="6.95" customHeight="1">
      <c r="B78" s="33"/>
      <c r="L78" s="33"/>
    </row>
    <row r="79" spans="2:12" s="1" customFormat="1" ht="12" customHeight="1">
      <c r="B79" s="33"/>
      <c r="C79" s="28" t="s">
        <v>16</v>
      </c>
      <c r="L79" s="33"/>
    </row>
    <row r="80" spans="2:12" s="1" customFormat="1" ht="16.5" customHeight="1">
      <c r="B80" s="33"/>
      <c r="E80" s="340" t="str">
        <f>E7</f>
        <v>UPOL FTK – Rekonstrukce infrastruktury v areálu Neředín</v>
      </c>
      <c r="F80" s="341"/>
      <c r="G80" s="341"/>
      <c r="H80" s="341"/>
      <c r="L80" s="33"/>
    </row>
    <row r="81" spans="2:65" ht="12" customHeight="1">
      <c r="B81" s="21"/>
      <c r="C81" s="28" t="s">
        <v>255</v>
      </c>
      <c r="L81" s="21"/>
    </row>
    <row r="82" spans="2:65" s="1" customFormat="1" ht="16.5" customHeight="1">
      <c r="B82" s="33"/>
      <c r="E82" s="340" t="s">
        <v>256</v>
      </c>
      <c r="F82" s="342"/>
      <c r="G82" s="342"/>
      <c r="H82" s="342"/>
      <c r="L82" s="33"/>
    </row>
    <row r="83" spans="2:65" s="1" customFormat="1" ht="12" customHeight="1">
      <c r="B83" s="33"/>
      <c r="C83" s="28" t="s">
        <v>257</v>
      </c>
      <c r="L83" s="33"/>
    </row>
    <row r="84" spans="2:65" s="1" customFormat="1" ht="16.5" customHeight="1">
      <c r="B84" s="33"/>
      <c r="E84" s="319" t="str">
        <f>E11</f>
        <v>2024/HEX/04-01-VON - Vedlejší a ostatní náklady</v>
      </c>
      <c r="F84" s="342"/>
      <c r="G84" s="342"/>
      <c r="H84" s="342"/>
      <c r="L84" s="33"/>
    </row>
    <row r="85" spans="2:65" s="1" customFormat="1" ht="6.95" customHeight="1">
      <c r="B85" s="33"/>
      <c r="L85" s="33"/>
    </row>
    <row r="86" spans="2:65" s="1" customFormat="1" ht="12" customHeight="1">
      <c r="B86" s="33"/>
      <c r="C86" s="28" t="s">
        <v>22</v>
      </c>
      <c r="F86" s="26" t="str">
        <f>F14</f>
        <v xml:space="preserve"> </v>
      </c>
      <c r="I86" s="28" t="s">
        <v>24</v>
      </c>
      <c r="J86" s="49" t="str">
        <f>IF(J14="","",J14)</f>
        <v>4. 4. 2024</v>
      </c>
      <c r="L86" s="33"/>
    </row>
    <row r="87" spans="2:65" s="1" customFormat="1" ht="6.95" customHeight="1">
      <c r="B87" s="33"/>
      <c r="L87" s="33"/>
    </row>
    <row r="88" spans="2:65" s="1" customFormat="1" ht="15.2" customHeight="1">
      <c r="B88" s="33"/>
      <c r="C88" s="28" t="s">
        <v>26</v>
      </c>
      <c r="F88" s="26" t="str">
        <f>E17</f>
        <v>UPOL FTK</v>
      </c>
      <c r="I88" s="28" t="s">
        <v>32</v>
      </c>
      <c r="J88" s="31" t="str">
        <f>E23</f>
        <v>Hexaplan International</v>
      </c>
      <c r="L88" s="33"/>
    </row>
    <row r="89" spans="2:65" s="1" customFormat="1" ht="15.2" customHeight="1">
      <c r="B89" s="33"/>
      <c r="C89" s="28" t="s">
        <v>30</v>
      </c>
      <c r="F89" s="26" t="str">
        <f>IF(E20="","",E20)</f>
        <v>Vyplň údaj</v>
      </c>
      <c r="I89" s="28" t="s">
        <v>35</v>
      </c>
      <c r="J89" s="31" t="str">
        <f>E26</f>
        <v>Ing.A.Hejmalová</v>
      </c>
      <c r="L89" s="33"/>
    </row>
    <row r="90" spans="2:65" s="1" customFormat="1" ht="10.35" customHeight="1">
      <c r="B90" s="33"/>
      <c r="L90" s="33"/>
    </row>
    <row r="91" spans="2:65" s="10" customFormat="1" ht="29.25" customHeight="1">
      <c r="B91" s="113"/>
      <c r="C91" s="114" t="s">
        <v>292</v>
      </c>
      <c r="D91" s="115" t="s">
        <v>57</v>
      </c>
      <c r="E91" s="115" t="s">
        <v>53</v>
      </c>
      <c r="F91" s="115" t="s">
        <v>54</v>
      </c>
      <c r="G91" s="115" t="s">
        <v>293</v>
      </c>
      <c r="H91" s="115" t="s">
        <v>294</v>
      </c>
      <c r="I91" s="115" t="s">
        <v>295</v>
      </c>
      <c r="J91" s="115" t="s">
        <v>265</v>
      </c>
      <c r="K91" s="116" t="s">
        <v>296</v>
      </c>
      <c r="L91" s="113"/>
      <c r="M91" s="55" t="s">
        <v>21</v>
      </c>
      <c r="N91" s="56" t="s">
        <v>42</v>
      </c>
      <c r="O91" s="56" t="s">
        <v>297</v>
      </c>
      <c r="P91" s="56" t="s">
        <v>298</v>
      </c>
      <c r="Q91" s="56" t="s">
        <v>299</v>
      </c>
      <c r="R91" s="56" t="s">
        <v>300</v>
      </c>
      <c r="S91" s="56" t="s">
        <v>301</v>
      </c>
      <c r="T91" s="57" t="s">
        <v>302</v>
      </c>
    </row>
    <row r="92" spans="2:65" s="1" customFormat="1" ht="22.9" customHeight="1">
      <c r="B92" s="33"/>
      <c r="C92" s="60" t="s">
        <v>303</v>
      </c>
      <c r="J92" s="117">
        <f>BK92</f>
        <v>0</v>
      </c>
      <c r="L92" s="33"/>
      <c r="M92" s="58"/>
      <c r="N92" s="50"/>
      <c r="O92" s="50"/>
      <c r="P92" s="118">
        <f>P93</f>
        <v>0</v>
      </c>
      <c r="Q92" s="50"/>
      <c r="R92" s="118">
        <f>R93</f>
        <v>0</v>
      </c>
      <c r="S92" s="50"/>
      <c r="T92" s="119">
        <f>T93</f>
        <v>0</v>
      </c>
      <c r="AT92" s="18" t="s">
        <v>71</v>
      </c>
      <c r="AU92" s="18" t="s">
        <v>266</v>
      </c>
      <c r="BK92" s="120">
        <f>BK93</f>
        <v>0</v>
      </c>
    </row>
    <row r="93" spans="2:65" s="11" customFormat="1" ht="25.9" customHeight="1">
      <c r="B93" s="121"/>
      <c r="D93" s="122" t="s">
        <v>71</v>
      </c>
      <c r="E93" s="123" t="s">
        <v>3517</v>
      </c>
      <c r="F93" s="123" t="s">
        <v>3518</v>
      </c>
      <c r="I93" s="124"/>
      <c r="J93" s="125">
        <f>BK93</f>
        <v>0</v>
      </c>
      <c r="L93" s="121"/>
      <c r="M93" s="126"/>
      <c r="P93" s="127">
        <f>P94+P107+P111+P117+P124+P128</f>
        <v>0</v>
      </c>
      <c r="R93" s="127">
        <f>R94+R107+R111+R117+R124+R128</f>
        <v>0</v>
      </c>
      <c r="T93" s="128">
        <f>T94+T107+T111+T117+T124+T128</f>
        <v>0</v>
      </c>
      <c r="AR93" s="122" t="s">
        <v>343</v>
      </c>
      <c r="AT93" s="129" t="s">
        <v>71</v>
      </c>
      <c r="AU93" s="129" t="s">
        <v>72</v>
      </c>
      <c r="AY93" s="122" t="s">
        <v>306</v>
      </c>
      <c r="BK93" s="130">
        <f>BK94+BK107+BK111+BK117+BK124+BK128</f>
        <v>0</v>
      </c>
    </row>
    <row r="94" spans="2:65" s="11" customFormat="1" ht="22.9" customHeight="1">
      <c r="B94" s="121"/>
      <c r="D94" s="122" t="s">
        <v>71</v>
      </c>
      <c r="E94" s="131" t="s">
        <v>3519</v>
      </c>
      <c r="F94" s="131" t="s">
        <v>3520</v>
      </c>
      <c r="I94" s="124"/>
      <c r="J94" s="132">
        <f>BK94</f>
        <v>0</v>
      </c>
      <c r="L94" s="121"/>
      <c r="M94" s="126"/>
      <c r="P94" s="127">
        <f>SUM(P95:P106)</f>
        <v>0</v>
      </c>
      <c r="R94" s="127">
        <f>SUM(R95:R106)</f>
        <v>0</v>
      </c>
      <c r="T94" s="128">
        <f>SUM(T95:T106)</f>
        <v>0</v>
      </c>
      <c r="AR94" s="122" t="s">
        <v>343</v>
      </c>
      <c r="AT94" s="129" t="s">
        <v>71</v>
      </c>
      <c r="AU94" s="129" t="s">
        <v>79</v>
      </c>
      <c r="AY94" s="122" t="s">
        <v>306</v>
      </c>
      <c r="BK94" s="130">
        <f>SUM(BK95:BK106)</f>
        <v>0</v>
      </c>
    </row>
    <row r="95" spans="2:65" s="1" customFormat="1" ht="16.5" customHeight="1">
      <c r="B95" s="33"/>
      <c r="C95" s="133" t="s">
        <v>79</v>
      </c>
      <c r="D95" s="133" t="s">
        <v>308</v>
      </c>
      <c r="E95" s="134" t="s">
        <v>3521</v>
      </c>
      <c r="F95" s="135" t="s">
        <v>3522</v>
      </c>
      <c r="G95" s="136" t="s">
        <v>2087</v>
      </c>
      <c r="H95" s="137">
        <v>1</v>
      </c>
      <c r="I95" s="138"/>
      <c r="J95" s="139">
        <f>ROUND(I95*H95,2)</f>
        <v>0</v>
      </c>
      <c r="K95" s="135" t="s">
        <v>319</v>
      </c>
      <c r="L95" s="33"/>
      <c r="M95" s="140" t="s">
        <v>21</v>
      </c>
      <c r="N95" s="141" t="s">
        <v>43</v>
      </c>
      <c r="P95" s="142">
        <f>O95*H95</f>
        <v>0</v>
      </c>
      <c r="Q95" s="142">
        <v>0</v>
      </c>
      <c r="R95" s="142">
        <f>Q95*H95</f>
        <v>0</v>
      </c>
      <c r="S95" s="142">
        <v>0</v>
      </c>
      <c r="T95" s="143">
        <f>S95*H95</f>
        <v>0</v>
      </c>
      <c r="AR95" s="144" t="s">
        <v>3523</v>
      </c>
      <c r="AT95" s="144" t="s">
        <v>308</v>
      </c>
      <c r="AU95" s="144" t="s">
        <v>81</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3523</v>
      </c>
      <c r="BM95" s="144" t="s">
        <v>3524</v>
      </c>
    </row>
    <row r="96" spans="2:65" s="1" customFormat="1">
      <c r="B96" s="33"/>
      <c r="D96" s="161" t="s">
        <v>321</v>
      </c>
      <c r="F96" s="162" t="s">
        <v>3525</v>
      </c>
      <c r="I96" s="163"/>
      <c r="L96" s="33"/>
      <c r="M96" s="164"/>
      <c r="T96" s="52"/>
      <c r="AT96" s="18" t="s">
        <v>321</v>
      </c>
      <c r="AU96" s="18" t="s">
        <v>81</v>
      </c>
    </row>
    <row r="97" spans="2:65" s="1" customFormat="1" ht="16.5" customHeight="1">
      <c r="B97" s="33"/>
      <c r="C97" s="133" t="s">
        <v>81</v>
      </c>
      <c r="D97" s="133" t="s">
        <v>308</v>
      </c>
      <c r="E97" s="134" t="s">
        <v>3526</v>
      </c>
      <c r="F97" s="135" t="s">
        <v>3527</v>
      </c>
      <c r="G97" s="136" t="s">
        <v>2087</v>
      </c>
      <c r="H97" s="137">
        <v>1</v>
      </c>
      <c r="I97" s="138"/>
      <c r="J97" s="139">
        <f>ROUND(I97*H97,2)</f>
        <v>0</v>
      </c>
      <c r="K97" s="135" t="s">
        <v>319</v>
      </c>
      <c r="L97" s="33"/>
      <c r="M97" s="140" t="s">
        <v>21</v>
      </c>
      <c r="N97" s="141" t="s">
        <v>43</v>
      </c>
      <c r="P97" s="142">
        <f>O97*H97</f>
        <v>0</v>
      </c>
      <c r="Q97" s="142">
        <v>0</v>
      </c>
      <c r="R97" s="142">
        <f>Q97*H97</f>
        <v>0</v>
      </c>
      <c r="S97" s="142">
        <v>0</v>
      </c>
      <c r="T97" s="143">
        <f>S97*H97</f>
        <v>0</v>
      </c>
      <c r="AR97" s="144" t="s">
        <v>3523</v>
      </c>
      <c r="AT97" s="144" t="s">
        <v>308</v>
      </c>
      <c r="AU97" s="144" t="s">
        <v>81</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3523</v>
      </c>
      <c r="BM97" s="144" t="s">
        <v>3528</v>
      </c>
    </row>
    <row r="98" spans="2:65" s="1" customFormat="1">
      <c r="B98" s="33"/>
      <c r="D98" s="161" t="s">
        <v>321</v>
      </c>
      <c r="F98" s="162" t="s">
        <v>3529</v>
      </c>
      <c r="I98" s="163"/>
      <c r="L98" s="33"/>
      <c r="M98" s="164"/>
      <c r="T98" s="52"/>
      <c r="AT98" s="18" t="s">
        <v>321</v>
      </c>
      <c r="AU98" s="18" t="s">
        <v>81</v>
      </c>
    </row>
    <row r="99" spans="2:65" s="1" customFormat="1" ht="16.5" customHeight="1">
      <c r="B99" s="33"/>
      <c r="C99" s="133" t="s">
        <v>89</v>
      </c>
      <c r="D99" s="133" t="s">
        <v>308</v>
      </c>
      <c r="E99" s="134" t="s">
        <v>3530</v>
      </c>
      <c r="F99" s="135" t="s">
        <v>3531</v>
      </c>
      <c r="G99" s="136" t="s">
        <v>2087</v>
      </c>
      <c r="H99" s="137">
        <v>1</v>
      </c>
      <c r="I99" s="138"/>
      <c r="J99" s="139">
        <f>ROUND(I99*H99,2)</f>
        <v>0</v>
      </c>
      <c r="K99" s="135" t="s">
        <v>319</v>
      </c>
      <c r="L99" s="33"/>
      <c r="M99" s="140" t="s">
        <v>21</v>
      </c>
      <c r="N99" s="141" t="s">
        <v>43</v>
      </c>
      <c r="P99" s="142">
        <f>O99*H99</f>
        <v>0</v>
      </c>
      <c r="Q99" s="142">
        <v>0</v>
      </c>
      <c r="R99" s="142">
        <f>Q99*H99</f>
        <v>0</v>
      </c>
      <c r="S99" s="142">
        <v>0</v>
      </c>
      <c r="T99" s="143">
        <f>S99*H99</f>
        <v>0</v>
      </c>
      <c r="AR99" s="144" t="s">
        <v>3523</v>
      </c>
      <c r="AT99" s="144" t="s">
        <v>308</v>
      </c>
      <c r="AU99" s="144" t="s">
        <v>81</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3523</v>
      </c>
      <c r="BM99" s="144" t="s">
        <v>3532</v>
      </c>
    </row>
    <row r="100" spans="2:65" s="1" customFormat="1">
      <c r="B100" s="33"/>
      <c r="D100" s="161" t="s">
        <v>321</v>
      </c>
      <c r="F100" s="162" t="s">
        <v>3533</v>
      </c>
      <c r="I100" s="163"/>
      <c r="L100" s="33"/>
      <c r="M100" s="164"/>
      <c r="T100" s="52"/>
      <c r="AT100" s="18" t="s">
        <v>321</v>
      </c>
      <c r="AU100" s="18" t="s">
        <v>81</v>
      </c>
    </row>
    <row r="101" spans="2:65" s="1" customFormat="1" ht="53.25" customHeight="1">
      <c r="B101" s="33"/>
      <c r="D101" s="147" t="s">
        <v>356</v>
      </c>
      <c r="F101" s="178" t="s">
        <v>3534</v>
      </c>
      <c r="I101" s="163"/>
      <c r="L101" s="33"/>
      <c r="M101" s="164"/>
      <c r="T101" s="52"/>
      <c r="AT101" s="18" t="s">
        <v>356</v>
      </c>
      <c r="AU101" s="18" t="s">
        <v>81</v>
      </c>
    </row>
    <row r="102" spans="2:65" s="1" customFormat="1" ht="16.5" customHeight="1">
      <c r="B102" s="33"/>
      <c r="C102" s="133" t="s">
        <v>108</v>
      </c>
      <c r="D102" s="133" t="s">
        <v>308</v>
      </c>
      <c r="E102" s="134" t="s">
        <v>3535</v>
      </c>
      <c r="F102" s="135" t="s">
        <v>3536</v>
      </c>
      <c r="G102" s="136" t="s">
        <v>2087</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3523</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3523</v>
      </c>
      <c r="BM102" s="144" t="s">
        <v>3537</v>
      </c>
    </row>
    <row r="103" spans="2:65" s="1" customFormat="1" ht="49.5" customHeight="1">
      <c r="B103" s="33"/>
      <c r="D103" s="147" t="s">
        <v>356</v>
      </c>
      <c r="F103" s="178" t="s">
        <v>3538</v>
      </c>
      <c r="I103" s="163"/>
      <c r="L103" s="33"/>
      <c r="M103" s="164"/>
      <c r="T103" s="52"/>
      <c r="AT103" s="18" t="s">
        <v>356</v>
      </c>
      <c r="AU103" s="18" t="s">
        <v>81</v>
      </c>
    </row>
    <row r="104" spans="2:65" s="1" customFormat="1" ht="16.5" customHeight="1">
      <c r="B104" s="33"/>
      <c r="C104" s="133" t="s">
        <v>343</v>
      </c>
      <c r="D104" s="133" t="s">
        <v>308</v>
      </c>
      <c r="E104" s="134" t="s">
        <v>3539</v>
      </c>
      <c r="F104" s="135" t="s">
        <v>3540</v>
      </c>
      <c r="G104" s="136" t="s">
        <v>2087</v>
      </c>
      <c r="H104" s="137">
        <v>1</v>
      </c>
      <c r="I104" s="138"/>
      <c r="J104" s="139">
        <f>ROUND(I104*H104,2)</f>
        <v>0</v>
      </c>
      <c r="K104" s="135" t="s">
        <v>319</v>
      </c>
      <c r="L104" s="33"/>
      <c r="M104" s="140" t="s">
        <v>21</v>
      </c>
      <c r="N104" s="141" t="s">
        <v>43</v>
      </c>
      <c r="P104" s="142">
        <f>O104*H104</f>
        <v>0</v>
      </c>
      <c r="Q104" s="142">
        <v>0</v>
      </c>
      <c r="R104" s="142">
        <f>Q104*H104</f>
        <v>0</v>
      </c>
      <c r="S104" s="142">
        <v>0</v>
      </c>
      <c r="T104" s="143">
        <f>S104*H104</f>
        <v>0</v>
      </c>
      <c r="AR104" s="144" t="s">
        <v>3523</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3523</v>
      </c>
      <c r="BM104" s="144" t="s">
        <v>3541</v>
      </c>
    </row>
    <row r="105" spans="2:65" s="1" customFormat="1">
      <c r="B105" s="33"/>
      <c r="D105" s="161" t="s">
        <v>321</v>
      </c>
      <c r="F105" s="162" t="s">
        <v>3542</v>
      </c>
      <c r="I105" s="163"/>
      <c r="L105" s="33"/>
      <c r="M105" s="164"/>
      <c r="T105" s="52"/>
      <c r="AT105" s="18" t="s">
        <v>321</v>
      </c>
      <c r="AU105" s="18" t="s">
        <v>81</v>
      </c>
    </row>
    <row r="106" spans="2:65" s="1" customFormat="1" ht="165.75" customHeight="1">
      <c r="B106" s="33"/>
      <c r="D106" s="147" t="s">
        <v>356</v>
      </c>
      <c r="F106" s="178" t="s">
        <v>3543</v>
      </c>
      <c r="I106" s="163"/>
      <c r="L106" s="33"/>
      <c r="M106" s="164"/>
      <c r="T106" s="52"/>
      <c r="AT106" s="18" t="s">
        <v>356</v>
      </c>
      <c r="AU106" s="18" t="s">
        <v>81</v>
      </c>
    </row>
    <row r="107" spans="2:65" s="11" customFormat="1" ht="22.9" customHeight="1">
      <c r="B107" s="121"/>
      <c r="D107" s="122" t="s">
        <v>71</v>
      </c>
      <c r="E107" s="131" t="s">
        <v>3544</v>
      </c>
      <c r="F107" s="131" t="s">
        <v>3545</v>
      </c>
      <c r="I107" s="124"/>
      <c r="J107" s="132">
        <f>BK107</f>
        <v>0</v>
      </c>
      <c r="L107" s="121"/>
      <c r="M107" s="126"/>
      <c r="P107" s="127">
        <f>SUM(P108:P110)</f>
        <v>0</v>
      </c>
      <c r="R107" s="127">
        <f>SUM(R108:R110)</f>
        <v>0</v>
      </c>
      <c r="T107" s="128">
        <f>SUM(T108:T110)</f>
        <v>0</v>
      </c>
      <c r="AR107" s="122" t="s">
        <v>343</v>
      </c>
      <c r="AT107" s="129" t="s">
        <v>71</v>
      </c>
      <c r="AU107" s="129" t="s">
        <v>79</v>
      </c>
      <c r="AY107" s="122" t="s">
        <v>306</v>
      </c>
      <c r="BK107" s="130">
        <f>SUM(BK108:BK110)</f>
        <v>0</v>
      </c>
    </row>
    <row r="108" spans="2:65" s="1" customFormat="1" ht="16.5" customHeight="1">
      <c r="B108" s="33"/>
      <c r="C108" s="133" t="s">
        <v>351</v>
      </c>
      <c r="D108" s="133" t="s">
        <v>308</v>
      </c>
      <c r="E108" s="134" t="s">
        <v>3546</v>
      </c>
      <c r="F108" s="135" t="s">
        <v>3545</v>
      </c>
      <c r="G108" s="136" t="s">
        <v>2087</v>
      </c>
      <c r="H108" s="137">
        <v>1</v>
      </c>
      <c r="I108" s="138"/>
      <c r="J108" s="139">
        <f>ROUND(I108*H108,2)</f>
        <v>0</v>
      </c>
      <c r="K108" s="135" t="s">
        <v>319</v>
      </c>
      <c r="L108" s="33"/>
      <c r="M108" s="140" t="s">
        <v>21</v>
      </c>
      <c r="N108" s="141" t="s">
        <v>43</v>
      </c>
      <c r="P108" s="142">
        <f>O108*H108</f>
        <v>0</v>
      </c>
      <c r="Q108" s="142">
        <v>0</v>
      </c>
      <c r="R108" s="142">
        <f>Q108*H108</f>
        <v>0</v>
      </c>
      <c r="S108" s="142">
        <v>0</v>
      </c>
      <c r="T108" s="143">
        <f>S108*H108</f>
        <v>0</v>
      </c>
      <c r="AR108" s="144" t="s">
        <v>3523</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3523</v>
      </c>
      <c r="BM108" s="144" t="s">
        <v>3547</v>
      </c>
    </row>
    <row r="109" spans="2:65" s="1" customFormat="1">
      <c r="B109" s="33"/>
      <c r="D109" s="161" t="s">
        <v>321</v>
      </c>
      <c r="F109" s="162" t="s">
        <v>3548</v>
      </c>
      <c r="I109" s="163"/>
      <c r="L109" s="33"/>
      <c r="M109" s="164"/>
      <c r="T109" s="52"/>
      <c r="AT109" s="18" t="s">
        <v>321</v>
      </c>
      <c r="AU109" s="18" t="s">
        <v>81</v>
      </c>
    </row>
    <row r="110" spans="2:65" s="1" customFormat="1" ht="356.25" customHeight="1">
      <c r="B110" s="33"/>
      <c r="D110" s="147" t="s">
        <v>356</v>
      </c>
      <c r="F110" s="178" t="s">
        <v>3549</v>
      </c>
      <c r="I110" s="163"/>
      <c r="L110" s="33"/>
      <c r="M110" s="164"/>
      <c r="T110" s="52"/>
      <c r="AT110" s="18" t="s">
        <v>356</v>
      </c>
      <c r="AU110" s="18" t="s">
        <v>81</v>
      </c>
    </row>
    <row r="111" spans="2:65" s="11" customFormat="1" ht="22.9" customHeight="1">
      <c r="B111" s="121"/>
      <c r="D111" s="122" t="s">
        <v>71</v>
      </c>
      <c r="E111" s="131" t="s">
        <v>3550</v>
      </c>
      <c r="F111" s="131" t="s">
        <v>3551</v>
      </c>
      <c r="I111" s="124"/>
      <c r="J111" s="132">
        <f>BK111</f>
        <v>0</v>
      </c>
      <c r="L111" s="121"/>
      <c r="M111" s="126"/>
      <c r="P111" s="127">
        <f>SUM(P112:P116)</f>
        <v>0</v>
      </c>
      <c r="R111" s="127">
        <f>SUM(R112:R116)</f>
        <v>0</v>
      </c>
      <c r="T111" s="128">
        <f>SUM(T112:T116)</f>
        <v>0</v>
      </c>
      <c r="AR111" s="122" t="s">
        <v>343</v>
      </c>
      <c r="AT111" s="129" t="s">
        <v>71</v>
      </c>
      <c r="AU111" s="129" t="s">
        <v>79</v>
      </c>
      <c r="AY111" s="122" t="s">
        <v>306</v>
      </c>
      <c r="BK111" s="130">
        <f>SUM(BK112:BK116)</f>
        <v>0</v>
      </c>
    </row>
    <row r="112" spans="2:65" s="1" customFormat="1" ht="16.5" customHeight="1">
      <c r="B112" s="33"/>
      <c r="C112" s="133" t="s">
        <v>359</v>
      </c>
      <c r="D112" s="133" t="s">
        <v>308</v>
      </c>
      <c r="E112" s="134" t="s">
        <v>3552</v>
      </c>
      <c r="F112" s="135" t="s">
        <v>3553</v>
      </c>
      <c r="G112" s="136" t="s">
        <v>2087</v>
      </c>
      <c r="H112" s="137">
        <v>1</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3523</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3523</v>
      </c>
      <c r="BM112" s="144" t="s">
        <v>3554</v>
      </c>
    </row>
    <row r="113" spans="2:65" s="1" customFormat="1" ht="222" customHeight="1">
      <c r="B113" s="33"/>
      <c r="D113" s="147" t="s">
        <v>356</v>
      </c>
      <c r="F113" s="178" t="s">
        <v>3555</v>
      </c>
      <c r="I113" s="163"/>
      <c r="L113" s="33"/>
      <c r="M113" s="164"/>
      <c r="T113" s="52"/>
      <c r="AT113" s="18" t="s">
        <v>356</v>
      </c>
      <c r="AU113" s="18" t="s">
        <v>81</v>
      </c>
    </row>
    <row r="114" spans="2:65" s="1" customFormat="1" ht="16.5" customHeight="1">
      <c r="B114" s="33"/>
      <c r="C114" s="133" t="s">
        <v>365</v>
      </c>
      <c r="D114" s="133" t="s">
        <v>308</v>
      </c>
      <c r="E114" s="134" t="s">
        <v>3556</v>
      </c>
      <c r="F114" s="135" t="s">
        <v>3557</v>
      </c>
      <c r="G114" s="136" t="s">
        <v>2087</v>
      </c>
      <c r="H114" s="137">
        <v>1</v>
      </c>
      <c r="I114" s="138"/>
      <c r="J114" s="139">
        <f>ROUND(I114*H114,2)</f>
        <v>0</v>
      </c>
      <c r="K114" s="135" t="s">
        <v>319</v>
      </c>
      <c r="L114" s="33"/>
      <c r="M114" s="140" t="s">
        <v>21</v>
      </c>
      <c r="N114" s="141" t="s">
        <v>43</v>
      </c>
      <c r="P114" s="142">
        <f>O114*H114</f>
        <v>0</v>
      </c>
      <c r="Q114" s="142">
        <v>0</v>
      </c>
      <c r="R114" s="142">
        <f>Q114*H114</f>
        <v>0</v>
      </c>
      <c r="S114" s="142">
        <v>0</v>
      </c>
      <c r="T114" s="143">
        <f>S114*H114</f>
        <v>0</v>
      </c>
      <c r="AR114" s="144" t="s">
        <v>3523</v>
      </c>
      <c r="AT114" s="144" t="s">
        <v>308</v>
      </c>
      <c r="AU114" s="144" t="s">
        <v>81</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3523</v>
      </c>
      <c r="BM114" s="144" t="s">
        <v>3558</v>
      </c>
    </row>
    <row r="115" spans="2:65" s="1" customFormat="1">
      <c r="B115" s="33"/>
      <c r="D115" s="161" t="s">
        <v>321</v>
      </c>
      <c r="F115" s="162" t="s">
        <v>3559</v>
      </c>
      <c r="I115" s="163"/>
      <c r="L115" s="33"/>
      <c r="M115" s="164"/>
      <c r="T115" s="52"/>
      <c r="AT115" s="18" t="s">
        <v>321</v>
      </c>
      <c r="AU115" s="18" t="s">
        <v>81</v>
      </c>
    </row>
    <row r="116" spans="2:65" s="1" customFormat="1" ht="234.75" customHeight="1">
      <c r="B116" s="33"/>
      <c r="D116" s="147" t="s">
        <v>356</v>
      </c>
      <c r="F116" s="178" t="s">
        <v>3560</v>
      </c>
      <c r="I116" s="163"/>
      <c r="L116" s="33"/>
      <c r="M116" s="164"/>
      <c r="T116" s="52"/>
      <c r="AT116" s="18" t="s">
        <v>356</v>
      </c>
      <c r="AU116" s="18" t="s">
        <v>81</v>
      </c>
    </row>
    <row r="117" spans="2:65" s="11" customFormat="1" ht="22.9" customHeight="1">
      <c r="B117" s="121"/>
      <c r="D117" s="122" t="s">
        <v>71</v>
      </c>
      <c r="E117" s="131" t="s">
        <v>3561</v>
      </c>
      <c r="F117" s="131" t="s">
        <v>3562</v>
      </c>
      <c r="I117" s="124"/>
      <c r="J117" s="132">
        <f>BK117</f>
        <v>0</v>
      </c>
      <c r="L117" s="121"/>
      <c r="M117" s="126"/>
      <c r="P117" s="127">
        <f>SUM(P118:P123)</f>
        <v>0</v>
      </c>
      <c r="R117" s="127">
        <f>SUM(R118:R123)</f>
        <v>0</v>
      </c>
      <c r="T117" s="128">
        <f>SUM(T118:T123)</f>
        <v>0</v>
      </c>
      <c r="AR117" s="122" t="s">
        <v>343</v>
      </c>
      <c r="AT117" s="129" t="s">
        <v>71</v>
      </c>
      <c r="AU117" s="129" t="s">
        <v>79</v>
      </c>
      <c r="AY117" s="122" t="s">
        <v>306</v>
      </c>
      <c r="BK117" s="130">
        <f>SUM(BK118:BK123)</f>
        <v>0</v>
      </c>
    </row>
    <row r="118" spans="2:65" s="1" customFormat="1" ht="16.5" customHeight="1">
      <c r="B118" s="33"/>
      <c r="C118" s="133" t="s">
        <v>372</v>
      </c>
      <c r="D118" s="133" t="s">
        <v>308</v>
      </c>
      <c r="E118" s="134" t="s">
        <v>3563</v>
      </c>
      <c r="F118" s="135" t="s">
        <v>3564</v>
      </c>
      <c r="G118" s="136" t="s">
        <v>2087</v>
      </c>
      <c r="H118" s="137">
        <v>1</v>
      </c>
      <c r="I118" s="138"/>
      <c r="J118" s="139">
        <f>ROUND(I118*H118,2)</f>
        <v>0</v>
      </c>
      <c r="K118" s="135" t="s">
        <v>319</v>
      </c>
      <c r="L118" s="33"/>
      <c r="M118" s="140" t="s">
        <v>21</v>
      </c>
      <c r="N118" s="141" t="s">
        <v>43</v>
      </c>
      <c r="P118" s="142">
        <f>O118*H118</f>
        <v>0</v>
      </c>
      <c r="Q118" s="142">
        <v>0</v>
      </c>
      <c r="R118" s="142">
        <f>Q118*H118</f>
        <v>0</v>
      </c>
      <c r="S118" s="142">
        <v>0</v>
      </c>
      <c r="T118" s="143">
        <f>S118*H118</f>
        <v>0</v>
      </c>
      <c r="AR118" s="144" t="s">
        <v>3523</v>
      </c>
      <c r="AT118" s="144" t="s">
        <v>308</v>
      </c>
      <c r="AU118" s="144" t="s">
        <v>81</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3523</v>
      </c>
      <c r="BM118" s="144" t="s">
        <v>3565</v>
      </c>
    </row>
    <row r="119" spans="2:65" s="1" customFormat="1">
      <c r="B119" s="33"/>
      <c r="D119" s="161" t="s">
        <v>321</v>
      </c>
      <c r="F119" s="162" t="s">
        <v>3566</v>
      </c>
      <c r="I119" s="163"/>
      <c r="L119" s="33"/>
      <c r="M119" s="164"/>
      <c r="T119" s="52"/>
      <c r="AT119" s="18" t="s">
        <v>321</v>
      </c>
      <c r="AU119" s="18" t="s">
        <v>81</v>
      </c>
    </row>
    <row r="120" spans="2:65" s="1" customFormat="1" ht="43.5" customHeight="1">
      <c r="B120" s="33"/>
      <c r="D120" s="147" t="s">
        <v>356</v>
      </c>
      <c r="F120" s="178" t="s">
        <v>3567</v>
      </c>
      <c r="I120" s="163"/>
      <c r="L120" s="33"/>
      <c r="M120" s="164"/>
      <c r="T120" s="52"/>
      <c r="AT120" s="18" t="s">
        <v>356</v>
      </c>
      <c r="AU120" s="18" t="s">
        <v>81</v>
      </c>
    </row>
    <row r="121" spans="2:65" s="1" customFormat="1" ht="16.5" customHeight="1">
      <c r="B121" s="33"/>
      <c r="C121" s="133" t="s">
        <v>379</v>
      </c>
      <c r="D121" s="133" t="s">
        <v>308</v>
      </c>
      <c r="E121" s="134" t="s">
        <v>3568</v>
      </c>
      <c r="F121" s="135" t="s">
        <v>3569</v>
      </c>
      <c r="G121" s="136" t="s">
        <v>2087</v>
      </c>
      <c r="H121" s="137">
        <v>1</v>
      </c>
      <c r="I121" s="138"/>
      <c r="J121" s="139">
        <f>ROUND(I121*H121,2)</f>
        <v>0</v>
      </c>
      <c r="K121" s="135" t="s">
        <v>319</v>
      </c>
      <c r="L121" s="33"/>
      <c r="M121" s="140" t="s">
        <v>21</v>
      </c>
      <c r="N121" s="141" t="s">
        <v>43</v>
      </c>
      <c r="P121" s="142">
        <f>O121*H121</f>
        <v>0</v>
      </c>
      <c r="Q121" s="142">
        <v>0</v>
      </c>
      <c r="R121" s="142">
        <f>Q121*H121</f>
        <v>0</v>
      </c>
      <c r="S121" s="142">
        <v>0</v>
      </c>
      <c r="T121" s="143">
        <f>S121*H121</f>
        <v>0</v>
      </c>
      <c r="AR121" s="144" t="s">
        <v>3523</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3523</v>
      </c>
      <c r="BM121" s="144" t="s">
        <v>3570</v>
      </c>
    </row>
    <row r="122" spans="2:65" s="1" customFormat="1">
      <c r="B122" s="33"/>
      <c r="D122" s="161" t="s">
        <v>321</v>
      </c>
      <c r="F122" s="162" t="s">
        <v>3571</v>
      </c>
      <c r="I122" s="163"/>
      <c r="L122" s="33"/>
      <c r="M122" s="164"/>
      <c r="T122" s="52"/>
      <c r="AT122" s="18" t="s">
        <v>321</v>
      </c>
      <c r="AU122" s="18" t="s">
        <v>81</v>
      </c>
    </row>
    <row r="123" spans="2:65" s="1" customFormat="1" ht="80.25" customHeight="1">
      <c r="B123" s="33"/>
      <c r="D123" s="147" t="s">
        <v>356</v>
      </c>
      <c r="F123" s="178" t="s">
        <v>3572</v>
      </c>
      <c r="I123" s="163"/>
      <c r="L123" s="33"/>
      <c r="M123" s="164"/>
      <c r="T123" s="52"/>
      <c r="AT123" s="18" t="s">
        <v>356</v>
      </c>
      <c r="AU123" s="18" t="s">
        <v>81</v>
      </c>
    </row>
    <row r="124" spans="2:65" s="11" customFormat="1" ht="22.9" customHeight="1">
      <c r="B124" s="121"/>
      <c r="D124" s="122" t="s">
        <v>71</v>
      </c>
      <c r="E124" s="131" t="s">
        <v>3573</v>
      </c>
      <c r="F124" s="131" t="s">
        <v>3574</v>
      </c>
      <c r="I124" s="124"/>
      <c r="J124" s="132">
        <f>BK124</f>
        <v>0</v>
      </c>
      <c r="L124" s="121"/>
      <c r="M124" s="126"/>
      <c r="P124" s="127">
        <f>SUM(P125:P127)</f>
        <v>0</v>
      </c>
      <c r="R124" s="127">
        <f>SUM(R125:R127)</f>
        <v>0</v>
      </c>
      <c r="T124" s="128">
        <f>SUM(T125:T127)</f>
        <v>0</v>
      </c>
      <c r="AR124" s="122" t="s">
        <v>343</v>
      </c>
      <c r="AT124" s="129" t="s">
        <v>71</v>
      </c>
      <c r="AU124" s="129" t="s">
        <v>79</v>
      </c>
      <c r="AY124" s="122" t="s">
        <v>306</v>
      </c>
      <c r="BK124" s="130">
        <f>SUM(BK125:BK127)</f>
        <v>0</v>
      </c>
    </row>
    <row r="125" spans="2:65" s="1" customFormat="1" ht="16.5" customHeight="1">
      <c r="B125" s="33"/>
      <c r="C125" s="133" t="s">
        <v>384</v>
      </c>
      <c r="D125" s="133" t="s">
        <v>308</v>
      </c>
      <c r="E125" s="134" t="s">
        <v>3575</v>
      </c>
      <c r="F125" s="135" t="s">
        <v>3576</v>
      </c>
      <c r="G125" s="136" t="s">
        <v>2087</v>
      </c>
      <c r="H125" s="137">
        <v>1</v>
      </c>
      <c r="I125" s="138"/>
      <c r="J125" s="139">
        <f>ROUND(I125*H125,2)</f>
        <v>0</v>
      </c>
      <c r="K125" s="135" t="s">
        <v>319</v>
      </c>
      <c r="L125" s="33"/>
      <c r="M125" s="140" t="s">
        <v>21</v>
      </c>
      <c r="N125" s="141" t="s">
        <v>43</v>
      </c>
      <c r="P125" s="142">
        <f>O125*H125</f>
        <v>0</v>
      </c>
      <c r="Q125" s="142">
        <v>0</v>
      </c>
      <c r="R125" s="142">
        <f>Q125*H125</f>
        <v>0</v>
      </c>
      <c r="S125" s="142">
        <v>0</v>
      </c>
      <c r="T125" s="143">
        <f>S125*H125</f>
        <v>0</v>
      </c>
      <c r="AR125" s="144" t="s">
        <v>3523</v>
      </c>
      <c r="AT125" s="144" t="s">
        <v>308</v>
      </c>
      <c r="AU125" s="144" t="s">
        <v>81</v>
      </c>
      <c r="AY125" s="18" t="s">
        <v>306</v>
      </c>
      <c r="BE125" s="145">
        <f>IF(N125="základní",J125,0)</f>
        <v>0</v>
      </c>
      <c r="BF125" s="145">
        <f>IF(N125="snížená",J125,0)</f>
        <v>0</v>
      </c>
      <c r="BG125" s="145">
        <f>IF(N125="zákl. přenesená",J125,0)</f>
        <v>0</v>
      </c>
      <c r="BH125" s="145">
        <f>IF(N125="sníž. přenesená",J125,0)</f>
        <v>0</v>
      </c>
      <c r="BI125" s="145">
        <f>IF(N125="nulová",J125,0)</f>
        <v>0</v>
      </c>
      <c r="BJ125" s="18" t="s">
        <v>79</v>
      </c>
      <c r="BK125" s="145">
        <f>ROUND(I125*H125,2)</f>
        <v>0</v>
      </c>
      <c r="BL125" s="18" t="s">
        <v>3523</v>
      </c>
      <c r="BM125" s="144" t="s">
        <v>3577</v>
      </c>
    </row>
    <row r="126" spans="2:65" s="1" customFormat="1">
      <c r="B126" s="33"/>
      <c r="D126" s="161" t="s">
        <v>321</v>
      </c>
      <c r="F126" s="162" t="s">
        <v>3578</v>
      </c>
      <c r="I126" s="163"/>
      <c r="L126" s="33"/>
      <c r="M126" s="164"/>
      <c r="T126" s="52"/>
      <c r="AT126" s="18" t="s">
        <v>321</v>
      </c>
      <c r="AU126" s="18" t="s">
        <v>81</v>
      </c>
    </row>
    <row r="127" spans="2:65" s="1" customFormat="1" ht="59.25" customHeight="1">
      <c r="B127" s="33"/>
      <c r="D127" s="147" t="s">
        <v>356</v>
      </c>
      <c r="F127" s="178" t="s">
        <v>3579</v>
      </c>
      <c r="I127" s="163"/>
      <c r="L127" s="33"/>
      <c r="M127" s="164"/>
      <c r="T127" s="52"/>
      <c r="AT127" s="18" t="s">
        <v>356</v>
      </c>
      <c r="AU127" s="18" t="s">
        <v>81</v>
      </c>
    </row>
    <row r="128" spans="2:65" s="11" customFormat="1" ht="22.9" customHeight="1">
      <c r="B128" s="121"/>
      <c r="D128" s="122" t="s">
        <v>71</v>
      </c>
      <c r="E128" s="131" t="s">
        <v>3580</v>
      </c>
      <c r="F128" s="131" t="s">
        <v>3581</v>
      </c>
      <c r="I128" s="124"/>
      <c r="J128" s="132">
        <f>BK128</f>
        <v>0</v>
      </c>
      <c r="L128" s="121"/>
      <c r="M128" s="126"/>
      <c r="P128" s="127">
        <f>SUM(P129:P133)</f>
        <v>0</v>
      </c>
      <c r="R128" s="127">
        <f>SUM(R129:R133)</f>
        <v>0</v>
      </c>
      <c r="T128" s="128">
        <f>SUM(T129:T133)</f>
        <v>0</v>
      </c>
      <c r="AR128" s="122" t="s">
        <v>343</v>
      </c>
      <c r="AT128" s="129" t="s">
        <v>71</v>
      </c>
      <c r="AU128" s="129" t="s">
        <v>79</v>
      </c>
      <c r="AY128" s="122" t="s">
        <v>306</v>
      </c>
      <c r="BK128" s="130">
        <f>SUM(BK129:BK133)</f>
        <v>0</v>
      </c>
    </row>
    <row r="129" spans="2:65" s="1" customFormat="1" ht="16.5" customHeight="1">
      <c r="B129" s="33"/>
      <c r="C129" s="133" t="s">
        <v>8</v>
      </c>
      <c r="D129" s="133" t="s">
        <v>308</v>
      </c>
      <c r="E129" s="134" t="s">
        <v>3582</v>
      </c>
      <c r="F129" s="135" t="s">
        <v>3583</v>
      </c>
      <c r="G129" s="136" t="s">
        <v>2087</v>
      </c>
      <c r="H129" s="137">
        <v>1</v>
      </c>
      <c r="I129" s="138"/>
      <c r="J129" s="139">
        <f>ROUND(I129*H129,2)</f>
        <v>0</v>
      </c>
      <c r="K129" s="135" t="s">
        <v>311</v>
      </c>
      <c r="L129" s="33"/>
      <c r="M129" s="140" t="s">
        <v>21</v>
      </c>
      <c r="N129" s="141" t="s">
        <v>43</v>
      </c>
      <c r="P129" s="142">
        <f>O129*H129</f>
        <v>0</v>
      </c>
      <c r="Q129" s="142">
        <v>0</v>
      </c>
      <c r="R129" s="142">
        <f>Q129*H129</f>
        <v>0</v>
      </c>
      <c r="S129" s="142">
        <v>0</v>
      </c>
      <c r="T129" s="143">
        <f>S129*H129</f>
        <v>0</v>
      </c>
      <c r="AR129" s="144" t="s">
        <v>3523</v>
      </c>
      <c r="AT129" s="144" t="s">
        <v>308</v>
      </c>
      <c r="AU129" s="144" t="s">
        <v>81</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3523</v>
      </c>
      <c r="BM129" s="144" t="s">
        <v>3584</v>
      </c>
    </row>
    <row r="130" spans="2:65" s="1" customFormat="1" ht="56.25" customHeight="1">
      <c r="B130" s="33"/>
      <c r="D130" s="147" t="s">
        <v>356</v>
      </c>
      <c r="F130" s="178" t="s">
        <v>3585</v>
      </c>
      <c r="I130" s="163"/>
      <c r="L130" s="33"/>
      <c r="M130" s="164"/>
      <c r="T130" s="52"/>
      <c r="AT130" s="18" t="s">
        <v>356</v>
      </c>
      <c r="AU130" s="18" t="s">
        <v>81</v>
      </c>
    </row>
    <row r="131" spans="2:65" s="1" customFormat="1" ht="16.5" customHeight="1">
      <c r="B131" s="33"/>
      <c r="C131" s="133" t="s">
        <v>400</v>
      </c>
      <c r="D131" s="133" t="s">
        <v>308</v>
      </c>
      <c r="E131" s="134" t="s">
        <v>3586</v>
      </c>
      <c r="F131" s="135" t="s">
        <v>3587</v>
      </c>
      <c r="G131" s="136" t="s">
        <v>2087</v>
      </c>
      <c r="H131" s="137">
        <v>1</v>
      </c>
      <c r="I131" s="138"/>
      <c r="J131" s="139">
        <f>ROUND(I131*H131,2)</f>
        <v>0</v>
      </c>
      <c r="K131" s="135" t="s">
        <v>319</v>
      </c>
      <c r="L131" s="33"/>
      <c r="M131" s="140" t="s">
        <v>21</v>
      </c>
      <c r="N131" s="141" t="s">
        <v>43</v>
      </c>
      <c r="P131" s="142">
        <f>O131*H131</f>
        <v>0</v>
      </c>
      <c r="Q131" s="142">
        <v>0</v>
      </c>
      <c r="R131" s="142">
        <f>Q131*H131</f>
        <v>0</v>
      </c>
      <c r="S131" s="142">
        <v>0</v>
      </c>
      <c r="T131" s="143">
        <f>S131*H131</f>
        <v>0</v>
      </c>
      <c r="AR131" s="144" t="s">
        <v>3523</v>
      </c>
      <c r="AT131" s="144" t="s">
        <v>308</v>
      </c>
      <c r="AU131" s="144" t="s">
        <v>81</v>
      </c>
      <c r="AY131" s="18" t="s">
        <v>306</v>
      </c>
      <c r="BE131" s="145">
        <f>IF(N131="základní",J131,0)</f>
        <v>0</v>
      </c>
      <c r="BF131" s="145">
        <f>IF(N131="snížená",J131,0)</f>
        <v>0</v>
      </c>
      <c r="BG131" s="145">
        <f>IF(N131="zákl. přenesená",J131,0)</f>
        <v>0</v>
      </c>
      <c r="BH131" s="145">
        <f>IF(N131="sníž. přenesená",J131,0)</f>
        <v>0</v>
      </c>
      <c r="BI131" s="145">
        <f>IF(N131="nulová",J131,0)</f>
        <v>0</v>
      </c>
      <c r="BJ131" s="18" t="s">
        <v>79</v>
      </c>
      <c r="BK131" s="145">
        <f>ROUND(I131*H131,2)</f>
        <v>0</v>
      </c>
      <c r="BL131" s="18" t="s">
        <v>3523</v>
      </c>
      <c r="BM131" s="144" t="s">
        <v>3588</v>
      </c>
    </row>
    <row r="132" spans="2:65" s="1" customFormat="1">
      <c r="B132" s="33"/>
      <c r="D132" s="161" t="s">
        <v>321</v>
      </c>
      <c r="F132" s="162" t="s">
        <v>3589</v>
      </c>
      <c r="I132" s="163"/>
      <c r="L132" s="33"/>
      <c r="M132" s="164"/>
      <c r="T132" s="52"/>
      <c r="AT132" s="18" t="s">
        <v>321</v>
      </c>
      <c r="AU132" s="18" t="s">
        <v>81</v>
      </c>
    </row>
    <row r="133" spans="2:65" s="1" customFormat="1" ht="59.25" customHeight="1">
      <c r="B133" s="33"/>
      <c r="D133" s="147" t="s">
        <v>356</v>
      </c>
      <c r="F133" s="178" t="s">
        <v>3590</v>
      </c>
      <c r="I133" s="163"/>
      <c r="L133" s="33"/>
      <c r="M133" s="193"/>
      <c r="N133" s="194"/>
      <c r="O133" s="194"/>
      <c r="P133" s="194"/>
      <c r="Q133" s="194"/>
      <c r="R133" s="194"/>
      <c r="S133" s="194"/>
      <c r="T133" s="195"/>
      <c r="AT133" s="18" t="s">
        <v>356</v>
      </c>
      <c r="AU133" s="18" t="s">
        <v>81</v>
      </c>
    </row>
    <row r="134" spans="2:65" s="1" customFormat="1" ht="6.95" customHeight="1">
      <c r="B134" s="41"/>
      <c r="C134" s="42"/>
      <c r="D134" s="42"/>
      <c r="E134" s="42"/>
      <c r="F134" s="42"/>
      <c r="G134" s="42"/>
      <c r="H134" s="42"/>
      <c r="I134" s="42"/>
      <c r="J134" s="42"/>
      <c r="K134" s="42"/>
      <c r="L134" s="33"/>
    </row>
  </sheetData>
  <sheetProtection algorithmName="SHA-512" hashValue="E5yHazQ2N+A23QSru6SndCMgJ1ZtH+4a22irtqlityby6QmY5uxMgnVsPQwiQaN7LitpYKTSGcbTvbX2mFQByQ==" saltValue="lch1R6t2VBLAmL0sfjkrtdm39W4DV6EIWmS4w01IEVuGlRIDfmspYoIw25ak9r2lkZY0Q8QCJ3bWqnXngPxdjg==" spinCount="100000" sheet="1" objects="1" scenarios="1" formatColumns="0" formatRows="0" autoFilter="0"/>
  <autoFilter ref="C91:K133" xr:uid="{00000000-0009-0000-0000-00000F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F00-000000000000}"/>
    <hyperlink ref="F98" r:id="rId2" xr:uid="{00000000-0004-0000-0F00-000001000000}"/>
    <hyperlink ref="F100" r:id="rId3" xr:uid="{00000000-0004-0000-0F00-000002000000}"/>
    <hyperlink ref="F105" r:id="rId4" xr:uid="{00000000-0004-0000-0F00-000003000000}"/>
    <hyperlink ref="F109" r:id="rId5" xr:uid="{00000000-0004-0000-0F00-000004000000}"/>
    <hyperlink ref="F115" r:id="rId6" xr:uid="{00000000-0004-0000-0F00-000005000000}"/>
    <hyperlink ref="F119" r:id="rId7" xr:uid="{00000000-0004-0000-0F00-000006000000}"/>
    <hyperlink ref="F122" r:id="rId8" xr:uid="{00000000-0004-0000-0F00-000007000000}"/>
    <hyperlink ref="F126" r:id="rId9" xr:uid="{00000000-0004-0000-0F00-000008000000}"/>
    <hyperlink ref="F132" r:id="rId10" xr:uid="{00000000-0004-0000-0F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9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151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3591</v>
      </c>
      <c r="F9" s="318"/>
      <c r="G9" s="318"/>
      <c r="H9" s="318"/>
      <c r="L9" s="21"/>
    </row>
    <row r="10" spans="2:46" ht="12" customHeight="1">
      <c r="B10" s="21"/>
      <c r="D10" s="28" t="s">
        <v>257</v>
      </c>
      <c r="L10" s="21"/>
    </row>
    <row r="11" spans="2:46" s="1" customFormat="1" ht="16.5" customHeight="1">
      <c r="B11" s="33"/>
      <c r="E11" s="327" t="s">
        <v>3592</v>
      </c>
      <c r="F11" s="342"/>
      <c r="G11" s="342"/>
      <c r="H11" s="342"/>
      <c r="L11" s="33"/>
    </row>
    <row r="12" spans="2:46" s="1" customFormat="1" ht="12" customHeight="1">
      <c r="B12" s="33"/>
      <c r="D12" s="28" t="s">
        <v>259</v>
      </c>
      <c r="L12" s="33"/>
    </row>
    <row r="13" spans="2:46" s="1" customFormat="1" ht="16.5" customHeight="1">
      <c r="B13" s="33"/>
      <c r="E13" s="319" t="s">
        <v>3593</v>
      </c>
      <c r="F13" s="342"/>
      <c r="G13" s="342"/>
      <c r="H13" s="342"/>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36" t="s">
        <v>3594</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ROUND((SUM(BE97:BE194)),  2)</f>
        <v>0</v>
      </c>
      <c r="I37" s="95">
        <v>0.21</v>
      </c>
      <c r="J37" s="81">
        <f>ROUND(((SUM(BE97:BE194))*I37),  2)</f>
        <v>0</v>
      </c>
      <c r="L37" s="33"/>
    </row>
    <row r="38" spans="2:12" s="1" customFormat="1" ht="14.45" customHeight="1">
      <c r="B38" s="33"/>
      <c r="E38" s="28" t="s">
        <v>44</v>
      </c>
      <c r="F38" s="81">
        <f>ROUND((SUM(BF97:BF194)),  2)</f>
        <v>0</v>
      </c>
      <c r="I38" s="95">
        <v>0.12</v>
      </c>
      <c r="J38" s="81">
        <f>ROUND(((SUM(BF97:BF194))*I38),  2)</f>
        <v>0</v>
      </c>
      <c r="L38" s="33"/>
    </row>
    <row r="39" spans="2:12" s="1" customFormat="1" ht="14.45" hidden="1" customHeight="1">
      <c r="B39" s="33"/>
      <c r="E39" s="28" t="s">
        <v>45</v>
      </c>
      <c r="F39" s="81">
        <f>ROUND((SUM(BG97:BG194)),  2)</f>
        <v>0</v>
      </c>
      <c r="I39" s="95">
        <v>0.21</v>
      </c>
      <c r="J39" s="81">
        <f>0</f>
        <v>0</v>
      </c>
      <c r="L39" s="33"/>
    </row>
    <row r="40" spans="2:12" s="1" customFormat="1" ht="14.45" hidden="1" customHeight="1">
      <c r="B40" s="33"/>
      <c r="E40" s="28" t="s">
        <v>46</v>
      </c>
      <c r="F40" s="81">
        <f>ROUND((SUM(BH97:BH194)),  2)</f>
        <v>0</v>
      </c>
      <c r="I40" s="95">
        <v>0.12</v>
      </c>
      <c r="J40" s="81">
        <f>0</f>
        <v>0</v>
      </c>
      <c r="L40" s="33"/>
    </row>
    <row r="41" spans="2:12" s="1" customFormat="1" ht="14.45" hidden="1" customHeight="1">
      <c r="B41" s="33"/>
      <c r="E41" s="28" t="s">
        <v>47</v>
      </c>
      <c r="F41" s="81">
        <f>ROUND((SUM(BI97:BI194)),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18"/>
      <c r="G54" s="318"/>
      <c r="H54" s="318"/>
      <c r="L54" s="21"/>
    </row>
    <row r="55" spans="2:12" ht="12" customHeight="1">
      <c r="B55" s="21"/>
      <c r="C55" s="28" t="s">
        <v>257</v>
      </c>
      <c r="L55" s="21"/>
    </row>
    <row r="56" spans="2:12" s="1" customFormat="1" ht="16.5" customHeight="1">
      <c r="B56" s="33"/>
      <c r="E56" s="327" t="s">
        <v>3592</v>
      </c>
      <c r="F56" s="342"/>
      <c r="G56" s="342"/>
      <c r="H56" s="342"/>
      <c r="L56" s="33"/>
    </row>
    <row r="57" spans="2:12" s="1" customFormat="1" ht="12" customHeight="1">
      <c r="B57" s="33"/>
      <c r="C57" s="28" t="s">
        <v>259</v>
      </c>
      <c r="L57" s="33"/>
    </row>
    <row r="58" spans="2:12" s="1" customFormat="1" ht="16.5" customHeight="1">
      <c r="B58" s="33"/>
      <c r="E58" s="319" t="str">
        <f>E13</f>
        <v>2024/HEX/04-02-11-1 - D.1.1.1-DEMOLICE stávajícího objektu</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267</v>
      </c>
      <c r="E68" s="107"/>
      <c r="F68" s="107"/>
      <c r="G68" s="107"/>
      <c r="H68" s="107"/>
      <c r="I68" s="107"/>
      <c r="J68" s="108">
        <f>J98</f>
        <v>0</v>
      </c>
      <c r="L68" s="105"/>
    </row>
    <row r="69" spans="2:47" s="9" customFormat="1" ht="19.899999999999999" customHeight="1">
      <c r="B69" s="109"/>
      <c r="D69" s="110" t="s">
        <v>268</v>
      </c>
      <c r="E69" s="111"/>
      <c r="F69" s="111"/>
      <c r="G69" s="111"/>
      <c r="H69" s="111"/>
      <c r="I69" s="111"/>
      <c r="J69" s="112">
        <f>J99</f>
        <v>0</v>
      </c>
      <c r="L69" s="109"/>
    </row>
    <row r="70" spans="2:47" s="9" customFormat="1" ht="19.899999999999999" customHeight="1">
      <c r="B70" s="109"/>
      <c r="D70" s="110" t="s">
        <v>273</v>
      </c>
      <c r="E70" s="111"/>
      <c r="F70" s="111"/>
      <c r="G70" s="111"/>
      <c r="H70" s="111"/>
      <c r="I70" s="111"/>
      <c r="J70" s="112">
        <f>J120</f>
        <v>0</v>
      </c>
      <c r="L70" s="109"/>
    </row>
    <row r="71" spans="2:47" s="9" customFormat="1" ht="19.899999999999999" customHeight="1">
      <c r="B71" s="109"/>
      <c r="D71" s="110" t="s">
        <v>3595</v>
      </c>
      <c r="E71" s="111"/>
      <c r="F71" s="111"/>
      <c r="G71" s="111"/>
      <c r="H71" s="111"/>
      <c r="I71" s="111"/>
      <c r="J71" s="112">
        <f>J172</f>
        <v>0</v>
      </c>
      <c r="L71" s="109"/>
    </row>
    <row r="72" spans="2:47" s="9" customFormat="1" ht="19.899999999999999" customHeight="1">
      <c r="B72" s="109"/>
      <c r="D72" s="110" t="s">
        <v>274</v>
      </c>
      <c r="E72" s="111"/>
      <c r="F72" s="111"/>
      <c r="G72" s="111"/>
      <c r="H72" s="111"/>
      <c r="I72" s="111"/>
      <c r="J72" s="112">
        <f>J176</f>
        <v>0</v>
      </c>
      <c r="L72" s="109"/>
    </row>
    <row r="73" spans="2:47" s="9" customFormat="1" ht="19.899999999999999" customHeight="1">
      <c r="B73" s="109"/>
      <c r="D73" s="110" t="s">
        <v>275</v>
      </c>
      <c r="E73" s="111"/>
      <c r="F73" s="111"/>
      <c r="G73" s="111"/>
      <c r="H73" s="111"/>
      <c r="I73" s="111"/>
      <c r="J73" s="112">
        <f>J192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3591</v>
      </c>
      <c r="F85" s="318"/>
      <c r="G85" s="318"/>
      <c r="H85" s="318"/>
      <c r="L85" s="21"/>
    </row>
    <row r="86" spans="2:20" ht="12" customHeight="1">
      <c r="B86" s="21"/>
      <c r="C86" s="28" t="s">
        <v>257</v>
      </c>
      <c r="L86" s="21"/>
    </row>
    <row r="87" spans="2:20" s="1" customFormat="1" ht="16.5" customHeight="1">
      <c r="B87" s="33"/>
      <c r="E87" s="327" t="s">
        <v>3592</v>
      </c>
      <c r="F87" s="342"/>
      <c r="G87" s="342"/>
      <c r="H87" s="342"/>
      <c r="L87" s="33"/>
    </row>
    <row r="88" spans="2:20" s="1" customFormat="1" ht="12" customHeight="1">
      <c r="B88" s="33"/>
      <c r="C88" s="28" t="s">
        <v>259</v>
      </c>
      <c r="L88" s="33"/>
    </row>
    <row r="89" spans="2:20" s="1" customFormat="1" ht="16.5" customHeight="1">
      <c r="B89" s="33"/>
      <c r="E89" s="319" t="str">
        <f>E13</f>
        <v>2024/HEX/04-02-11-1 - D.1.1.1-DEMOLICE stávajícího objektu</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Ing.A.Hejmalová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304</v>
      </c>
      <c r="F98" s="123" t="s">
        <v>305</v>
      </c>
      <c r="I98" s="124"/>
      <c r="J98" s="125">
        <f>BK98</f>
        <v>0</v>
      </c>
      <c r="L98" s="121"/>
      <c r="M98" s="126"/>
      <c r="P98" s="127">
        <f>P99+P120+P172+P176+P192</f>
        <v>0</v>
      </c>
      <c r="R98" s="127">
        <f>R99+R120+R172+R176+R192</f>
        <v>0</v>
      </c>
      <c r="T98" s="128">
        <f>T99+T120+T172+T176+T192</f>
        <v>0</v>
      </c>
      <c r="AR98" s="122" t="s">
        <v>79</v>
      </c>
      <c r="AT98" s="129" t="s">
        <v>71</v>
      </c>
      <c r="AU98" s="129" t="s">
        <v>72</v>
      </c>
      <c r="AY98" s="122" t="s">
        <v>306</v>
      </c>
      <c r="BK98" s="130">
        <f>BK99+BK120+BK172+BK176+BK192</f>
        <v>0</v>
      </c>
    </row>
    <row r="99" spans="2:65" s="11" customFormat="1" ht="22.9" customHeight="1">
      <c r="B99" s="121"/>
      <c r="D99" s="122" t="s">
        <v>71</v>
      </c>
      <c r="E99" s="131" t="s">
        <v>79</v>
      </c>
      <c r="F99" s="131" t="s">
        <v>307</v>
      </c>
      <c r="I99" s="124"/>
      <c r="J99" s="132">
        <f>BK99</f>
        <v>0</v>
      </c>
      <c r="L99" s="121"/>
      <c r="M99" s="126"/>
      <c r="P99" s="127">
        <f>SUM(P100:P119)</f>
        <v>0</v>
      </c>
      <c r="R99" s="127">
        <f>SUM(R100:R119)</f>
        <v>0</v>
      </c>
      <c r="T99" s="128">
        <f>SUM(T100:T119)</f>
        <v>0</v>
      </c>
      <c r="AR99" s="122" t="s">
        <v>79</v>
      </c>
      <c r="AT99" s="129" t="s">
        <v>71</v>
      </c>
      <c r="AU99" s="129" t="s">
        <v>79</v>
      </c>
      <c r="AY99" s="122" t="s">
        <v>306</v>
      </c>
      <c r="BK99" s="130">
        <f>SUM(BK100:BK119)</f>
        <v>0</v>
      </c>
    </row>
    <row r="100" spans="2:65" s="1" customFormat="1" ht="16.5" customHeight="1">
      <c r="B100" s="33"/>
      <c r="C100" s="133" t="s">
        <v>79</v>
      </c>
      <c r="D100" s="133" t="s">
        <v>308</v>
      </c>
      <c r="E100" s="134" t="s">
        <v>2533</v>
      </c>
      <c r="F100" s="135" t="s">
        <v>2534</v>
      </c>
      <c r="G100" s="136" t="s">
        <v>240</v>
      </c>
      <c r="H100" s="137">
        <v>120</v>
      </c>
      <c r="I100" s="138"/>
      <c r="J100" s="139">
        <f>ROUND(I100*H100,2)</f>
        <v>0</v>
      </c>
      <c r="K100" s="135" t="s">
        <v>3596</v>
      </c>
      <c r="L100" s="33"/>
      <c r="M100" s="140" t="s">
        <v>21</v>
      </c>
      <c r="N100" s="141" t="s">
        <v>43</v>
      </c>
      <c r="P100" s="142">
        <f>O100*H100</f>
        <v>0</v>
      </c>
      <c r="Q100" s="142">
        <v>0</v>
      </c>
      <c r="R100" s="142">
        <f>Q100*H100</f>
        <v>0</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81</v>
      </c>
    </row>
    <row r="101" spans="2:65" s="1" customFormat="1">
      <c r="B101" s="33"/>
      <c r="D101" s="161" t="s">
        <v>321</v>
      </c>
      <c r="F101" s="162" t="s">
        <v>3597</v>
      </c>
      <c r="I101" s="163"/>
      <c r="L101" s="33"/>
      <c r="M101" s="164"/>
      <c r="T101" s="52"/>
      <c r="AT101" s="18" t="s">
        <v>321</v>
      </c>
      <c r="AU101" s="18" t="s">
        <v>81</v>
      </c>
    </row>
    <row r="102" spans="2:65" s="12" customFormat="1">
      <c r="B102" s="146"/>
      <c r="D102" s="147" t="s">
        <v>313</v>
      </c>
      <c r="E102" s="148" t="s">
        <v>21</v>
      </c>
      <c r="F102" s="149" t="s">
        <v>1125</v>
      </c>
      <c r="H102" s="150">
        <v>120</v>
      </c>
      <c r="I102" s="151"/>
      <c r="L102" s="146"/>
      <c r="M102" s="152"/>
      <c r="T102" s="153"/>
      <c r="AT102" s="148" t="s">
        <v>313</v>
      </c>
      <c r="AU102" s="148" t="s">
        <v>81</v>
      </c>
      <c r="AV102" s="12" t="s">
        <v>81</v>
      </c>
      <c r="AW102" s="12" t="s">
        <v>34</v>
      </c>
      <c r="AX102" s="12" t="s">
        <v>72</v>
      </c>
      <c r="AY102" s="148" t="s">
        <v>306</v>
      </c>
    </row>
    <row r="103" spans="2:65" s="13" customFormat="1">
      <c r="B103" s="154"/>
      <c r="D103" s="147" t="s">
        <v>313</v>
      </c>
      <c r="E103" s="155" t="s">
        <v>21</v>
      </c>
      <c r="F103" s="156" t="s">
        <v>315</v>
      </c>
      <c r="H103" s="157">
        <v>120</v>
      </c>
      <c r="I103" s="158"/>
      <c r="L103" s="154"/>
      <c r="M103" s="159"/>
      <c r="T103" s="160"/>
      <c r="AT103" s="155" t="s">
        <v>313</v>
      </c>
      <c r="AU103" s="155" t="s">
        <v>81</v>
      </c>
      <c r="AV103" s="13" t="s">
        <v>89</v>
      </c>
      <c r="AW103" s="13" t="s">
        <v>34</v>
      </c>
      <c r="AX103" s="13" t="s">
        <v>72</v>
      </c>
      <c r="AY103" s="155" t="s">
        <v>306</v>
      </c>
    </row>
    <row r="104" spans="2:65" s="15" customFormat="1">
      <c r="B104" s="171"/>
      <c r="D104" s="147" t="s">
        <v>313</v>
      </c>
      <c r="E104" s="172" t="s">
        <v>21</v>
      </c>
      <c r="F104" s="173" t="s">
        <v>331</v>
      </c>
      <c r="H104" s="174">
        <v>120</v>
      </c>
      <c r="I104" s="175"/>
      <c r="L104" s="171"/>
      <c r="M104" s="176"/>
      <c r="T104" s="177"/>
      <c r="AT104" s="172" t="s">
        <v>313</v>
      </c>
      <c r="AU104" s="172" t="s">
        <v>81</v>
      </c>
      <c r="AV104" s="15" t="s">
        <v>108</v>
      </c>
      <c r="AW104" s="15" t="s">
        <v>34</v>
      </c>
      <c r="AX104" s="15" t="s">
        <v>79</v>
      </c>
      <c r="AY104" s="172" t="s">
        <v>306</v>
      </c>
    </row>
    <row r="105" spans="2:65" s="1" customFormat="1" ht="16.5" customHeight="1">
      <c r="B105" s="33"/>
      <c r="C105" s="133" t="s">
        <v>81</v>
      </c>
      <c r="D105" s="133" t="s">
        <v>308</v>
      </c>
      <c r="E105" s="134" t="s">
        <v>2538</v>
      </c>
      <c r="F105" s="135" t="s">
        <v>2539</v>
      </c>
      <c r="G105" s="136" t="s">
        <v>240</v>
      </c>
      <c r="H105" s="137">
        <v>120</v>
      </c>
      <c r="I105" s="138"/>
      <c r="J105" s="139">
        <f>ROUND(I105*H105,2)</f>
        <v>0</v>
      </c>
      <c r="K105" s="135" t="s">
        <v>3596</v>
      </c>
      <c r="L105" s="33"/>
      <c r="M105" s="140" t="s">
        <v>21</v>
      </c>
      <c r="N105" s="141" t="s">
        <v>43</v>
      </c>
      <c r="P105" s="142">
        <f>O105*H105</f>
        <v>0</v>
      </c>
      <c r="Q105" s="142">
        <v>0</v>
      </c>
      <c r="R105" s="142">
        <f>Q105*H105</f>
        <v>0</v>
      </c>
      <c r="S105" s="142">
        <v>0</v>
      </c>
      <c r="T105" s="143">
        <f>S105*H105</f>
        <v>0</v>
      </c>
      <c r="AR105" s="144" t="s">
        <v>108</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108</v>
      </c>
      <c r="BM105" s="144" t="s">
        <v>108</v>
      </c>
    </row>
    <row r="106" spans="2:65" s="1" customFormat="1">
      <c r="B106" s="33"/>
      <c r="D106" s="161" t="s">
        <v>321</v>
      </c>
      <c r="F106" s="162" t="s">
        <v>3598</v>
      </c>
      <c r="I106" s="163"/>
      <c r="L106" s="33"/>
      <c r="M106" s="164"/>
      <c r="T106" s="52"/>
      <c r="AT106" s="18" t="s">
        <v>321</v>
      </c>
      <c r="AU106" s="18" t="s">
        <v>81</v>
      </c>
    </row>
    <row r="107" spans="2:65" s="12" customFormat="1">
      <c r="B107" s="146"/>
      <c r="D107" s="147" t="s">
        <v>313</v>
      </c>
      <c r="E107" s="148" t="s">
        <v>21</v>
      </c>
      <c r="F107" s="149" t="s">
        <v>1125</v>
      </c>
      <c r="H107" s="150">
        <v>120</v>
      </c>
      <c r="I107" s="151"/>
      <c r="L107" s="146"/>
      <c r="M107" s="152"/>
      <c r="T107" s="153"/>
      <c r="AT107" s="148" t="s">
        <v>313</v>
      </c>
      <c r="AU107" s="148" t="s">
        <v>81</v>
      </c>
      <c r="AV107" s="12" t="s">
        <v>81</v>
      </c>
      <c r="AW107" s="12" t="s">
        <v>34</v>
      </c>
      <c r="AX107" s="12" t="s">
        <v>72</v>
      </c>
      <c r="AY107" s="148" t="s">
        <v>306</v>
      </c>
    </row>
    <row r="108" spans="2:65" s="13" customFormat="1">
      <c r="B108" s="154"/>
      <c r="D108" s="147" t="s">
        <v>313</v>
      </c>
      <c r="E108" s="155" t="s">
        <v>21</v>
      </c>
      <c r="F108" s="156" t="s">
        <v>315</v>
      </c>
      <c r="H108" s="157">
        <v>120</v>
      </c>
      <c r="I108" s="158"/>
      <c r="L108" s="154"/>
      <c r="M108" s="159"/>
      <c r="T108" s="160"/>
      <c r="AT108" s="155" t="s">
        <v>313</v>
      </c>
      <c r="AU108" s="155" t="s">
        <v>81</v>
      </c>
      <c r="AV108" s="13" t="s">
        <v>89</v>
      </c>
      <c r="AW108" s="13" t="s">
        <v>34</v>
      </c>
      <c r="AX108" s="13" t="s">
        <v>72</v>
      </c>
      <c r="AY108" s="155" t="s">
        <v>306</v>
      </c>
    </row>
    <row r="109" spans="2:65" s="15" customFormat="1">
      <c r="B109" s="171"/>
      <c r="D109" s="147" t="s">
        <v>313</v>
      </c>
      <c r="E109" s="172" t="s">
        <v>21</v>
      </c>
      <c r="F109" s="173" t="s">
        <v>331</v>
      </c>
      <c r="H109" s="174">
        <v>120</v>
      </c>
      <c r="I109" s="175"/>
      <c r="L109" s="171"/>
      <c r="M109" s="176"/>
      <c r="T109" s="177"/>
      <c r="AT109" s="172" t="s">
        <v>313</v>
      </c>
      <c r="AU109" s="172" t="s">
        <v>81</v>
      </c>
      <c r="AV109" s="15" t="s">
        <v>108</v>
      </c>
      <c r="AW109" s="15" t="s">
        <v>34</v>
      </c>
      <c r="AX109" s="15" t="s">
        <v>79</v>
      </c>
      <c r="AY109" s="172" t="s">
        <v>306</v>
      </c>
    </row>
    <row r="110" spans="2:65" s="1" customFormat="1" ht="24.2" customHeight="1">
      <c r="B110" s="33"/>
      <c r="C110" s="133" t="s">
        <v>89</v>
      </c>
      <c r="D110" s="133" t="s">
        <v>308</v>
      </c>
      <c r="E110" s="134" t="s">
        <v>2542</v>
      </c>
      <c r="F110" s="135" t="s">
        <v>2543</v>
      </c>
      <c r="G110" s="136" t="s">
        <v>240</v>
      </c>
      <c r="H110" s="137">
        <v>60</v>
      </c>
      <c r="I110" s="138"/>
      <c r="J110" s="139">
        <f>ROUND(I110*H110,2)</f>
        <v>0</v>
      </c>
      <c r="K110" s="135" t="s">
        <v>3596</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351</v>
      </c>
    </row>
    <row r="111" spans="2:65" s="1" customFormat="1">
      <c r="B111" s="33"/>
      <c r="D111" s="161" t="s">
        <v>321</v>
      </c>
      <c r="F111" s="162" t="s">
        <v>3599</v>
      </c>
      <c r="I111" s="163"/>
      <c r="L111" s="33"/>
      <c r="M111" s="164"/>
      <c r="T111" s="52"/>
      <c r="AT111" s="18" t="s">
        <v>321</v>
      </c>
      <c r="AU111" s="18" t="s">
        <v>81</v>
      </c>
    </row>
    <row r="112" spans="2:65" s="12" customFormat="1">
      <c r="B112" s="146"/>
      <c r="D112" s="147" t="s">
        <v>313</v>
      </c>
      <c r="E112" s="148" t="s">
        <v>21</v>
      </c>
      <c r="F112" s="149" t="s">
        <v>3600</v>
      </c>
      <c r="H112" s="150">
        <v>60</v>
      </c>
      <c r="I112" s="151"/>
      <c r="L112" s="146"/>
      <c r="M112" s="152"/>
      <c r="T112" s="153"/>
      <c r="AT112" s="148" t="s">
        <v>313</v>
      </c>
      <c r="AU112" s="148" t="s">
        <v>81</v>
      </c>
      <c r="AV112" s="12" t="s">
        <v>81</v>
      </c>
      <c r="AW112" s="12" t="s">
        <v>34</v>
      </c>
      <c r="AX112" s="12" t="s">
        <v>72</v>
      </c>
      <c r="AY112" s="148" t="s">
        <v>306</v>
      </c>
    </row>
    <row r="113" spans="2:65" s="13" customFormat="1">
      <c r="B113" s="154"/>
      <c r="D113" s="147" t="s">
        <v>313</v>
      </c>
      <c r="E113" s="155" t="s">
        <v>21</v>
      </c>
      <c r="F113" s="156" t="s">
        <v>315</v>
      </c>
      <c r="H113" s="157">
        <v>60</v>
      </c>
      <c r="I113" s="158"/>
      <c r="L113" s="154"/>
      <c r="M113" s="159"/>
      <c r="T113" s="160"/>
      <c r="AT113" s="155" t="s">
        <v>313</v>
      </c>
      <c r="AU113" s="155" t="s">
        <v>81</v>
      </c>
      <c r="AV113" s="13" t="s">
        <v>89</v>
      </c>
      <c r="AW113" s="13" t="s">
        <v>34</v>
      </c>
      <c r="AX113" s="13" t="s">
        <v>72</v>
      </c>
      <c r="AY113" s="155" t="s">
        <v>306</v>
      </c>
    </row>
    <row r="114" spans="2:65" s="15" customFormat="1">
      <c r="B114" s="171"/>
      <c r="D114" s="147" t="s">
        <v>313</v>
      </c>
      <c r="E114" s="172" t="s">
        <v>21</v>
      </c>
      <c r="F114" s="173" t="s">
        <v>331</v>
      </c>
      <c r="H114" s="174">
        <v>60</v>
      </c>
      <c r="I114" s="175"/>
      <c r="L114" s="171"/>
      <c r="M114" s="176"/>
      <c r="T114" s="177"/>
      <c r="AT114" s="172" t="s">
        <v>313</v>
      </c>
      <c r="AU114" s="172" t="s">
        <v>81</v>
      </c>
      <c r="AV114" s="15" t="s">
        <v>108</v>
      </c>
      <c r="AW114" s="15" t="s">
        <v>34</v>
      </c>
      <c r="AX114" s="15" t="s">
        <v>79</v>
      </c>
      <c r="AY114" s="172" t="s">
        <v>306</v>
      </c>
    </row>
    <row r="115" spans="2:65" s="1" customFormat="1" ht="24.2" customHeight="1">
      <c r="B115" s="33"/>
      <c r="C115" s="133" t="s">
        <v>108</v>
      </c>
      <c r="D115" s="133" t="s">
        <v>308</v>
      </c>
      <c r="E115" s="134" t="s">
        <v>2547</v>
      </c>
      <c r="F115" s="135" t="s">
        <v>2548</v>
      </c>
      <c r="G115" s="136" t="s">
        <v>240</v>
      </c>
      <c r="H115" s="137">
        <v>60</v>
      </c>
      <c r="I115" s="138"/>
      <c r="J115" s="139">
        <f>ROUND(I115*H115,2)</f>
        <v>0</v>
      </c>
      <c r="K115" s="135" t="s">
        <v>3596</v>
      </c>
      <c r="L115" s="33"/>
      <c r="M115" s="140" t="s">
        <v>21</v>
      </c>
      <c r="N115" s="141" t="s">
        <v>43</v>
      </c>
      <c r="P115" s="142">
        <f>O115*H115</f>
        <v>0</v>
      </c>
      <c r="Q115" s="142">
        <v>0</v>
      </c>
      <c r="R115" s="142">
        <f>Q115*H115</f>
        <v>0</v>
      </c>
      <c r="S115" s="142">
        <v>0</v>
      </c>
      <c r="T115" s="143">
        <f>S115*H115</f>
        <v>0</v>
      </c>
      <c r="AR115" s="144" t="s">
        <v>108</v>
      </c>
      <c r="AT115" s="144" t="s">
        <v>308</v>
      </c>
      <c r="AU115" s="144" t="s">
        <v>81</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365</v>
      </c>
    </row>
    <row r="116" spans="2:65" s="1" customFormat="1">
      <c r="B116" s="33"/>
      <c r="D116" s="161" t="s">
        <v>321</v>
      </c>
      <c r="F116" s="162" t="s">
        <v>3601</v>
      </c>
      <c r="I116" s="163"/>
      <c r="L116" s="33"/>
      <c r="M116" s="164"/>
      <c r="T116" s="52"/>
      <c r="AT116" s="18" t="s">
        <v>321</v>
      </c>
      <c r="AU116" s="18" t="s">
        <v>81</v>
      </c>
    </row>
    <row r="117" spans="2:65" s="12" customFormat="1">
      <c r="B117" s="146"/>
      <c r="D117" s="147" t="s">
        <v>313</v>
      </c>
      <c r="E117" s="148" t="s">
        <v>21</v>
      </c>
      <c r="F117" s="149" t="s">
        <v>3600</v>
      </c>
      <c r="H117" s="150">
        <v>60</v>
      </c>
      <c r="I117" s="151"/>
      <c r="L117" s="146"/>
      <c r="M117" s="152"/>
      <c r="T117" s="153"/>
      <c r="AT117" s="148" t="s">
        <v>313</v>
      </c>
      <c r="AU117" s="148" t="s">
        <v>81</v>
      </c>
      <c r="AV117" s="12" t="s">
        <v>81</v>
      </c>
      <c r="AW117" s="12" t="s">
        <v>34</v>
      </c>
      <c r="AX117" s="12" t="s">
        <v>72</v>
      </c>
      <c r="AY117" s="148" t="s">
        <v>306</v>
      </c>
    </row>
    <row r="118" spans="2:65" s="13" customFormat="1">
      <c r="B118" s="154"/>
      <c r="D118" s="147" t="s">
        <v>313</v>
      </c>
      <c r="E118" s="155" t="s">
        <v>21</v>
      </c>
      <c r="F118" s="156" t="s">
        <v>315</v>
      </c>
      <c r="H118" s="157">
        <v>60</v>
      </c>
      <c r="I118" s="158"/>
      <c r="L118" s="154"/>
      <c r="M118" s="159"/>
      <c r="T118" s="160"/>
      <c r="AT118" s="155" t="s">
        <v>313</v>
      </c>
      <c r="AU118" s="155" t="s">
        <v>81</v>
      </c>
      <c r="AV118" s="13" t="s">
        <v>89</v>
      </c>
      <c r="AW118" s="13" t="s">
        <v>34</v>
      </c>
      <c r="AX118" s="13" t="s">
        <v>72</v>
      </c>
      <c r="AY118" s="155" t="s">
        <v>306</v>
      </c>
    </row>
    <row r="119" spans="2:65" s="15" customFormat="1">
      <c r="B119" s="171"/>
      <c r="D119" s="147" t="s">
        <v>313</v>
      </c>
      <c r="E119" s="172" t="s">
        <v>21</v>
      </c>
      <c r="F119" s="173" t="s">
        <v>331</v>
      </c>
      <c r="H119" s="174">
        <v>60</v>
      </c>
      <c r="I119" s="175"/>
      <c r="L119" s="171"/>
      <c r="M119" s="176"/>
      <c r="T119" s="177"/>
      <c r="AT119" s="172" t="s">
        <v>313</v>
      </c>
      <c r="AU119" s="172" t="s">
        <v>81</v>
      </c>
      <c r="AV119" s="15" t="s">
        <v>108</v>
      </c>
      <c r="AW119" s="15" t="s">
        <v>34</v>
      </c>
      <c r="AX119" s="15" t="s">
        <v>79</v>
      </c>
      <c r="AY119" s="172" t="s">
        <v>306</v>
      </c>
    </row>
    <row r="120" spans="2:65" s="11" customFormat="1" ht="22.9" customHeight="1">
      <c r="B120" s="121"/>
      <c r="D120" s="122" t="s">
        <v>71</v>
      </c>
      <c r="E120" s="131" t="s">
        <v>372</v>
      </c>
      <c r="F120" s="131" t="s">
        <v>1242</v>
      </c>
      <c r="I120" s="124"/>
      <c r="J120" s="132">
        <f>BK120</f>
        <v>0</v>
      </c>
      <c r="L120" s="121"/>
      <c r="M120" s="126"/>
      <c r="P120" s="127">
        <f>SUM(P121:P171)</f>
        <v>0</v>
      </c>
      <c r="R120" s="127">
        <f>SUM(R121:R171)</f>
        <v>0</v>
      </c>
      <c r="T120" s="128">
        <f>SUM(T121:T171)</f>
        <v>0</v>
      </c>
      <c r="AR120" s="122" t="s">
        <v>79</v>
      </c>
      <c r="AT120" s="129" t="s">
        <v>71</v>
      </c>
      <c r="AU120" s="129" t="s">
        <v>79</v>
      </c>
      <c r="AY120" s="122" t="s">
        <v>306</v>
      </c>
      <c r="BK120" s="130">
        <f>SUM(BK121:BK171)</f>
        <v>0</v>
      </c>
    </row>
    <row r="121" spans="2:65" s="1" customFormat="1" ht="24.2" customHeight="1">
      <c r="B121" s="33"/>
      <c r="C121" s="133" t="s">
        <v>343</v>
      </c>
      <c r="D121" s="133" t="s">
        <v>308</v>
      </c>
      <c r="E121" s="134" t="s">
        <v>1261</v>
      </c>
      <c r="F121" s="135" t="s">
        <v>3602</v>
      </c>
      <c r="G121" s="136" t="s">
        <v>236</v>
      </c>
      <c r="H121" s="137">
        <v>210.06</v>
      </c>
      <c r="I121" s="138"/>
      <c r="J121" s="139">
        <f>ROUND(I121*H121,2)</f>
        <v>0</v>
      </c>
      <c r="K121" s="135" t="s">
        <v>3596</v>
      </c>
      <c r="L121" s="33"/>
      <c r="M121" s="140" t="s">
        <v>21</v>
      </c>
      <c r="N121" s="141" t="s">
        <v>43</v>
      </c>
      <c r="P121" s="142">
        <f>O121*H121</f>
        <v>0</v>
      </c>
      <c r="Q121" s="142">
        <v>0</v>
      </c>
      <c r="R121" s="142">
        <f>Q121*H121</f>
        <v>0</v>
      </c>
      <c r="S121" s="142">
        <v>0</v>
      </c>
      <c r="T121" s="143">
        <f>S121*H121</f>
        <v>0</v>
      </c>
      <c r="AR121" s="144" t="s">
        <v>108</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379</v>
      </c>
    </row>
    <row r="122" spans="2:65" s="1" customFormat="1">
      <c r="B122" s="33"/>
      <c r="D122" s="161" t="s">
        <v>321</v>
      </c>
      <c r="F122" s="162" t="s">
        <v>3603</v>
      </c>
      <c r="I122" s="163"/>
      <c r="L122" s="33"/>
      <c r="M122" s="164"/>
      <c r="T122" s="52"/>
      <c r="AT122" s="18" t="s">
        <v>321</v>
      </c>
      <c r="AU122" s="18" t="s">
        <v>81</v>
      </c>
    </row>
    <row r="123" spans="2:65" s="12" customFormat="1">
      <c r="B123" s="146"/>
      <c r="D123" s="147" t="s">
        <v>313</v>
      </c>
      <c r="E123" s="148" t="s">
        <v>21</v>
      </c>
      <c r="F123" s="149" t="s">
        <v>3604</v>
      </c>
      <c r="H123" s="150">
        <v>210.06</v>
      </c>
      <c r="I123" s="151"/>
      <c r="L123" s="146"/>
      <c r="M123" s="152"/>
      <c r="T123" s="153"/>
      <c r="AT123" s="148" t="s">
        <v>313</v>
      </c>
      <c r="AU123" s="148" t="s">
        <v>81</v>
      </c>
      <c r="AV123" s="12" t="s">
        <v>81</v>
      </c>
      <c r="AW123" s="12" t="s">
        <v>34</v>
      </c>
      <c r="AX123" s="12" t="s">
        <v>72</v>
      </c>
      <c r="AY123" s="148" t="s">
        <v>306</v>
      </c>
    </row>
    <row r="124" spans="2:65" s="13" customFormat="1">
      <c r="B124" s="154"/>
      <c r="D124" s="147" t="s">
        <v>313</v>
      </c>
      <c r="E124" s="155" t="s">
        <v>21</v>
      </c>
      <c r="F124" s="156" t="s">
        <v>315</v>
      </c>
      <c r="H124" s="157">
        <v>210.06</v>
      </c>
      <c r="I124" s="158"/>
      <c r="L124" s="154"/>
      <c r="M124" s="159"/>
      <c r="T124" s="160"/>
      <c r="AT124" s="155" t="s">
        <v>313</v>
      </c>
      <c r="AU124" s="155" t="s">
        <v>81</v>
      </c>
      <c r="AV124" s="13" t="s">
        <v>89</v>
      </c>
      <c r="AW124" s="13" t="s">
        <v>34</v>
      </c>
      <c r="AX124" s="13" t="s">
        <v>72</v>
      </c>
      <c r="AY124" s="155" t="s">
        <v>306</v>
      </c>
    </row>
    <row r="125" spans="2:65" s="15" customFormat="1">
      <c r="B125" s="171"/>
      <c r="D125" s="147" t="s">
        <v>313</v>
      </c>
      <c r="E125" s="172" t="s">
        <v>21</v>
      </c>
      <c r="F125" s="173" t="s">
        <v>331</v>
      </c>
      <c r="H125" s="174">
        <v>210.06</v>
      </c>
      <c r="I125" s="175"/>
      <c r="L125" s="171"/>
      <c r="M125" s="176"/>
      <c r="T125" s="177"/>
      <c r="AT125" s="172" t="s">
        <v>313</v>
      </c>
      <c r="AU125" s="172" t="s">
        <v>81</v>
      </c>
      <c r="AV125" s="15" t="s">
        <v>108</v>
      </c>
      <c r="AW125" s="15" t="s">
        <v>34</v>
      </c>
      <c r="AX125" s="15" t="s">
        <v>79</v>
      </c>
      <c r="AY125" s="172" t="s">
        <v>306</v>
      </c>
    </row>
    <row r="126" spans="2:65" s="1" customFormat="1" ht="24.2" customHeight="1">
      <c r="B126" s="33"/>
      <c r="C126" s="133" t="s">
        <v>351</v>
      </c>
      <c r="D126" s="133" t="s">
        <v>308</v>
      </c>
      <c r="E126" s="134" t="s">
        <v>1267</v>
      </c>
      <c r="F126" s="135" t="s">
        <v>3605</v>
      </c>
      <c r="G126" s="136" t="s">
        <v>236</v>
      </c>
      <c r="H126" s="137">
        <v>12603.6</v>
      </c>
      <c r="I126" s="138"/>
      <c r="J126" s="139">
        <f>ROUND(I126*H126,2)</f>
        <v>0</v>
      </c>
      <c r="K126" s="135" t="s">
        <v>3596</v>
      </c>
      <c r="L126" s="33"/>
      <c r="M126" s="140" t="s">
        <v>21</v>
      </c>
      <c r="N126" s="141" t="s">
        <v>43</v>
      </c>
      <c r="P126" s="142">
        <f>O126*H126</f>
        <v>0</v>
      </c>
      <c r="Q126" s="142">
        <v>0</v>
      </c>
      <c r="R126" s="142">
        <f>Q126*H126</f>
        <v>0</v>
      </c>
      <c r="S126" s="142">
        <v>0</v>
      </c>
      <c r="T126" s="143">
        <f>S126*H126</f>
        <v>0</v>
      </c>
      <c r="AR126" s="144" t="s">
        <v>108</v>
      </c>
      <c r="AT126" s="144" t="s">
        <v>308</v>
      </c>
      <c r="AU126" s="144" t="s">
        <v>81</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8</v>
      </c>
    </row>
    <row r="127" spans="2:65" s="1" customFormat="1">
      <c r="B127" s="33"/>
      <c r="D127" s="161" t="s">
        <v>321</v>
      </c>
      <c r="F127" s="162" t="s">
        <v>3606</v>
      </c>
      <c r="I127" s="163"/>
      <c r="L127" s="33"/>
      <c r="M127" s="164"/>
      <c r="T127" s="52"/>
      <c r="AT127" s="18" t="s">
        <v>321</v>
      </c>
      <c r="AU127" s="18" t="s">
        <v>81</v>
      </c>
    </row>
    <row r="128" spans="2:65" s="1" customFormat="1" ht="19.5">
      <c r="B128" s="33"/>
      <c r="D128" s="147" t="s">
        <v>356</v>
      </c>
      <c r="F128" s="178" t="s">
        <v>3607</v>
      </c>
      <c r="I128" s="163"/>
      <c r="L128" s="33"/>
      <c r="M128" s="164"/>
      <c r="T128" s="52"/>
      <c r="AT128" s="18" t="s">
        <v>356</v>
      </c>
      <c r="AU128" s="18" t="s">
        <v>81</v>
      </c>
    </row>
    <row r="129" spans="2:65" s="1" customFormat="1" ht="24.2" customHeight="1">
      <c r="B129" s="33"/>
      <c r="C129" s="133" t="s">
        <v>359</v>
      </c>
      <c r="D129" s="133" t="s">
        <v>308</v>
      </c>
      <c r="E129" s="134" t="s">
        <v>1274</v>
      </c>
      <c r="F129" s="135" t="s">
        <v>3608</v>
      </c>
      <c r="G129" s="136" t="s">
        <v>236</v>
      </c>
      <c r="H129" s="137">
        <v>210.06</v>
      </c>
      <c r="I129" s="138"/>
      <c r="J129" s="139">
        <f>ROUND(I129*H129,2)</f>
        <v>0</v>
      </c>
      <c r="K129" s="135" t="s">
        <v>3596</v>
      </c>
      <c r="L129" s="33"/>
      <c r="M129" s="140" t="s">
        <v>21</v>
      </c>
      <c r="N129" s="141" t="s">
        <v>43</v>
      </c>
      <c r="P129" s="142">
        <f>O129*H129</f>
        <v>0</v>
      </c>
      <c r="Q129" s="142">
        <v>0</v>
      </c>
      <c r="R129" s="142">
        <f>Q129*H129</f>
        <v>0</v>
      </c>
      <c r="S129" s="142">
        <v>0</v>
      </c>
      <c r="T129" s="143">
        <f>S129*H129</f>
        <v>0</v>
      </c>
      <c r="AR129" s="144" t="s">
        <v>108</v>
      </c>
      <c r="AT129" s="144" t="s">
        <v>308</v>
      </c>
      <c r="AU129" s="144" t="s">
        <v>81</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406</v>
      </c>
    </row>
    <row r="130" spans="2:65" s="1" customFormat="1">
      <c r="B130" s="33"/>
      <c r="D130" s="161" t="s">
        <v>321</v>
      </c>
      <c r="F130" s="162" t="s">
        <v>3609</v>
      </c>
      <c r="I130" s="163"/>
      <c r="L130" s="33"/>
      <c r="M130" s="164"/>
      <c r="T130" s="52"/>
      <c r="AT130" s="18" t="s">
        <v>321</v>
      </c>
      <c r="AU130" s="18" t="s">
        <v>81</v>
      </c>
    </row>
    <row r="131" spans="2:65" s="12" customFormat="1">
      <c r="B131" s="146"/>
      <c r="D131" s="147" t="s">
        <v>313</v>
      </c>
      <c r="E131" s="148" t="s">
        <v>21</v>
      </c>
      <c r="F131" s="149" t="s">
        <v>3610</v>
      </c>
      <c r="H131" s="150">
        <v>210.06</v>
      </c>
      <c r="I131" s="151"/>
      <c r="L131" s="146"/>
      <c r="M131" s="152"/>
      <c r="T131" s="153"/>
      <c r="AT131" s="148" t="s">
        <v>313</v>
      </c>
      <c r="AU131" s="148" t="s">
        <v>81</v>
      </c>
      <c r="AV131" s="12" t="s">
        <v>81</v>
      </c>
      <c r="AW131" s="12" t="s">
        <v>34</v>
      </c>
      <c r="AX131" s="12" t="s">
        <v>72</v>
      </c>
      <c r="AY131" s="148" t="s">
        <v>306</v>
      </c>
    </row>
    <row r="132" spans="2:65" s="13" customFormat="1">
      <c r="B132" s="154"/>
      <c r="D132" s="147" t="s">
        <v>313</v>
      </c>
      <c r="E132" s="155" t="s">
        <v>21</v>
      </c>
      <c r="F132" s="156" t="s">
        <v>315</v>
      </c>
      <c r="H132" s="157">
        <v>210.06</v>
      </c>
      <c r="I132" s="158"/>
      <c r="L132" s="154"/>
      <c r="M132" s="159"/>
      <c r="T132" s="160"/>
      <c r="AT132" s="155" t="s">
        <v>313</v>
      </c>
      <c r="AU132" s="155" t="s">
        <v>81</v>
      </c>
      <c r="AV132" s="13" t="s">
        <v>89</v>
      </c>
      <c r="AW132" s="13" t="s">
        <v>34</v>
      </c>
      <c r="AX132" s="13" t="s">
        <v>72</v>
      </c>
      <c r="AY132" s="155" t="s">
        <v>306</v>
      </c>
    </row>
    <row r="133" spans="2:65" s="15" customFormat="1">
      <c r="B133" s="171"/>
      <c r="D133" s="147" t="s">
        <v>313</v>
      </c>
      <c r="E133" s="172" t="s">
        <v>21</v>
      </c>
      <c r="F133" s="173" t="s">
        <v>331</v>
      </c>
      <c r="H133" s="174">
        <v>210.06</v>
      </c>
      <c r="I133" s="175"/>
      <c r="L133" s="171"/>
      <c r="M133" s="176"/>
      <c r="T133" s="177"/>
      <c r="AT133" s="172" t="s">
        <v>313</v>
      </c>
      <c r="AU133" s="172" t="s">
        <v>81</v>
      </c>
      <c r="AV133" s="15" t="s">
        <v>108</v>
      </c>
      <c r="AW133" s="15" t="s">
        <v>34</v>
      </c>
      <c r="AX133" s="15" t="s">
        <v>79</v>
      </c>
      <c r="AY133" s="172" t="s">
        <v>306</v>
      </c>
    </row>
    <row r="134" spans="2:65" s="1" customFormat="1" ht="16.5" customHeight="1">
      <c r="B134" s="33"/>
      <c r="C134" s="133" t="s">
        <v>365</v>
      </c>
      <c r="D134" s="133" t="s">
        <v>308</v>
      </c>
      <c r="E134" s="134" t="s">
        <v>1280</v>
      </c>
      <c r="F134" s="135" t="s">
        <v>3611</v>
      </c>
      <c r="G134" s="136" t="s">
        <v>240</v>
      </c>
      <c r="H134" s="137">
        <v>116.7</v>
      </c>
      <c r="I134" s="138"/>
      <c r="J134" s="139">
        <f>ROUND(I134*H134,2)</f>
        <v>0</v>
      </c>
      <c r="K134" s="135" t="s">
        <v>3596</v>
      </c>
      <c r="L134" s="33"/>
      <c r="M134" s="140" t="s">
        <v>21</v>
      </c>
      <c r="N134" s="141" t="s">
        <v>43</v>
      </c>
      <c r="P134" s="142">
        <f>O134*H134</f>
        <v>0</v>
      </c>
      <c r="Q134" s="142">
        <v>0</v>
      </c>
      <c r="R134" s="142">
        <f>Q134*H134</f>
        <v>0</v>
      </c>
      <c r="S134" s="142">
        <v>0</v>
      </c>
      <c r="T134" s="143">
        <f>S134*H134</f>
        <v>0</v>
      </c>
      <c r="AR134" s="144" t="s">
        <v>108</v>
      </c>
      <c r="AT134" s="144" t="s">
        <v>308</v>
      </c>
      <c r="AU134" s="144" t="s">
        <v>81</v>
      </c>
      <c r="AY134" s="18" t="s">
        <v>306</v>
      </c>
      <c r="BE134" s="145">
        <f>IF(N134="základní",J134,0)</f>
        <v>0</v>
      </c>
      <c r="BF134" s="145">
        <f>IF(N134="snížená",J134,0)</f>
        <v>0</v>
      </c>
      <c r="BG134" s="145">
        <f>IF(N134="zákl. přenesená",J134,0)</f>
        <v>0</v>
      </c>
      <c r="BH134" s="145">
        <f>IF(N134="sníž. přenesená",J134,0)</f>
        <v>0</v>
      </c>
      <c r="BI134" s="145">
        <f>IF(N134="nulová",J134,0)</f>
        <v>0</v>
      </c>
      <c r="BJ134" s="18" t="s">
        <v>79</v>
      </c>
      <c r="BK134" s="145">
        <f>ROUND(I134*H134,2)</f>
        <v>0</v>
      </c>
      <c r="BL134" s="18" t="s">
        <v>108</v>
      </c>
      <c r="BM134" s="144" t="s">
        <v>368</v>
      </c>
    </row>
    <row r="135" spans="2:65" s="1" customFormat="1">
      <c r="B135" s="33"/>
      <c r="D135" s="161" t="s">
        <v>321</v>
      </c>
      <c r="F135" s="162" t="s">
        <v>3612</v>
      </c>
      <c r="I135" s="163"/>
      <c r="L135" s="33"/>
      <c r="M135" s="164"/>
      <c r="T135" s="52"/>
      <c r="AT135" s="18" t="s">
        <v>321</v>
      </c>
      <c r="AU135" s="18" t="s">
        <v>81</v>
      </c>
    </row>
    <row r="136" spans="2:65" s="12" customFormat="1">
      <c r="B136" s="146"/>
      <c r="D136" s="147" t="s">
        <v>313</v>
      </c>
      <c r="E136" s="148" t="s">
        <v>21</v>
      </c>
      <c r="F136" s="149" t="s">
        <v>3613</v>
      </c>
      <c r="H136" s="150">
        <v>116.7</v>
      </c>
      <c r="I136" s="151"/>
      <c r="L136" s="146"/>
      <c r="M136" s="152"/>
      <c r="T136" s="153"/>
      <c r="AT136" s="148" t="s">
        <v>313</v>
      </c>
      <c r="AU136" s="148" t="s">
        <v>81</v>
      </c>
      <c r="AV136" s="12" t="s">
        <v>81</v>
      </c>
      <c r="AW136" s="12" t="s">
        <v>34</v>
      </c>
      <c r="AX136" s="12" t="s">
        <v>72</v>
      </c>
      <c r="AY136" s="148" t="s">
        <v>306</v>
      </c>
    </row>
    <row r="137" spans="2:65" s="13" customFormat="1">
      <c r="B137" s="154"/>
      <c r="D137" s="147" t="s">
        <v>313</v>
      </c>
      <c r="E137" s="155" t="s">
        <v>21</v>
      </c>
      <c r="F137" s="156" t="s">
        <v>315</v>
      </c>
      <c r="H137" s="157">
        <v>116.7</v>
      </c>
      <c r="I137" s="158"/>
      <c r="L137" s="154"/>
      <c r="M137" s="159"/>
      <c r="T137" s="160"/>
      <c r="AT137" s="155" t="s">
        <v>313</v>
      </c>
      <c r="AU137" s="155" t="s">
        <v>81</v>
      </c>
      <c r="AV137" s="13" t="s">
        <v>89</v>
      </c>
      <c r="AW137" s="13" t="s">
        <v>34</v>
      </c>
      <c r="AX137" s="13" t="s">
        <v>72</v>
      </c>
      <c r="AY137" s="155" t="s">
        <v>306</v>
      </c>
    </row>
    <row r="138" spans="2:65" s="15" customFormat="1">
      <c r="B138" s="171"/>
      <c r="D138" s="147" t="s">
        <v>313</v>
      </c>
      <c r="E138" s="172" t="s">
        <v>21</v>
      </c>
      <c r="F138" s="173" t="s">
        <v>331</v>
      </c>
      <c r="H138" s="174">
        <v>116.7</v>
      </c>
      <c r="I138" s="175"/>
      <c r="L138" s="171"/>
      <c r="M138" s="176"/>
      <c r="T138" s="177"/>
      <c r="AT138" s="172" t="s">
        <v>313</v>
      </c>
      <c r="AU138" s="172" t="s">
        <v>81</v>
      </c>
      <c r="AV138" s="15" t="s">
        <v>108</v>
      </c>
      <c r="AW138" s="15" t="s">
        <v>34</v>
      </c>
      <c r="AX138" s="15" t="s">
        <v>79</v>
      </c>
      <c r="AY138" s="172" t="s">
        <v>306</v>
      </c>
    </row>
    <row r="139" spans="2:65" s="1" customFormat="1" ht="21.75" customHeight="1">
      <c r="B139" s="33"/>
      <c r="C139" s="133" t="s">
        <v>372</v>
      </c>
      <c r="D139" s="133" t="s">
        <v>308</v>
      </c>
      <c r="E139" s="134" t="s">
        <v>1286</v>
      </c>
      <c r="F139" s="135" t="s">
        <v>3614</v>
      </c>
      <c r="G139" s="136" t="s">
        <v>240</v>
      </c>
      <c r="H139" s="137">
        <v>7002</v>
      </c>
      <c r="I139" s="138"/>
      <c r="J139" s="139">
        <f>ROUND(I139*H139,2)</f>
        <v>0</v>
      </c>
      <c r="K139" s="135" t="s">
        <v>3596</v>
      </c>
      <c r="L139" s="33"/>
      <c r="M139" s="140" t="s">
        <v>21</v>
      </c>
      <c r="N139" s="141" t="s">
        <v>43</v>
      </c>
      <c r="P139" s="142">
        <f>O139*H139</f>
        <v>0</v>
      </c>
      <c r="Q139" s="142">
        <v>0</v>
      </c>
      <c r="R139" s="142">
        <f>Q139*H139</f>
        <v>0</v>
      </c>
      <c r="S139" s="142">
        <v>0</v>
      </c>
      <c r="T139" s="143">
        <f>S139*H139</f>
        <v>0</v>
      </c>
      <c r="AR139" s="144" t="s">
        <v>108</v>
      </c>
      <c r="AT139" s="144" t="s">
        <v>308</v>
      </c>
      <c r="AU139" s="144" t="s">
        <v>81</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432</v>
      </c>
    </row>
    <row r="140" spans="2:65" s="1" customFormat="1">
      <c r="B140" s="33"/>
      <c r="D140" s="161" t="s">
        <v>321</v>
      </c>
      <c r="F140" s="162" t="s">
        <v>3615</v>
      </c>
      <c r="I140" s="163"/>
      <c r="L140" s="33"/>
      <c r="M140" s="164"/>
      <c r="T140" s="52"/>
      <c r="AT140" s="18" t="s">
        <v>321</v>
      </c>
      <c r="AU140" s="18" t="s">
        <v>81</v>
      </c>
    </row>
    <row r="141" spans="2:65" s="1" customFormat="1" ht="19.5">
      <c r="B141" s="33"/>
      <c r="D141" s="147" t="s">
        <v>356</v>
      </c>
      <c r="F141" s="178" t="s">
        <v>3607</v>
      </c>
      <c r="I141" s="163"/>
      <c r="L141" s="33"/>
      <c r="M141" s="164"/>
      <c r="T141" s="52"/>
      <c r="AT141" s="18" t="s">
        <v>356</v>
      </c>
      <c r="AU141" s="18" t="s">
        <v>81</v>
      </c>
    </row>
    <row r="142" spans="2:65" s="1" customFormat="1" ht="16.5" customHeight="1">
      <c r="B142" s="33"/>
      <c r="C142" s="133" t="s">
        <v>379</v>
      </c>
      <c r="D142" s="133" t="s">
        <v>308</v>
      </c>
      <c r="E142" s="134" t="s">
        <v>1292</v>
      </c>
      <c r="F142" s="135" t="s">
        <v>3616</v>
      </c>
      <c r="G142" s="136" t="s">
        <v>240</v>
      </c>
      <c r="H142" s="137">
        <v>116.7</v>
      </c>
      <c r="I142" s="138"/>
      <c r="J142" s="139">
        <f>ROUND(I142*H142,2)</f>
        <v>0</v>
      </c>
      <c r="K142" s="135" t="s">
        <v>3596</v>
      </c>
      <c r="L142" s="33"/>
      <c r="M142" s="140" t="s">
        <v>21</v>
      </c>
      <c r="N142" s="141" t="s">
        <v>43</v>
      </c>
      <c r="P142" s="142">
        <f>O142*H142</f>
        <v>0</v>
      </c>
      <c r="Q142" s="142">
        <v>0</v>
      </c>
      <c r="R142" s="142">
        <f>Q142*H142</f>
        <v>0</v>
      </c>
      <c r="S142" s="142">
        <v>0</v>
      </c>
      <c r="T142" s="143">
        <f>S142*H142</f>
        <v>0</v>
      </c>
      <c r="AR142" s="144" t="s">
        <v>108</v>
      </c>
      <c r="AT142" s="144" t="s">
        <v>308</v>
      </c>
      <c r="AU142" s="144" t="s">
        <v>81</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108</v>
      </c>
      <c r="BM142" s="144" t="s">
        <v>446</v>
      </c>
    </row>
    <row r="143" spans="2:65" s="1" customFormat="1">
      <c r="B143" s="33"/>
      <c r="D143" s="161" t="s">
        <v>321</v>
      </c>
      <c r="F143" s="162" t="s">
        <v>3617</v>
      </c>
      <c r="I143" s="163"/>
      <c r="L143" s="33"/>
      <c r="M143" s="164"/>
      <c r="T143" s="52"/>
      <c r="AT143" s="18" t="s">
        <v>321</v>
      </c>
      <c r="AU143" s="18" t="s">
        <v>81</v>
      </c>
    </row>
    <row r="144" spans="2:65" s="12" customFormat="1">
      <c r="B144" s="146"/>
      <c r="D144" s="147" t="s">
        <v>313</v>
      </c>
      <c r="E144" s="148" t="s">
        <v>21</v>
      </c>
      <c r="F144" s="149" t="s">
        <v>3618</v>
      </c>
      <c r="H144" s="150">
        <v>116.7</v>
      </c>
      <c r="I144" s="151"/>
      <c r="L144" s="146"/>
      <c r="M144" s="152"/>
      <c r="T144" s="153"/>
      <c r="AT144" s="148" t="s">
        <v>313</v>
      </c>
      <c r="AU144" s="148" t="s">
        <v>81</v>
      </c>
      <c r="AV144" s="12" t="s">
        <v>81</v>
      </c>
      <c r="AW144" s="12" t="s">
        <v>34</v>
      </c>
      <c r="AX144" s="12" t="s">
        <v>72</v>
      </c>
      <c r="AY144" s="148" t="s">
        <v>306</v>
      </c>
    </row>
    <row r="145" spans="2:65" s="13" customFormat="1">
      <c r="B145" s="154"/>
      <c r="D145" s="147" t="s">
        <v>313</v>
      </c>
      <c r="E145" s="155" t="s">
        <v>21</v>
      </c>
      <c r="F145" s="156" t="s">
        <v>315</v>
      </c>
      <c r="H145" s="157">
        <v>116.7</v>
      </c>
      <c r="I145" s="158"/>
      <c r="L145" s="154"/>
      <c r="M145" s="159"/>
      <c r="T145" s="160"/>
      <c r="AT145" s="155" t="s">
        <v>313</v>
      </c>
      <c r="AU145" s="155" t="s">
        <v>81</v>
      </c>
      <c r="AV145" s="13" t="s">
        <v>89</v>
      </c>
      <c r="AW145" s="13" t="s">
        <v>34</v>
      </c>
      <c r="AX145" s="13" t="s">
        <v>72</v>
      </c>
      <c r="AY145" s="155" t="s">
        <v>306</v>
      </c>
    </row>
    <row r="146" spans="2:65" s="15" customFormat="1">
      <c r="B146" s="171"/>
      <c r="D146" s="147" t="s">
        <v>313</v>
      </c>
      <c r="E146" s="172" t="s">
        <v>21</v>
      </c>
      <c r="F146" s="173" t="s">
        <v>331</v>
      </c>
      <c r="H146" s="174">
        <v>116.7</v>
      </c>
      <c r="I146" s="175"/>
      <c r="L146" s="171"/>
      <c r="M146" s="176"/>
      <c r="T146" s="177"/>
      <c r="AT146" s="172" t="s">
        <v>313</v>
      </c>
      <c r="AU146" s="172" t="s">
        <v>81</v>
      </c>
      <c r="AV146" s="15" t="s">
        <v>108</v>
      </c>
      <c r="AW146" s="15" t="s">
        <v>34</v>
      </c>
      <c r="AX146" s="15" t="s">
        <v>79</v>
      </c>
      <c r="AY146" s="172" t="s">
        <v>306</v>
      </c>
    </row>
    <row r="147" spans="2:65" s="1" customFormat="1" ht="16.5" customHeight="1">
      <c r="B147" s="33"/>
      <c r="C147" s="133" t="s">
        <v>384</v>
      </c>
      <c r="D147" s="133" t="s">
        <v>308</v>
      </c>
      <c r="E147" s="134" t="s">
        <v>3619</v>
      </c>
      <c r="F147" s="135" t="s">
        <v>3620</v>
      </c>
      <c r="G147" s="136" t="s">
        <v>236</v>
      </c>
      <c r="H147" s="137">
        <v>210.06</v>
      </c>
      <c r="I147" s="138"/>
      <c r="J147" s="139">
        <f>ROUND(I147*H147,2)</f>
        <v>0</v>
      </c>
      <c r="K147" s="135" t="s">
        <v>3596</v>
      </c>
      <c r="L147" s="33"/>
      <c r="M147" s="140" t="s">
        <v>21</v>
      </c>
      <c r="N147" s="141" t="s">
        <v>43</v>
      </c>
      <c r="P147" s="142">
        <f>O147*H147</f>
        <v>0</v>
      </c>
      <c r="Q147" s="142">
        <v>0</v>
      </c>
      <c r="R147" s="142">
        <f>Q147*H147</f>
        <v>0</v>
      </c>
      <c r="S147" s="142">
        <v>0</v>
      </c>
      <c r="T147" s="143">
        <f>S147*H147</f>
        <v>0</v>
      </c>
      <c r="AR147" s="144" t="s">
        <v>108</v>
      </c>
      <c r="AT147" s="144" t="s">
        <v>308</v>
      </c>
      <c r="AU147" s="144" t="s">
        <v>81</v>
      </c>
      <c r="AY147" s="18" t="s">
        <v>306</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108</v>
      </c>
      <c r="BM147" s="144" t="s">
        <v>460</v>
      </c>
    </row>
    <row r="148" spans="2:65" s="1" customFormat="1">
      <c r="B148" s="33"/>
      <c r="D148" s="161" t="s">
        <v>321</v>
      </c>
      <c r="F148" s="162" t="s">
        <v>3621</v>
      </c>
      <c r="I148" s="163"/>
      <c r="L148" s="33"/>
      <c r="M148" s="164"/>
      <c r="T148" s="52"/>
      <c r="AT148" s="18" t="s">
        <v>321</v>
      </c>
      <c r="AU148" s="18" t="s">
        <v>81</v>
      </c>
    </row>
    <row r="149" spans="2:65" s="12" customFormat="1">
      <c r="B149" s="146"/>
      <c r="D149" s="147" t="s">
        <v>313</v>
      </c>
      <c r="E149" s="148" t="s">
        <v>21</v>
      </c>
      <c r="F149" s="149" t="s">
        <v>3610</v>
      </c>
      <c r="H149" s="150">
        <v>210.06</v>
      </c>
      <c r="I149" s="151"/>
      <c r="L149" s="146"/>
      <c r="M149" s="152"/>
      <c r="T149" s="153"/>
      <c r="AT149" s="148" t="s">
        <v>313</v>
      </c>
      <c r="AU149" s="148" t="s">
        <v>81</v>
      </c>
      <c r="AV149" s="12" t="s">
        <v>81</v>
      </c>
      <c r="AW149" s="12" t="s">
        <v>34</v>
      </c>
      <c r="AX149" s="12" t="s">
        <v>72</v>
      </c>
      <c r="AY149" s="148" t="s">
        <v>306</v>
      </c>
    </row>
    <row r="150" spans="2:65" s="13" customFormat="1">
      <c r="B150" s="154"/>
      <c r="D150" s="147" t="s">
        <v>313</v>
      </c>
      <c r="E150" s="155" t="s">
        <v>21</v>
      </c>
      <c r="F150" s="156" t="s">
        <v>315</v>
      </c>
      <c r="H150" s="157">
        <v>210.06</v>
      </c>
      <c r="I150" s="158"/>
      <c r="L150" s="154"/>
      <c r="M150" s="159"/>
      <c r="T150" s="160"/>
      <c r="AT150" s="155" t="s">
        <v>313</v>
      </c>
      <c r="AU150" s="155" t="s">
        <v>81</v>
      </c>
      <c r="AV150" s="13" t="s">
        <v>89</v>
      </c>
      <c r="AW150" s="13" t="s">
        <v>34</v>
      </c>
      <c r="AX150" s="13" t="s">
        <v>72</v>
      </c>
      <c r="AY150" s="155" t="s">
        <v>306</v>
      </c>
    </row>
    <row r="151" spans="2:65" s="15" customFormat="1">
      <c r="B151" s="171"/>
      <c r="D151" s="147" t="s">
        <v>313</v>
      </c>
      <c r="E151" s="172" t="s">
        <v>21</v>
      </c>
      <c r="F151" s="173" t="s">
        <v>331</v>
      </c>
      <c r="H151" s="174">
        <v>210.06</v>
      </c>
      <c r="I151" s="175"/>
      <c r="L151" s="171"/>
      <c r="M151" s="176"/>
      <c r="T151" s="177"/>
      <c r="AT151" s="172" t="s">
        <v>313</v>
      </c>
      <c r="AU151" s="172" t="s">
        <v>81</v>
      </c>
      <c r="AV151" s="15" t="s">
        <v>108</v>
      </c>
      <c r="AW151" s="15" t="s">
        <v>34</v>
      </c>
      <c r="AX151" s="15" t="s">
        <v>79</v>
      </c>
      <c r="AY151" s="172" t="s">
        <v>306</v>
      </c>
    </row>
    <row r="152" spans="2:65" s="1" customFormat="1" ht="24.2" customHeight="1">
      <c r="B152" s="33"/>
      <c r="C152" s="133" t="s">
        <v>8</v>
      </c>
      <c r="D152" s="133" t="s">
        <v>308</v>
      </c>
      <c r="E152" s="134" t="s">
        <v>3622</v>
      </c>
      <c r="F152" s="135" t="s">
        <v>3623</v>
      </c>
      <c r="G152" s="136" t="s">
        <v>236</v>
      </c>
      <c r="H152" s="137">
        <v>12603.6</v>
      </c>
      <c r="I152" s="138"/>
      <c r="J152" s="139">
        <f>ROUND(I152*H152,2)</f>
        <v>0</v>
      </c>
      <c r="K152" s="135" t="s">
        <v>3596</v>
      </c>
      <c r="L152" s="33"/>
      <c r="M152" s="140" t="s">
        <v>21</v>
      </c>
      <c r="N152" s="141" t="s">
        <v>43</v>
      </c>
      <c r="P152" s="142">
        <f>O152*H152</f>
        <v>0</v>
      </c>
      <c r="Q152" s="142">
        <v>0</v>
      </c>
      <c r="R152" s="142">
        <f>Q152*H152</f>
        <v>0</v>
      </c>
      <c r="S152" s="142">
        <v>0</v>
      </c>
      <c r="T152" s="143">
        <f>S152*H152</f>
        <v>0</v>
      </c>
      <c r="AR152" s="144" t="s">
        <v>108</v>
      </c>
      <c r="AT152" s="144" t="s">
        <v>308</v>
      </c>
      <c r="AU152" s="144" t="s">
        <v>81</v>
      </c>
      <c r="AY152" s="18" t="s">
        <v>306</v>
      </c>
      <c r="BE152" s="145">
        <f>IF(N152="základní",J152,0)</f>
        <v>0</v>
      </c>
      <c r="BF152" s="145">
        <f>IF(N152="snížená",J152,0)</f>
        <v>0</v>
      </c>
      <c r="BG152" s="145">
        <f>IF(N152="zákl. přenesená",J152,0)</f>
        <v>0</v>
      </c>
      <c r="BH152" s="145">
        <f>IF(N152="sníž. přenesená",J152,0)</f>
        <v>0</v>
      </c>
      <c r="BI152" s="145">
        <f>IF(N152="nulová",J152,0)</f>
        <v>0</v>
      </c>
      <c r="BJ152" s="18" t="s">
        <v>79</v>
      </c>
      <c r="BK152" s="145">
        <f>ROUND(I152*H152,2)</f>
        <v>0</v>
      </c>
      <c r="BL152" s="18" t="s">
        <v>108</v>
      </c>
      <c r="BM152" s="144" t="s">
        <v>476</v>
      </c>
    </row>
    <row r="153" spans="2:65" s="1" customFormat="1">
      <c r="B153" s="33"/>
      <c r="D153" s="161" t="s">
        <v>321</v>
      </c>
      <c r="F153" s="162" t="s">
        <v>3624</v>
      </c>
      <c r="I153" s="163"/>
      <c r="L153" s="33"/>
      <c r="M153" s="164"/>
      <c r="T153" s="52"/>
      <c r="AT153" s="18" t="s">
        <v>321</v>
      </c>
      <c r="AU153" s="18" t="s">
        <v>81</v>
      </c>
    </row>
    <row r="154" spans="2:65" s="1" customFormat="1" ht="19.5">
      <c r="B154" s="33"/>
      <c r="D154" s="147" t="s">
        <v>356</v>
      </c>
      <c r="F154" s="178" t="s">
        <v>3607</v>
      </c>
      <c r="I154" s="163"/>
      <c r="L154" s="33"/>
      <c r="M154" s="164"/>
      <c r="T154" s="52"/>
      <c r="AT154" s="18" t="s">
        <v>356</v>
      </c>
      <c r="AU154" s="18" t="s">
        <v>81</v>
      </c>
    </row>
    <row r="155" spans="2:65" s="1" customFormat="1" ht="16.5" customHeight="1">
      <c r="B155" s="33"/>
      <c r="C155" s="133" t="s">
        <v>400</v>
      </c>
      <c r="D155" s="133" t="s">
        <v>308</v>
      </c>
      <c r="E155" s="134" t="s">
        <v>3625</v>
      </c>
      <c r="F155" s="135" t="s">
        <v>3626</v>
      </c>
      <c r="G155" s="136" t="s">
        <v>236</v>
      </c>
      <c r="H155" s="137">
        <v>210.06</v>
      </c>
      <c r="I155" s="138"/>
      <c r="J155" s="139">
        <f>ROUND(I155*H155,2)</f>
        <v>0</v>
      </c>
      <c r="K155" s="135" t="s">
        <v>3596</v>
      </c>
      <c r="L155" s="33"/>
      <c r="M155" s="140" t="s">
        <v>21</v>
      </c>
      <c r="N155" s="141" t="s">
        <v>43</v>
      </c>
      <c r="P155" s="142">
        <f>O155*H155</f>
        <v>0</v>
      </c>
      <c r="Q155" s="142">
        <v>0</v>
      </c>
      <c r="R155" s="142">
        <f>Q155*H155</f>
        <v>0</v>
      </c>
      <c r="S155" s="142">
        <v>0</v>
      </c>
      <c r="T155" s="143">
        <f>S155*H155</f>
        <v>0</v>
      </c>
      <c r="AR155" s="144" t="s">
        <v>108</v>
      </c>
      <c r="AT155" s="144" t="s">
        <v>308</v>
      </c>
      <c r="AU155" s="144" t="s">
        <v>81</v>
      </c>
      <c r="AY155" s="18" t="s">
        <v>306</v>
      </c>
      <c r="BE155" s="145">
        <f>IF(N155="základní",J155,0)</f>
        <v>0</v>
      </c>
      <c r="BF155" s="145">
        <f>IF(N155="snížená",J155,0)</f>
        <v>0</v>
      </c>
      <c r="BG155" s="145">
        <f>IF(N155="zákl. přenesená",J155,0)</f>
        <v>0</v>
      </c>
      <c r="BH155" s="145">
        <f>IF(N155="sníž. přenesená",J155,0)</f>
        <v>0</v>
      </c>
      <c r="BI155" s="145">
        <f>IF(N155="nulová",J155,0)</f>
        <v>0</v>
      </c>
      <c r="BJ155" s="18" t="s">
        <v>79</v>
      </c>
      <c r="BK155" s="145">
        <f>ROUND(I155*H155,2)</f>
        <v>0</v>
      </c>
      <c r="BL155" s="18" t="s">
        <v>108</v>
      </c>
      <c r="BM155" s="144" t="s">
        <v>489</v>
      </c>
    </row>
    <row r="156" spans="2:65" s="1" customFormat="1">
      <c r="B156" s="33"/>
      <c r="D156" s="161" t="s">
        <v>321</v>
      </c>
      <c r="F156" s="162" t="s">
        <v>3627</v>
      </c>
      <c r="I156" s="163"/>
      <c r="L156" s="33"/>
      <c r="M156" s="164"/>
      <c r="T156" s="52"/>
      <c r="AT156" s="18" t="s">
        <v>321</v>
      </c>
      <c r="AU156" s="18" t="s">
        <v>81</v>
      </c>
    </row>
    <row r="157" spans="2:65" s="12" customFormat="1">
      <c r="B157" s="146"/>
      <c r="D157" s="147" t="s">
        <v>313</v>
      </c>
      <c r="E157" s="148" t="s">
        <v>21</v>
      </c>
      <c r="F157" s="149" t="s">
        <v>3610</v>
      </c>
      <c r="H157" s="150">
        <v>210.06</v>
      </c>
      <c r="I157" s="151"/>
      <c r="L157" s="146"/>
      <c r="M157" s="152"/>
      <c r="T157" s="153"/>
      <c r="AT157" s="148" t="s">
        <v>313</v>
      </c>
      <c r="AU157" s="148" t="s">
        <v>81</v>
      </c>
      <c r="AV157" s="12" t="s">
        <v>81</v>
      </c>
      <c r="AW157" s="12" t="s">
        <v>34</v>
      </c>
      <c r="AX157" s="12" t="s">
        <v>72</v>
      </c>
      <c r="AY157" s="148" t="s">
        <v>306</v>
      </c>
    </row>
    <row r="158" spans="2:65" s="13" customFormat="1">
      <c r="B158" s="154"/>
      <c r="D158" s="147" t="s">
        <v>313</v>
      </c>
      <c r="E158" s="155" t="s">
        <v>21</v>
      </c>
      <c r="F158" s="156" t="s">
        <v>315</v>
      </c>
      <c r="H158" s="157">
        <v>210.06</v>
      </c>
      <c r="I158" s="158"/>
      <c r="L158" s="154"/>
      <c r="M158" s="159"/>
      <c r="T158" s="160"/>
      <c r="AT158" s="155" t="s">
        <v>313</v>
      </c>
      <c r="AU158" s="155" t="s">
        <v>81</v>
      </c>
      <c r="AV158" s="13" t="s">
        <v>89</v>
      </c>
      <c r="AW158" s="13" t="s">
        <v>34</v>
      </c>
      <c r="AX158" s="13" t="s">
        <v>72</v>
      </c>
      <c r="AY158" s="155" t="s">
        <v>306</v>
      </c>
    </row>
    <row r="159" spans="2:65" s="15" customFormat="1">
      <c r="B159" s="171"/>
      <c r="D159" s="147" t="s">
        <v>313</v>
      </c>
      <c r="E159" s="172" t="s">
        <v>21</v>
      </c>
      <c r="F159" s="173" t="s">
        <v>331</v>
      </c>
      <c r="H159" s="174">
        <v>210.06</v>
      </c>
      <c r="I159" s="175"/>
      <c r="L159" s="171"/>
      <c r="M159" s="176"/>
      <c r="T159" s="177"/>
      <c r="AT159" s="172" t="s">
        <v>313</v>
      </c>
      <c r="AU159" s="172" t="s">
        <v>81</v>
      </c>
      <c r="AV159" s="15" t="s">
        <v>108</v>
      </c>
      <c r="AW159" s="15" t="s">
        <v>34</v>
      </c>
      <c r="AX159" s="15" t="s">
        <v>79</v>
      </c>
      <c r="AY159" s="172" t="s">
        <v>306</v>
      </c>
    </row>
    <row r="160" spans="2:65" s="1" customFormat="1" ht="16.5" customHeight="1">
      <c r="B160" s="33"/>
      <c r="C160" s="133" t="s">
        <v>406</v>
      </c>
      <c r="D160" s="133" t="s">
        <v>308</v>
      </c>
      <c r="E160" s="134" t="s">
        <v>1313</v>
      </c>
      <c r="F160" s="135" t="s">
        <v>3628</v>
      </c>
      <c r="G160" s="136" t="s">
        <v>1315</v>
      </c>
      <c r="H160" s="137">
        <v>50</v>
      </c>
      <c r="I160" s="138"/>
      <c r="J160" s="139">
        <f>ROUND(I160*H160,2)</f>
        <v>0</v>
      </c>
      <c r="K160" s="135" t="s">
        <v>311</v>
      </c>
      <c r="L160" s="33"/>
      <c r="M160" s="140" t="s">
        <v>21</v>
      </c>
      <c r="N160" s="141" t="s">
        <v>43</v>
      </c>
      <c r="P160" s="142">
        <f>O160*H160</f>
        <v>0</v>
      </c>
      <c r="Q160" s="142">
        <v>0</v>
      </c>
      <c r="R160" s="142">
        <f>Q160*H160</f>
        <v>0</v>
      </c>
      <c r="S160" s="142">
        <v>0</v>
      </c>
      <c r="T160" s="143">
        <f>S160*H160</f>
        <v>0</v>
      </c>
      <c r="AR160" s="144" t="s">
        <v>108</v>
      </c>
      <c r="AT160" s="144" t="s">
        <v>308</v>
      </c>
      <c r="AU160" s="144" t="s">
        <v>81</v>
      </c>
      <c r="AY160" s="18" t="s">
        <v>306</v>
      </c>
      <c r="BE160" s="145">
        <f>IF(N160="základní",J160,0)</f>
        <v>0</v>
      </c>
      <c r="BF160" s="145">
        <f>IF(N160="snížená",J160,0)</f>
        <v>0</v>
      </c>
      <c r="BG160" s="145">
        <f>IF(N160="zákl. přenesená",J160,0)</f>
        <v>0</v>
      </c>
      <c r="BH160" s="145">
        <f>IF(N160="sníž. přenesená",J160,0)</f>
        <v>0</v>
      </c>
      <c r="BI160" s="145">
        <f>IF(N160="nulová",J160,0)</f>
        <v>0</v>
      </c>
      <c r="BJ160" s="18" t="s">
        <v>79</v>
      </c>
      <c r="BK160" s="145">
        <f>ROUND(I160*H160,2)</f>
        <v>0</v>
      </c>
      <c r="BL160" s="18" t="s">
        <v>108</v>
      </c>
      <c r="BM160" s="144" t="s">
        <v>504</v>
      </c>
    </row>
    <row r="161" spans="2:65" s="1" customFormat="1" ht="29.25">
      <c r="B161" s="33"/>
      <c r="D161" s="147" t="s">
        <v>356</v>
      </c>
      <c r="F161" s="178" t="s">
        <v>3629</v>
      </c>
      <c r="I161" s="163"/>
      <c r="L161" s="33"/>
      <c r="M161" s="164"/>
      <c r="T161" s="52"/>
      <c r="AT161" s="18" t="s">
        <v>356</v>
      </c>
      <c r="AU161" s="18" t="s">
        <v>81</v>
      </c>
    </row>
    <row r="162" spans="2:65" s="1" customFormat="1" ht="24.2" customHeight="1">
      <c r="B162" s="33"/>
      <c r="C162" s="133" t="s">
        <v>414</v>
      </c>
      <c r="D162" s="133" t="s">
        <v>308</v>
      </c>
      <c r="E162" s="134" t="s">
        <v>1325</v>
      </c>
      <c r="F162" s="135" t="s">
        <v>1326</v>
      </c>
      <c r="G162" s="136" t="s">
        <v>236</v>
      </c>
      <c r="H162" s="137">
        <v>200</v>
      </c>
      <c r="I162" s="138"/>
      <c r="J162" s="139">
        <f>ROUND(I162*H162,2)</f>
        <v>0</v>
      </c>
      <c r="K162" s="135" t="s">
        <v>3596</v>
      </c>
      <c r="L162" s="33"/>
      <c r="M162" s="140" t="s">
        <v>21</v>
      </c>
      <c r="N162" s="141" t="s">
        <v>43</v>
      </c>
      <c r="P162" s="142">
        <f>O162*H162</f>
        <v>0</v>
      </c>
      <c r="Q162" s="142">
        <v>0</v>
      </c>
      <c r="R162" s="142">
        <f>Q162*H162</f>
        <v>0</v>
      </c>
      <c r="S162" s="142">
        <v>0</v>
      </c>
      <c r="T162" s="143">
        <f>S162*H162</f>
        <v>0</v>
      </c>
      <c r="AR162" s="144" t="s">
        <v>108</v>
      </c>
      <c r="AT162" s="144" t="s">
        <v>308</v>
      </c>
      <c r="AU162" s="144" t="s">
        <v>81</v>
      </c>
      <c r="AY162" s="18" t="s">
        <v>306</v>
      </c>
      <c r="BE162" s="145">
        <f>IF(N162="základní",J162,0)</f>
        <v>0</v>
      </c>
      <c r="BF162" s="145">
        <f>IF(N162="snížená",J162,0)</f>
        <v>0</v>
      </c>
      <c r="BG162" s="145">
        <f>IF(N162="zákl. přenesená",J162,0)</f>
        <v>0</v>
      </c>
      <c r="BH162" s="145">
        <f>IF(N162="sníž. přenesená",J162,0)</f>
        <v>0</v>
      </c>
      <c r="BI162" s="145">
        <f>IF(N162="nulová",J162,0)</f>
        <v>0</v>
      </c>
      <c r="BJ162" s="18" t="s">
        <v>79</v>
      </c>
      <c r="BK162" s="145">
        <f>ROUND(I162*H162,2)</f>
        <v>0</v>
      </c>
      <c r="BL162" s="18" t="s">
        <v>108</v>
      </c>
      <c r="BM162" s="144" t="s">
        <v>517</v>
      </c>
    </row>
    <row r="163" spans="2:65" s="1" customFormat="1">
      <c r="B163" s="33"/>
      <c r="D163" s="161" t="s">
        <v>321</v>
      </c>
      <c r="F163" s="162" t="s">
        <v>3630</v>
      </c>
      <c r="I163" s="163"/>
      <c r="L163" s="33"/>
      <c r="M163" s="164"/>
      <c r="T163" s="52"/>
      <c r="AT163" s="18" t="s">
        <v>321</v>
      </c>
      <c r="AU163" s="18" t="s">
        <v>81</v>
      </c>
    </row>
    <row r="164" spans="2:65" s="12" customFormat="1">
      <c r="B164" s="146"/>
      <c r="D164" s="147" t="s">
        <v>313</v>
      </c>
      <c r="E164" s="148" t="s">
        <v>21</v>
      </c>
      <c r="F164" s="149" t="s">
        <v>1617</v>
      </c>
      <c r="H164" s="150">
        <v>200</v>
      </c>
      <c r="I164" s="151"/>
      <c r="L164" s="146"/>
      <c r="M164" s="152"/>
      <c r="T164" s="153"/>
      <c r="AT164" s="148" t="s">
        <v>313</v>
      </c>
      <c r="AU164" s="148" t="s">
        <v>81</v>
      </c>
      <c r="AV164" s="12" t="s">
        <v>81</v>
      </c>
      <c r="AW164" s="12" t="s">
        <v>34</v>
      </c>
      <c r="AX164" s="12" t="s">
        <v>72</v>
      </c>
      <c r="AY164" s="148" t="s">
        <v>306</v>
      </c>
    </row>
    <row r="165" spans="2:65" s="13" customFormat="1">
      <c r="B165" s="154"/>
      <c r="D165" s="147" t="s">
        <v>313</v>
      </c>
      <c r="E165" s="155" t="s">
        <v>21</v>
      </c>
      <c r="F165" s="156" t="s">
        <v>315</v>
      </c>
      <c r="H165" s="157">
        <v>200</v>
      </c>
      <c r="I165" s="158"/>
      <c r="L165" s="154"/>
      <c r="M165" s="159"/>
      <c r="T165" s="160"/>
      <c r="AT165" s="155" t="s">
        <v>313</v>
      </c>
      <c r="AU165" s="155" t="s">
        <v>81</v>
      </c>
      <c r="AV165" s="13" t="s">
        <v>89</v>
      </c>
      <c r="AW165" s="13" t="s">
        <v>34</v>
      </c>
      <c r="AX165" s="13" t="s">
        <v>72</v>
      </c>
      <c r="AY165" s="155" t="s">
        <v>306</v>
      </c>
    </row>
    <row r="166" spans="2:65" s="15" customFormat="1">
      <c r="B166" s="171"/>
      <c r="D166" s="147" t="s">
        <v>313</v>
      </c>
      <c r="E166" s="172" t="s">
        <v>21</v>
      </c>
      <c r="F166" s="173" t="s">
        <v>331</v>
      </c>
      <c r="H166" s="174">
        <v>200</v>
      </c>
      <c r="I166" s="175"/>
      <c r="L166" s="171"/>
      <c r="M166" s="176"/>
      <c r="T166" s="177"/>
      <c r="AT166" s="172" t="s">
        <v>313</v>
      </c>
      <c r="AU166" s="172" t="s">
        <v>81</v>
      </c>
      <c r="AV166" s="15" t="s">
        <v>108</v>
      </c>
      <c r="AW166" s="15" t="s">
        <v>34</v>
      </c>
      <c r="AX166" s="15" t="s">
        <v>79</v>
      </c>
      <c r="AY166" s="172" t="s">
        <v>306</v>
      </c>
    </row>
    <row r="167" spans="2:65" s="1" customFormat="1" ht="24.2" customHeight="1">
      <c r="B167" s="33"/>
      <c r="C167" s="133" t="s">
        <v>368</v>
      </c>
      <c r="D167" s="133" t="s">
        <v>308</v>
      </c>
      <c r="E167" s="134" t="s">
        <v>3631</v>
      </c>
      <c r="F167" s="135" t="s">
        <v>3632</v>
      </c>
      <c r="G167" s="136" t="s">
        <v>318</v>
      </c>
      <c r="H167" s="137">
        <v>942.2</v>
      </c>
      <c r="I167" s="138"/>
      <c r="J167" s="139">
        <f>ROUND(I167*H167,2)</f>
        <v>0</v>
      </c>
      <c r="K167" s="135" t="s">
        <v>3596</v>
      </c>
      <c r="L167" s="33"/>
      <c r="M167" s="140" t="s">
        <v>21</v>
      </c>
      <c r="N167" s="141" t="s">
        <v>43</v>
      </c>
      <c r="P167" s="142">
        <f>O167*H167</f>
        <v>0</v>
      </c>
      <c r="Q167" s="142">
        <v>0</v>
      </c>
      <c r="R167" s="142">
        <f>Q167*H167</f>
        <v>0</v>
      </c>
      <c r="S167" s="142">
        <v>0</v>
      </c>
      <c r="T167" s="143">
        <f>S167*H167</f>
        <v>0</v>
      </c>
      <c r="AR167" s="144" t="s">
        <v>108</v>
      </c>
      <c r="AT167" s="144" t="s">
        <v>308</v>
      </c>
      <c r="AU167" s="144" t="s">
        <v>81</v>
      </c>
      <c r="AY167" s="18" t="s">
        <v>306</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108</v>
      </c>
      <c r="BM167" s="144" t="s">
        <v>530</v>
      </c>
    </row>
    <row r="168" spans="2:65" s="1" customFormat="1">
      <c r="B168" s="33"/>
      <c r="D168" s="161" t="s">
        <v>321</v>
      </c>
      <c r="F168" s="162" t="s">
        <v>3633</v>
      </c>
      <c r="I168" s="163"/>
      <c r="L168" s="33"/>
      <c r="M168" s="164"/>
      <c r="T168" s="52"/>
      <c r="AT168" s="18" t="s">
        <v>321</v>
      </c>
      <c r="AU168" s="18" t="s">
        <v>81</v>
      </c>
    </row>
    <row r="169" spans="2:65" s="12" customFormat="1">
      <c r="B169" s="146"/>
      <c r="D169" s="147" t="s">
        <v>313</v>
      </c>
      <c r="E169" s="148" t="s">
        <v>21</v>
      </c>
      <c r="F169" s="149" t="s">
        <v>3634</v>
      </c>
      <c r="H169" s="150">
        <v>942.2</v>
      </c>
      <c r="I169" s="151"/>
      <c r="L169" s="146"/>
      <c r="M169" s="152"/>
      <c r="T169" s="153"/>
      <c r="AT169" s="148" t="s">
        <v>313</v>
      </c>
      <c r="AU169" s="148" t="s">
        <v>81</v>
      </c>
      <c r="AV169" s="12" t="s">
        <v>81</v>
      </c>
      <c r="AW169" s="12" t="s">
        <v>34</v>
      </c>
      <c r="AX169" s="12" t="s">
        <v>72</v>
      </c>
      <c r="AY169" s="148" t="s">
        <v>306</v>
      </c>
    </row>
    <row r="170" spans="2:65" s="13" customFormat="1">
      <c r="B170" s="154"/>
      <c r="D170" s="147" t="s">
        <v>313</v>
      </c>
      <c r="E170" s="155" t="s">
        <v>21</v>
      </c>
      <c r="F170" s="156" t="s">
        <v>315</v>
      </c>
      <c r="H170" s="157">
        <v>942.2</v>
      </c>
      <c r="I170" s="158"/>
      <c r="L170" s="154"/>
      <c r="M170" s="159"/>
      <c r="T170" s="160"/>
      <c r="AT170" s="155" t="s">
        <v>313</v>
      </c>
      <c r="AU170" s="155" t="s">
        <v>81</v>
      </c>
      <c r="AV170" s="13" t="s">
        <v>89</v>
      </c>
      <c r="AW170" s="13" t="s">
        <v>34</v>
      </c>
      <c r="AX170" s="13" t="s">
        <v>72</v>
      </c>
      <c r="AY170" s="155" t="s">
        <v>306</v>
      </c>
    </row>
    <row r="171" spans="2:65" s="15" customFormat="1">
      <c r="B171" s="171"/>
      <c r="D171" s="147" t="s">
        <v>313</v>
      </c>
      <c r="E171" s="172" t="s">
        <v>21</v>
      </c>
      <c r="F171" s="173" t="s">
        <v>331</v>
      </c>
      <c r="H171" s="174">
        <v>942.2</v>
      </c>
      <c r="I171" s="175"/>
      <c r="L171" s="171"/>
      <c r="M171" s="176"/>
      <c r="T171" s="177"/>
      <c r="AT171" s="172" t="s">
        <v>313</v>
      </c>
      <c r="AU171" s="172" t="s">
        <v>81</v>
      </c>
      <c r="AV171" s="15" t="s">
        <v>108</v>
      </c>
      <c r="AW171" s="15" t="s">
        <v>34</v>
      </c>
      <c r="AX171" s="15" t="s">
        <v>79</v>
      </c>
      <c r="AY171" s="172" t="s">
        <v>306</v>
      </c>
    </row>
    <row r="172" spans="2:65" s="11" customFormat="1" ht="22.9" customHeight="1">
      <c r="B172" s="121"/>
      <c r="D172" s="122" t="s">
        <v>71</v>
      </c>
      <c r="E172" s="131" t="s">
        <v>986</v>
      </c>
      <c r="F172" s="131" t="s">
        <v>2562</v>
      </c>
      <c r="I172" s="124"/>
      <c r="J172" s="132">
        <f>BK172</f>
        <v>0</v>
      </c>
      <c r="L172" s="121"/>
      <c r="M172" s="126"/>
      <c r="P172" s="127">
        <f>SUM(P173:P175)</f>
        <v>0</v>
      </c>
      <c r="R172" s="127">
        <f>SUM(R173:R175)</f>
        <v>0</v>
      </c>
      <c r="T172" s="128">
        <f>SUM(T173:T175)</f>
        <v>0</v>
      </c>
      <c r="AR172" s="122" t="s">
        <v>79</v>
      </c>
      <c r="AT172" s="129" t="s">
        <v>71</v>
      </c>
      <c r="AU172" s="129" t="s">
        <v>79</v>
      </c>
      <c r="AY172" s="122" t="s">
        <v>306</v>
      </c>
      <c r="BK172" s="130">
        <f>SUM(BK173:BK175)</f>
        <v>0</v>
      </c>
    </row>
    <row r="173" spans="2:65" s="1" customFormat="1" ht="16.5" customHeight="1">
      <c r="B173" s="33"/>
      <c r="C173" s="133" t="s">
        <v>426</v>
      </c>
      <c r="D173" s="133" t="s">
        <v>308</v>
      </c>
      <c r="E173" s="134" t="s">
        <v>1334</v>
      </c>
      <c r="F173" s="135" t="s">
        <v>3635</v>
      </c>
      <c r="G173" s="136" t="s">
        <v>2564</v>
      </c>
      <c r="H173" s="137">
        <v>1</v>
      </c>
      <c r="I173" s="138"/>
      <c r="J173" s="139">
        <f>ROUND(I173*H173,2)</f>
        <v>0</v>
      </c>
      <c r="K173" s="135" t="s">
        <v>311</v>
      </c>
      <c r="L173" s="33"/>
      <c r="M173" s="140" t="s">
        <v>21</v>
      </c>
      <c r="N173" s="141" t="s">
        <v>43</v>
      </c>
      <c r="P173" s="142">
        <f>O173*H173</f>
        <v>0</v>
      </c>
      <c r="Q173" s="142">
        <v>0</v>
      </c>
      <c r="R173" s="142">
        <f>Q173*H173</f>
        <v>0</v>
      </c>
      <c r="S173" s="142">
        <v>0</v>
      </c>
      <c r="T173" s="143">
        <f>S173*H173</f>
        <v>0</v>
      </c>
      <c r="AR173" s="144" t="s">
        <v>108</v>
      </c>
      <c r="AT173" s="144" t="s">
        <v>308</v>
      </c>
      <c r="AU173" s="144" t="s">
        <v>81</v>
      </c>
      <c r="AY173" s="18" t="s">
        <v>306</v>
      </c>
      <c r="BE173" s="145">
        <f>IF(N173="základní",J173,0)</f>
        <v>0</v>
      </c>
      <c r="BF173" s="145">
        <f>IF(N173="snížená",J173,0)</f>
        <v>0</v>
      </c>
      <c r="BG173" s="145">
        <f>IF(N173="zákl. přenesená",J173,0)</f>
        <v>0</v>
      </c>
      <c r="BH173" s="145">
        <f>IF(N173="sníž. přenesená",J173,0)</f>
        <v>0</v>
      </c>
      <c r="BI173" s="145">
        <f>IF(N173="nulová",J173,0)</f>
        <v>0</v>
      </c>
      <c r="BJ173" s="18" t="s">
        <v>79</v>
      </c>
      <c r="BK173" s="145">
        <f>ROUND(I173*H173,2)</f>
        <v>0</v>
      </c>
      <c r="BL173" s="18" t="s">
        <v>108</v>
      </c>
      <c r="BM173" s="144" t="s">
        <v>545</v>
      </c>
    </row>
    <row r="174" spans="2:65" s="1" customFormat="1" ht="21.75" customHeight="1">
      <c r="B174" s="33"/>
      <c r="C174" s="133" t="s">
        <v>432</v>
      </c>
      <c r="D174" s="133" t="s">
        <v>308</v>
      </c>
      <c r="E174" s="134" t="s">
        <v>1339</v>
      </c>
      <c r="F174" s="135" t="s">
        <v>2566</v>
      </c>
      <c r="G174" s="136" t="s">
        <v>2087</v>
      </c>
      <c r="H174" s="137">
        <v>1</v>
      </c>
      <c r="I174" s="138"/>
      <c r="J174" s="139">
        <f>ROUND(I174*H174,2)</f>
        <v>0</v>
      </c>
      <c r="K174" s="135" t="s">
        <v>311</v>
      </c>
      <c r="L174" s="33"/>
      <c r="M174" s="140" t="s">
        <v>21</v>
      </c>
      <c r="N174" s="141" t="s">
        <v>43</v>
      </c>
      <c r="P174" s="142">
        <f>O174*H174</f>
        <v>0</v>
      </c>
      <c r="Q174" s="142">
        <v>0</v>
      </c>
      <c r="R174" s="142">
        <f>Q174*H174</f>
        <v>0</v>
      </c>
      <c r="S174" s="142">
        <v>0</v>
      </c>
      <c r="T174" s="143">
        <f>S174*H174</f>
        <v>0</v>
      </c>
      <c r="AR174" s="144" t="s">
        <v>108</v>
      </c>
      <c r="AT174" s="144" t="s">
        <v>308</v>
      </c>
      <c r="AU174" s="144" t="s">
        <v>81</v>
      </c>
      <c r="AY174" s="18" t="s">
        <v>306</v>
      </c>
      <c r="BE174" s="145">
        <f>IF(N174="základní",J174,0)</f>
        <v>0</v>
      </c>
      <c r="BF174" s="145">
        <f>IF(N174="snížená",J174,0)</f>
        <v>0</v>
      </c>
      <c r="BG174" s="145">
        <f>IF(N174="zákl. přenesená",J174,0)</f>
        <v>0</v>
      </c>
      <c r="BH174" s="145">
        <f>IF(N174="sníž. přenesená",J174,0)</f>
        <v>0</v>
      </c>
      <c r="BI174" s="145">
        <f>IF(N174="nulová",J174,0)</f>
        <v>0</v>
      </c>
      <c r="BJ174" s="18" t="s">
        <v>79</v>
      </c>
      <c r="BK174" s="145">
        <f>ROUND(I174*H174,2)</f>
        <v>0</v>
      </c>
      <c r="BL174" s="18" t="s">
        <v>108</v>
      </c>
      <c r="BM174" s="144" t="s">
        <v>562</v>
      </c>
    </row>
    <row r="175" spans="2:65" s="1" customFormat="1" ht="16.5" customHeight="1">
      <c r="B175" s="33"/>
      <c r="C175" s="133" t="s">
        <v>439</v>
      </c>
      <c r="D175" s="133" t="s">
        <v>308</v>
      </c>
      <c r="E175" s="134" t="s">
        <v>1344</v>
      </c>
      <c r="F175" s="135" t="s">
        <v>2568</v>
      </c>
      <c r="G175" s="136" t="s">
        <v>1336</v>
      </c>
      <c r="H175" s="137">
        <v>140</v>
      </c>
      <c r="I175" s="138"/>
      <c r="J175" s="139">
        <f>ROUND(I175*H175,2)</f>
        <v>0</v>
      </c>
      <c r="K175" s="135" t="s">
        <v>311</v>
      </c>
      <c r="L175" s="33"/>
      <c r="M175" s="140" t="s">
        <v>21</v>
      </c>
      <c r="N175" s="141" t="s">
        <v>43</v>
      </c>
      <c r="P175" s="142">
        <f>O175*H175</f>
        <v>0</v>
      </c>
      <c r="Q175" s="142">
        <v>0</v>
      </c>
      <c r="R175" s="142">
        <f>Q175*H175</f>
        <v>0</v>
      </c>
      <c r="S175" s="142">
        <v>0</v>
      </c>
      <c r="T175" s="143">
        <f>S175*H175</f>
        <v>0</v>
      </c>
      <c r="AR175" s="144" t="s">
        <v>108</v>
      </c>
      <c r="AT175" s="144" t="s">
        <v>308</v>
      </c>
      <c r="AU175" s="144" t="s">
        <v>81</v>
      </c>
      <c r="AY175" s="18" t="s">
        <v>306</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108</v>
      </c>
      <c r="BM175" s="144" t="s">
        <v>578</v>
      </c>
    </row>
    <row r="176" spans="2:65" s="11" customFormat="1" ht="22.9" customHeight="1">
      <c r="B176" s="121"/>
      <c r="D176" s="122" t="s">
        <v>71</v>
      </c>
      <c r="E176" s="131" t="s">
        <v>1463</v>
      </c>
      <c r="F176" s="131" t="s">
        <v>1464</v>
      </c>
      <c r="I176" s="124"/>
      <c r="J176" s="132">
        <f>BK176</f>
        <v>0</v>
      </c>
      <c r="L176" s="121"/>
      <c r="M176" s="126"/>
      <c r="P176" s="127">
        <f>SUM(P177:P191)</f>
        <v>0</v>
      </c>
      <c r="R176" s="127">
        <f>SUM(R177:R191)</f>
        <v>0</v>
      </c>
      <c r="T176" s="128">
        <f>SUM(T177:T191)</f>
        <v>0</v>
      </c>
      <c r="AR176" s="122" t="s">
        <v>79</v>
      </c>
      <c r="AT176" s="129" t="s">
        <v>71</v>
      </c>
      <c r="AU176" s="129" t="s">
        <v>79</v>
      </c>
      <c r="AY176" s="122" t="s">
        <v>306</v>
      </c>
      <c r="BK176" s="130">
        <f>SUM(BK177:BK191)</f>
        <v>0</v>
      </c>
    </row>
    <row r="177" spans="2:65" s="1" customFormat="1" ht="16.5" customHeight="1">
      <c r="B177" s="33"/>
      <c r="C177" s="133" t="s">
        <v>446</v>
      </c>
      <c r="D177" s="133" t="s">
        <v>308</v>
      </c>
      <c r="E177" s="134" t="s">
        <v>1466</v>
      </c>
      <c r="F177" s="135" t="s">
        <v>3636</v>
      </c>
      <c r="G177" s="136" t="s">
        <v>375</v>
      </c>
      <c r="H177" s="137">
        <v>348.61399999999998</v>
      </c>
      <c r="I177" s="138"/>
      <c r="J177" s="139">
        <f>ROUND(I177*H177,2)</f>
        <v>0</v>
      </c>
      <c r="K177" s="135" t="s">
        <v>3596</v>
      </c>
      <c r="L177" s="33"/>
      <c r="M177" s="140" t="s">
        <v>21</v>
      </c>
      <c r="N177" s="141" t="s">
        <v>43</v>
      </c>
      <c r="P177" s="142">
        <f>O177*H177</f>
        <v>0</v>
      </c>
      <c r="Q177" s="142">
        <v>0</v>
      </c>
      <c r="R177" s="142">
        <f>Q177*H177</f>
        <v>0</v>
      </c>
      <c r="S177" s="142">
        <v>0</v>
      </c>
      <c r="T177" s="143">
        <f>S177*H177</f>
        <v>0</v>
      </c>
      <c r="AR177" s="144" t="s">
        <v>108</v>
      </c>
      <c r="AT177" s="144" t="s">
        <v>308</v>
      </c>
      <c r="AU177" s="144" t="s">
        <v>81</v>
      </c>
      <c r="AY177" s="18" t="s">
        <v>306</v>
      </c>
      <c r="BE177" s="145">
        <f>IF(N177="základní",J177,0)</f>
        <v>0</v>
      </c>
      <c r="BF177" s="145">
        <f>IF(N177="snížená",J177,0)</f>
        <v>0</v>
      </c>
      <c r="BG177" s="145">
        <f>IF(N177="zákl. přenesená",J177,0)</f>
        <v>0</v>
      </c>
      <c r="BH177" s="145">
        <f>IF(N177="sníž. přenesená",J177,0)</f>
        <v>0</v>
      </c>
      <c r="BI177" s="145">
        <f>IF(N177="nulová",J177,0)</f>
        <v>0</v>
      </c>
      <c r="BJ177" s="18" t="s">
        <v>79</v>
      </c>
      <c r="BK177" s="145">
        <f>ROUND(I177*H177,2)</f>
        <v>0</v>
      </c>
      <c r="BL177" s="18" t="s">
        <v>108</v>
      </c>
      <c r="BM177" s="144" t="s">
        <v>591</v>
      </c>
    </row>
    <row r="178" spans="2:65" s="1" customFormat="1">
      <c r="B178" s="33"/>
      <c r="D178" s="161" t="s">
        <v>321</v>
      </c>
      <c r="F178" s="162" t="s">
        <v>3637</v>
      </c>
      <c r="I178" s="163"/>
      <c r="L178" s="33"/>
      <c r="M178" s="164"/>
      <c r="T178" s="52"/>
      <c r="AT178" s="18" t="s">
        <v>321</v>
      </c>
      <c r="AU178" s="18" t="s">
        <v>81</v>
      </c>
    </row>
    <row r="179" spans="2:65" s="1" customFormat="1" ht="16.5" customHeight="1">
      <c r="B179" s="33"/>
      <c r="C179" s="133" t="s">
        <v>7</v>
      </c>
      <c r="D179" s="133" t="s">
        <v>308</v>
      </c>
      <c r="E179" s="134" t="s">
        <v>2571</v>
      </c>
      <c r="F179" s="135" t="s">
        <v>2572</v>
      </c>
      <c r="G179" s="136" t="s">
        <v>375</v>
      </c>
      <c r="H179" s="137">
        <v>348.61399999999998</v>
      </c>
      <c r="I179" s="138"/>
      <c r="J179" s="139">
        <f>ROUND(I179*H179,2)</f>
        <v>0</v>
      </c>
      <c r="K179" s="135" t="s">
        <v>3596</v>
      </c>
      <c r="L179" s="33"/>
      <c r="M179" s="140" t="s">
        <v>21</v>
      </c>
      <c r="N179" s="141" t="s">
        <v>43</v>
      </c>
      <c r="P179" s="142">
        <f>O179*H179</f>
        <v>0</v>
      </c>
      <c r="Q179" s="142">
        <v>0</v>
      </c>
      <c r="R179" s="142">
        <f>Q179*H179</f>
        <v>0</v>
      </c>
      <c r="S179" s="142">
        <v>0</v>
      </c>
      <c r="T179" s="143">
        <f>S179*H179</f>
        <v>0</v>
      </c>
      <c r="AR179" s="144" t="s">
        <v>108</v>
      </c>
      <c r="AT179" s="144" t="s">
        <v>308</v>
      </c>
      <c r="AU179" s="144" t="s">
        <v>81</v>
      </c>
      <c r="AY179" s="18" t="s">
        <v>306</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108</v>
      </c>
      <c r="BM179" s="144" t="s">
        <v>603</v>
      </c>
    </row>
    <row r="180" spans="2:65" s="1" customFormat="1">
      <c r="B180" s="33"/>
      <c r="D180" s="161" t="s">
        <v>321</v>
      </c>
      <c r="F180" s="162" t="s">
        <v>3638</v>
      </c>
      <c r="I180" s="163"/>
      <c r="L180" s="33"/>
      <c r="M180" s="164"/>
      <c r="T180" s="52"/>
      <c r="AT180" s="18" t="s">
        <v>321</v>
      </c>
      <c r="AU180" s="18" t="s">
        <v>81</v>
      </c>
    </row>
    <row r="181" spans="2:65" s="1" customFormat="1" ht="24.2" customHeight="1">
      <c r="B181" s="33"/>
      <c r="C181" s="133" t="s">
        <v>460</v>
      </c>
      <c r="D181" s="133" t="s">
        <v>308</v>
      </c>
      <c r="E181" s="134" t="s">
        <v>3639</v>
      </c>
      <c r="F181" s="135" t="s">
        <v>3640</v>
      </c>
      <c r="G181" s="136" t="s">
        <v>375</v>
      </c>
      <c r="H181" s="137">
        <v>348.61399999999998</v>
      </c>
      <c r="I181" s="138"/>
      <c r="J181" s="139">
        <f>ROUND(I181*H181,2)</f>
        <v>0</v>
      </c>
      <c r="K181" s="135" t="s">
        <v>3596</v>
      </c>
      <c r="L181" s="33"/>
      <c r="M181" s="140" t="s">
        <v>21</v>
      </c>
      <c r="N181" s="141" t="s">
        <v>43</v>
      </c>
      <c r="P181" s="142">
        <f>O181*H181</f>
        <v>0</v>
      </c>
      <c r="Q181" s="142">
        <v>0</v>
      </c>
      <c r="R181" s="142">
        <f>Q181*H181</f>
        <v>0</v>
      </c>
      <c r="S181" s="142">
        <v>0</v>
      </c>
      <c r="T181" s="143">
        <f>S181*H181</f>
        <v>0</v>
      </c>
      <c r="AR181" s="144" t="s">
        <v>108</v>
      </c>
      <c r="AT181" s="144" t="s">
        <v>308</v>
      </c>
      <c r="AU181" s="144" t="s">
        <v>81</v>
      </c>
      <c r="AY181" s="18" t="s">
        <v>306</v>
      </c>
      <c r="BE181" s="145">
        <f>IF(N181="základní",J181,0)</f>
        <v>0</v>
      </c>
      <c r="BF181" s="145">
        <f>IF(N181="snížená",J181,0)</f>
        <v>0</v>
      </c>
      <c r="BG181" s="145">
        <f>IF(N181="zákl. přenesená",J181,0)</f>
        <v>0</v>
      </c>
      <c r="BH181" s="145">
        <f>IF(N181="sníž. přenesená",J181,0)</f>
        <v>0</v>
      </c>
      <c r="BI181" s="145">
        <f>IF(N181="nulová",J181,0)</f>
        <v>0</v>
      </c>
      <c r="BJ181" s="18" t="s">
        <v>79</v>
      </c>
      <c r="BK181" s="145">
        <f>ROUND(I181*H181,2)</f>
        <v>0</v>
      </c>
      <c r="BL181" s="18" t="s">
        <v>108</v>
      </c>
      <c r="BM181" s="144" t="s">
        <v>618</v>
      </c>
    </row>
    <row r="182" spans="2:65" s="1" customFormat="1">
      <c r="B182" s="33"/>
      <c r="D182" s="161" t="s">
        <v>321</v>
      </c>
      <c r="F182" s="162" t="s">
        <v>3641</v>
      </c>
      <c r="I182" s="163"/>
      <c r="L182" s="33"/>
      <c r="M182" s="164"/>
      <c r="T182" s="52"/>
      <c r="AT182" s="18" t="s">
        <v>321</v>
      </c>
      <c r="AU182" s="18" t="s">
        <v>81</v>
      </c>
    </row>
    <row r="183" spans="2:65" s="1" customFormat="1" ht="21.75" customHeight="1">
      <c r="B183" s="33"/>
      <c r="C183" s="133" t="s">
        <v>468</v>
      </c>
      <c r="D183" s="133" t="s">
        <v>308</v>
      </c>
      <c r="E183" s="134" t="s">
        <v>1478</v>
      </c>
      <c r="F183" s="135" t="s">
        <v>1479</v>
      </c>
      <c r="G183" s="136" t="s">
        <v>375</v>
      </c>
      <c r="H183" s="137">
        <v>348.61399999999998</v>
      </c>
      <c r="I183" s="138"/>
      <c r="J183" s="139">
        <f>ROUND(I183*H183,2)</f>
        <v>0</v>
      </c>
      <c r="K183" s="135" t="s">
        <v>3596</v>
      </c>
      <c r="L183" s="33"/>
      <c r="M183" s="140" t="s">
        <v>21</v>
      </c>
      <c r="N183" s="141" t="s">
        <v>43</v>
      </c>
      <c r="P183" s="142">
        <f>O183*H183</f>
        <v>0</v>
      </c>
      <c r="Q183" s="142">
        <v>0</v>
      </c>
      <c r="R183" s="142">
        <f>Q183*H183</f>
        <v>0</v>
      </c>
      <c r="S183" s="142">
        <v>0</v>
      </c>
      <c r="T183" s="143">
        <f>S183*H183</f>
        <v>0</v>
      </c>
      <c r="AR183" s="144" t="s">
        <v>108</v>
      </c>
      <c r="AT183" s="144" t="s">
        <v>308</v>
      </c>
      <c r="AU183" s="144" t="s">
        <v>81</v>
      </c>
      <c r="AY183" s="18" t="s">
        <v>306</v>
      </c>
      <c r="BE183" s="145">
        <f>IF(N183="základní",J183,0)</f>
        <v>0</v>
      </c>
      <c r="BF183" s="145">
        <f>IF(N183="snížená",J183,0)</f>
        <v>0</v>
      </c>
      <c r="BG183" s="145">
        <f>IF(N183="zákl. přenesená",J183,0)</f>
        <v>0</v>
      </c>
      <c r="BH183" s="145">
        <f>IF(N183="sníž. přenesená",J183,0)</f>
        <v>0</v>
      </c>
      <c r="BI183" s="145">
        <f>IF(N183="nulová",J183,0)</f>
        <v>0</v>
      </c>
      <c r="BJ183" s="18" t="s">
        <v>79</v>
      </c>
      <c r="BK183" s="145">
        <f>ROUND(I183*H183,2)</f>
        <v>0</v>
      </c>
      <c r="BL183" s="18" t="s">
        <v>108</v>
      </c>
      <c r="BM183" s="144" t="s">
        <v>635</v>
      </c>
    </row>
    <row r="184" spans="2:65" s="1" customFormat="1">
      <c r="B184" s="33"/>
      <c r="D184" s="161" t="s">
        <v>321</v>
      </c>
      <c r="F184" s="162" t="s">
        <v>3642</v>
      </c>
      <c r="I184" s="163"/>
      <c r="L184" s="33"/>
      <c r="M184" s="164"/>
      <c r="T184" s="52"/>
      <c r="AT184" s="18" t="s">
        <v>321</v>
      </c>
      <c r="AU184" s="18" t="s">
        <v>81</v>
      </c>
    </row>
    <row r="185" spans="2:65" s="1" customFormat="1" ht="24.2" customHeight="1">
      <c r="B185" s="33"/>
      <c r="C185" s="133" t="s">
        <v>476</v>
      </c>
      <c r="D185" s="133" t="s">
        <v>308</v>
      </c>
      <c r="E185" s="134" t="s">
        <v>1483</v>
      </c>
      <c r="F185" s="135" t="s">
        <v>3643</v>
      </c>
      <c r="G185" s="136" t="s">
        <v>375</v>
      </c>
      <c r="H185" s="137">
        <v>4880.5959999999995</v>
      </c>
      <c r="I185" s="138"/>
      <c r="J185" s="139">
        <f>ROUND(I185*H185,2)</f>
        <v>0</v>
      </c>
      <c r="K185" s="135" t="s">
        <v>3596</v>
      </c>
      <c r="L185" s="33"/>
      <c r="M185" s="140" t="s">
        <v>21</v>
      </c>
      <c r="N185" s="141" t="s">
        <v>43</v>
      </c>
      <c r="P185" s="142">
        <f>O185*H185</f>
        <v>0</v>
      </c>
      <c r="Q185" s="142">
        <v>0</v>
      </c>
      <c r="R185" s="142">
        <f>Q185*H185</f>
        <v>0</v>
      </c>
      <c r="S185" s="142">
        <v>0</v>
      </c>
      <c r="T185" s="143">
        <f>S185*H185</f>
        <v>0</v>
      </c>
      <c r="AR185" s="144" t="s">
        <v>108</v>
      </c>
      <c r="AT185" s="144" t="s">
        <v>308</v>
      </c>
      <c r="AU185" s="144" t="s">
        <v>81</v>
      </c>
      <c r="AY185" s="18" t="s">
        <v>306</v>
      </c>
      <c r="BE185" s="145">
        <f>IF(N185="základní",J185,0)</f>
        <v>0</v>
      </c>
      <c r="BF185" s="145">
        <f>IF(N185="snížená",J185,0)</f>
        <v>0</v>
      </c>
      <c r="BG185" s="145">
        <f>IF(N185="zákl. přenesená",J185,0)</f>
        <v>0</v>
      </c>
      <c r="BH185" s="145">
        <f>IF(N185="sníž. přenesená",J185,0)</f>
        <v>0</v>
      </c>
      <c r="BI185" s="145">
        <f>IF(N185="nulová",J185,0)</f>
        <v>0</v>
      </c>
      <c r="BJ185" s="18" t="s">
        <v>79</v>
      </c>
      <c r="BK185" s="145">
        <f>ROUND(I185*H185,2)</f>
        <v>0</v>
      </c>
      <c r="BL185" s="18" t="s">
        <v>108</v>
      </c>
      <c r="BM185" s="144" t="s">
        <v>646</v>
      </c>
    </row>
    <row r="186" spans="2:65" s="1" customFormat="1">
      <c r="B186" s="33"/>
      <c r="D186" s="161" t="s">
        <v>321</v>
      </c>
      <c r="F186" s="162" t="s">
        <v>3644</v>
      </c>
      <c r="I186" s="163"/>
      <c r="L186" s="33"/>
      <c r="M186" s="164"/>
      <c r="T186" s="52"/>
      <c r="AT186" s="18" t="s">
        <v>321</v>
      </c>
      <c r="AU186" s="18" t="s">
        <v>81</v>
      </c>
    </row>
    <row r="187" spans="2:65" s="1" customFormat="1" ht="19.5">
      <c r="B187" s="33"/>
      <c r="D187" s="147" t="s">
        <v>356</v>
      </c>
      <c r="F187" s="178" t="s">
        <v>3645</v>
      </c>
      <c r="I187" s="163"/>
      <c r="L187" s="33"/>
      <c r="M187" s="164"/>
      <c r="T187" s="52"/>
      <c r="AT187" s="18" t="s">
        <v>356</v>
      </c>
      <c r="AU187" s="18" t="s">
        <v>81</v>
      </c>
    </row>
    <row r="188" spans="2:65" s="12" customFormat="1">
      <c r="B188" s="146"/>
      <c r="D188" s="147" t="s">
        <v>313</v>
      </c>
      <c r="E188" s="148" t="s">
        <v>21</v>
      </c>
      <c r="F188" s="149" t="s">
        <v>3646</v>
      </c>
      <c r="H188" s="150">
        <v>4880.5959999999995</v>
      </c>
      <c r="I188" s="151"/>
      <c r="L188" s="146"/>
      <c r="M188" s="152"/>
      <c r="T188" s="153"/>
      <c r="AT188" s="148" t="s">
        <v>313</v>
      </c>
      <c r="AU188" s="148" t="s">
        <v>81</v>
      </c>
      <c r="AV188" s="12" t="s">
        <v>81</v>
      </c>
      <c r="AW188" s="12" t="s">
        <v>34</v>
      </c>
      <c r="AX188" s="12" t="s">
        <v>72</v>
      </c>
      <c r="AY188" s="148" t="s">
        <v>306</v>
      </c>
    </row>
    <row r="189" spans="2:65" s="15" customFormat="1">
      <c r="B189" s="171"/>
      <c r="D189" s="147" t="s">
        <v>313</v>
      </c>
      <c r="E189" s="172" t="s">
        <v>21</v>
      </c>
      <c r="F189" s="173" t="s">
        <v>331</v>
      </c>
      <c r="H189" s="174">
        <v>4880.5959999999995</v>
      </c>
      <c r="I189" s="175"/>
      <c r="L189" s="171"/>
      <c r="M189" s="176"/>
      <c r="T189" s="177"/>
      <c r="AT189" s="172" t="s">
        <v>313</v>
      </c>
      <c r="AU189" s="172" t="s">
        <v>81</v>
      </c>
      <c r="AV189" s="15" t="s">
        <v>108</v>
      </c>
      <c r="AW189" s="15" t="s">
        <v>34</v>
      </c>
      <c r="AX189" s="15" t="s">
        <v>79</v>
      </c>
      <c r="AY189" s="172" t="s">
        <v>306</v>
      </c>
    </row>
    <row r="190" spans="2:65" s="1" customFormat="1" ht="24.2" customHeight="1">
      <c r="B190" s="33"/>
      <c r="C190" s="133" t="s">
        <v>482</v>
      </c>
      <c r="D190" s="133" t="s">
        <v>308</v>
      </c>
      <c r="E190" s="134" t="s">
        <v>1489</v>
      </c>
      <c r="F190" s="135" t="s">
        <v>1490</v>
      </c>
      <c r="G190" s="136" t="s">
        <v>375</v>
      </c>
      <c r="H190" s="137">
        <v>348.61399999999998</v>
      </c>
      <c r="I190" s="138"/>
      <c r="J190" s="139">
        <f>ROUND(I190*H190,2)</f>
        <v>0</v>
      </c>
      <c r="K190" s="135" t="s">
        <v>3596</v>
      </c>
      <c r="L190" s="33"/>
      <c r="M190" s="140" t="s">
        <v>21</v>
      </c>
      <c r="N190" s="141" t="s">
        <v>43</v>
      </c>
      <c r="P190" s="142">
        <f>O190*H190</f>
        <v>0</v>
      </c>
      <c r="Q190" s="142">
        <v>0</v>
      </c>
      <c r="R190" s="142">
        <f>Q190*H190</f>
        <v>0</v>
      </c>
      <c r="S190" s="142">
        <v>0</v>
      </c>
      <c r="T190" s="143">
        <f>S190*H190</f>
        <v>0</v>
      </c>
      <c r="AR190" s="144" t="s">
        <v>108</v>
      </c>
      <c r="AT190" s="144" t="s">
        <v>308</v>
      </c>
      <c r="AU190" s="144" t="s">
        <v>81</v>
      </c>
      <c r="AY190" s="18" t="s">
        <v>306</v>
      </c>
      <c r="BE190" s="145">
        <f>IF(N190="základní",J190,0)</f>
        <v>0</v>
      </c>
      <c r="BF190" s="145">
        <f>IF(N190="snížená",J190,0)</f>
        <v>0</v>
      </c>
      <c r="BG190" s="145">
        <f>IF(N190="zákl. přenesená",J190,0)</f>
        <v>0</v>
      </c>
      <c r="BH190" s="145">
        <f>IF(N190="sníž. přenesená",J190,0)</f>
        <v>0</v>
      </c>
      <c r="BI190" s="145">
        <f>IF(N190="nulová",J190,0)</f>
        <v>0</v>
      </c>
      <c r="BJ190" s="18" t="s">
        <v>79</v>
      </c>
      <c r="BK190" s="145">
        <f>ROUND(I190*H190,2)</f>
        <v>0</v>
      </c>
      <c r="BL190" s="18" t="s">
        <v>108</v>
      </c>
      <c r="BM190" s="144" t="s">
        <v>658</v>
      </c>
    </row>
    <row r="191" spans="2:65" s="1" customFormat="1">
      <c r="B191" s="33"/>
      <c r="D191" s="161" t="s">
        <v>321</v>
      </c>
      <c r="F191" s="162" t="s">
        <v>3647</v>
      </c>
      <c r="I191" s="163"/>
      <c r="L191" s="33"/>
      <c r="M191" s="164"/>
      <c r="T191" s="52"/>
      <c r="AT191" s="18" t="s">
        <v>321</v>
      </c>
      <c r="AU191" s="18" t="s">
        <v>81</v>
      </c>
    </row>
    <row r="192" spans="2:65" s="11" customFormat="1" ht="22.9" customHeight="1">
      <c r="B192" s="121"/>
      <c r="D192" s="122" t="s">
        <v>71</v>
      </c>
      <c r="E192" s="131" t="s">
        <v>1493</v>
      </c>
      <c r="F192" s="131" t="s">
        <v>1494</v>
      </c>
      <c r="I192" s="124"/>
      <c r="J192" s="132">
        <f>BK192</f>
        <v>0</v>
      </c>
      <c r="L192" s="121"/>
      <c r="M192" s="126"/>
      <c r="P192" s="127">
        <f>SUM(P193:P194)</f>
        <v>0</v>
      </c>
      <c r="R192" s="127">
        <f>SUM(R193:R194)</f>
        <v>0</v>
      </c>
      <c r="T192" s="128">
        <f>SUM(T193:T194)</f>
        <v>0</v>
      </c>
      <c r="AR192" s="122" t="s">
        <v>79</v>
      </c>
      <c r="AT192" s="129" t="s">
        <v>71</v>
      </c>
      <c r="AU192" s="129" t="s">
        <v>79</v>
      </c>
      <c r="AY192" s="122" t="s">
        <v>306</v>
      </c>
      <c r="BK192" s="130">
        <f>SUM(BK193:BK194)</f>
        <v>0</v>
      </c>
    </row>
    <row r="193" spans="2:65" s="1" customFormat="1" ht="16.5" customHeight="1">
      <c r="B193" s="33"/>
      <c r="C193" s="133" t="s">
        <v>489</v>
      </c>
      <c r="D193" s="133" t="s">
        <v>308</v>
      </c>
      <c r="E193" s="134" t="s">
        <v>2580</v>
      </c>
      <c r="F193" s="135" t="s">
        <v>2581</v>
      </c>
      <c r="G193" s="136" t="s">
        <v>375</v>
      </c>
      <c r="H193" s="137">
        <v>0.111</v>
      </c>
      <c r="I193" s="138"/>
      <c r="J193" s="139">
        <f>ROUND(I193*H193,2)</f>
        <v>0</v>
      </c>
      <c r="K193" s="135" t="s">
        <v>3596</v>
      </c>
      <c r="L193" s="33"/>
      <c r="M193" s="140" t="s">
        <v>21</v>
      </c>
      <c r="N193" s="141" t="s">
        <v>43</v>
      </c>
      <c r="P193" s="142">
        <f>O193*H193</f>
        <v>0</v>
      </c>
      <c r="Q193" s="142">
        <v>0</v>
      </c>
      <c r="R193" s="142">
        <f>Q193*H193</f>
        <v>0</v>
      </c>
      <c r="S193" s="142">
        <v>0</v>
      </c>
      <c r="T193" s="143">
        <f>S193*H193</f>
        <v>0</v>
      </c>
      <c r="AR193" s="144" t="s">
        <v>108</v>
      </c>
      <c r="AT193" s="144" t="s">
        <v>308</v>
      </c>
      <c r="AU193" s="144" t="s">
        <v>81</v>
      </c>
      <c r="AY193" s="18" t="s">
        <v>306</v>
      </c>
      <c r="BE193" s="145">
        <f>IF(N193="základní",J193,0)</f>
        <v>0</v>
      </c>
      <c r="BF193" s="145">
        <f>IF(N193="snížená",J193,0)</f>
        <v>0</v>
      </c>
      <c r="BG193" s="145">
        <f>IF(N193="zákl. přenesená",J193,0)</f>
        <v>0</v>
      </c>
      <c r="BH193" s="145">
        <f>IF(N193="sníž. přenesená",J193,0)</f>
        <v>0</v>
      </c>
      <c r="BI193" s="145">
        <f>IF(N193="nulová",J193,0)</f>
        <v>0</v>
      </c>
      <c r="BJ193" s="18" t="s">
        <v>79</v>
      </c>
      <c r="BK193" s="145">
        <f>ROUND(I193*H193,2)</f>
        <v>0</v>
      </c>
      <c r="BL193" s="18" t="s">
        <v>108</v>
      </c>
      <c r="BM193" s="144" t="s">
        <v>680</v>
      </c>
    </row>
    <row r="194" spans="2:65" s="1" customFormat="1">
      <c r="B194" s="33"/>
      <c r="D194" s="161" t="s">
        <v>321</v>
      </c>
      <c r="F194" s="162" t="s">
        <v>3648</v>
      </c>
      <c r="I194" s="163"/>
      <c r="L194" s="33"/>
      <c r="M194" s="193"/>
      <c r="N194" s="194"/>
      <c r="O194" s="194"/>
      <c r="P194" s="194"/>
      <c r="Q194" s="194"/>
      <c r="R194" s="194"/>
      <c r="S194" s="194"/>
      <c r="T194" s="195"/>
      <c r="AT194" s="18" t="s">
        <v>321</v>
      </c>
      <c r="AU194" s="18" t="s">
        <v>81</v>
      </c>
    </row>
    <row r="195" spans="2:65" s="1" customFormat="1" ht="6.95" customHeight="1">
      <c r="B195" s="41"/>
      <c r="C195" s="42"/>
      <c r="D195" s="42"/>
      <c r="E195" s="42"/>
      <c r="F195" s="42"/>
      <c r="G195" s="42"/>
      <c r="H195" s="42"/>
      <c r="I195" s="42"/>
      <c r="J195" s="42"/>
      <c r="K195" s="42"/>
      <c r="L195" s="33"/>
    </row>
  </sheetData>
  <sheetProtection algorithmName="SHA-512" hashValue="Fwyco2xykDq2AuzOxVcEl2OhP2RIs6FPZabO0aD+wnJyFDmlFHTkes4GuMr9bihzJ12+WoPAjMRfeLA3awetQA==" saltValue="jq72DJG3GSpHOoVJaflwy9LoNgGi8MH8u8enRu3xt7IgM0rKKLSZ1ZUJYG+dPqqC3VrYtEH2YgbrNGZkX+g4GQ==" spinCount="100000" sheet="1" objects="1" scenarios="1" formatColumns="0" formatRows="0" autoFilter="0"/>
  <autoFilter ref="C96:K194" xr:uid="{00000000-0009-0000-0000-000010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1000-000000000000}"/>
    <hyperlink ref="F106" r:id="rId2" xr:uid="{00000000-0004-0000-1000-000001000000}"/>
    <hyperlink ref="F111" r:id="rId3" xr:uid="{00000000-0004-0000-1000-000002000000}"/>
    <hyperlink ref="F116" r:id="rId4" xr:uid="{00000000-0004-0000-1000-000003000000}"/>
    <hyperlink ref="F122" r:id="rId5" xr:uid="{00000000-0004-0000-1000-000004000000}"/>
    <hyperlink ref="F127" r:id="rId6" xr:uid="{00000000-0004-0000-1000-000005000000}"/>
    <hyperlink ref="F130" r:id="rId7" xr:uid="{00000000-0004-0000-1000-000006000000}"/>
    <hyperlink ref="F135" r:id="rId8" xr:uid="{00000000-0004-0000-1000-000007000000}"/>
    <hyperlink ref="F140" r:id="rId9" xr:uid="{00000000-0004-0000-1000-000008000000}"/>
    <hyperlink ref="F143" r:id="rId10" xr:uid="{00000000-0004-0000-1000-000009000000}"/>
    <hyperlink ref="F148" r:id="rId11" xr:uid="{00000000-0004-0000-1000-00000A000000}"/>
    <hyperlink ref="F153" r:id="rId12" xr:uid="{00000000-0004-0000-1000-00000B000000}"/>
    <hyperlink ref="F156" r:id="rId13" xr:uid="{00000000-0004-0000-1000-00000C000000}"/>
    <hyperlink ref="F163" r:id="rId14" xr:uid="{00000000-0004-0000-1000-00000D000000}"/>
    <hyperlink ref="F168" r:id="rId15" xr:uid="{00000000-0004-0000-1000-00000E000000}"/>
    <hyperlink ref="F178" r:id="rId16" xr:uid="{00000000-0004-0000-1000-00000F000000}"/>
    <hyperlink ref="F180" r:id="rId17" xr:uid="{00000000-0004-0000-1000-000010000000}"/>
    <hyperlink ref="F182" r:id="rId18" xr:uid="{00000000-0004-0000-1000-000011000000}"/>
    <hyperlink ref="F184" r:id="rId19" xr:uid="{00000000-0004-0000-1000-000012000000}"/>
    <hyperlink ref="F186" r:id="rId20" xr:uid="{00000000-0004-0000-1000-000013000000}"/>
    <hyperlink ref="F191" r:id="rId21" xr:uid="{00000000-0004-0000-1000-000014000000}"/>
    <hyperlink ref="F194" r:id="rId22" xr:uid="{00000000-0004-0000-1000-00001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923"/>
  <sheetViews>
    <sheetView showGridLines="0" workbookViewId="0">
      <selection activeCell="I452" sqref="I45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18"/>
      <c r="M2" s="318"/>
      <c r="N2" s="318"/>
      <c r="O2" s="318"/>
      <c r="P2" s="318"/>
      <c r="Q2" s="318"/>
      <c r="R2" s="318"/>
      <c r="S2" s="318"/>
      <c r="T2" s="318"/>
      <c r="U2" s="318"/>
      <c r="V2" s="318"/>
      <c r="AT2" s="18" t="s">
        <v>155</v>
      </c>
      <c r="AZ2" s="89" t="s">
        <v>238</v>
      </c>
      <c r="BA2" s="89" t="s">
        <v>3649</v>
      </c>
      <c r="BB2" s="89" t="s">
        <v>240</v>
      </c>
      <c r="BC2" s="89" t="s">
        <v>538</v>
      </c>
      <c r="BD2" s="89" t="s">
        <v>81</v>
      </c>
    </row>
    <row r="3" spans="2:56" ht="6.95" customHeight="1">
      <c r="B3" s="19"/>
      <c r="C3" s="20"/>
      <c r="D3" s="20"/>
      <c r="E3" s="20"/>
      <c r="F3" s="20"/>
      <c r="G3" s="20"/>
      <c r="H3" s="20"/>
      <c r="I3" s="20"/>
      <c r="J3" s="20"/>
      <c r="K3" s="20"/>
      <c r="L3" s="21"/>
      <c r="AT3" s="18" t="s">
        <v>81</v>
      </c>
      <c r="AZ3" s="89" t="s">
        <v>3650</v>
      </c>
      <c r="BA3" s="89" t="s">
        <v>3651</v>
      </c>
      <c r="BB3" s="89" t="s">
        <v>236</v>
      </c>
      <c r="BC3" s="89" t="s">
        <v>3652</v>
      </c>
      <c r="BD3" s="89" t="s">
        <v>81</v>
      </c>
    </row>
    <row r="4" spans="2:56" ht="24.95" customHeight="1">
      <c r="B4" s="21"/>
      <c r="D4" s="22" t="s">
        <v>242</v>
      </c>
      <c r="L4" s="21"/>
      <c r="M4" s="90" t="s">
        <v>10</v>
      </c>
      <c r="AT4" s="18" t="s">
        <v>4</v>
      </c>
      <c r="AZ4" s="89" t="s">
        <v>3653</v>
      </c>
      <c r="BA4" s="89" t="s">
        <v>3654</v>
      </c>
      <c r="BB4" s="89" t="s">
        <v>236</v>
      </c>
      <c r="BC4" s="89" t="s">
        <v>3655</v>
      </c>
      <c r="BD4" s="89" t="s">
        <v>81</v>
      </c>
    </row>
    <row r="5" spans="2:56" ht="6.95" customHeight="1">
      <c r="B5" s="21"/>
      <c r="L5" s="21"/>
      <c r="AZ5" s="89" t="s">
        <v>3656</v>
      </c>
      <c r="BA5" s="89" t="s">
        <v>3657</v>
      </c>
      <c r="BB5" s="89" t="s">
        <v>236</v>
      </c>
      <c r="BC5" s="89" t="s">
        <v>3658</v>
      </c>
      <c r="BD5" s="89" t="s">
        <v>81</v>
      </c>
    </row>
    <row r="6" spans="2:56" ht="12" customHeight="1">
      <c r="B6" s="21"/>
      <c r="D6" s="28" t="s">
        <v>16</v>
      </c>
      <c r="L6" s="21"/>
      <c r="AZ6" s="89" t="s">
        <v>3659</v>
      </c>
      <c r="BA6" s="89" t="s">
        <v>3660</v>
      </c>
      <c r="BB6" s="89" t="s">
        <v>236</v>
      </c>
      <c r="BC6" s="89" t="s">
        <v>3661</v>
      </c>
      <c r="BD6" s="89" t="s">
        <v>81</v>
      </c>
    </row>
    <row r="7" spans="2:56" ht="16.5" customHeight="1">
      <c r="B7" s="21"/>
      <c r="E7" s="340" t="str">
        <f>'Rekapitulace stavby'!K6</f>
        <v>UPOL FTK – Rekonstrukce infrastruktury v areálu Neředín</v>
      </c>
      <c r="F7" s="341"/>
      <c r="G7" s="341"/>
      <c r="H7" s="341"/>
      <c r="L7" s="21"/>
      <c r="AZ7" s="89" t="s">
        <v>3662</v>
      </c>
      <c r="BA7" s="89" t="s">
        <v>3663</v>
      </c>
      <c r="BB7" s="89" t="s">
        <v>236</v>
      </c>
      <c r="BC7" s="89" t="s">
        <v>3664</v>
      </c>
      <c r="BD7" s="89" t="s">
        <v>81</v>
      </c>
    </row>
    <row r="8" spans="2:56" ht="12.75">
      <c r="B8" s="21"/>
      <c r="D8" s="28" t="s">
        <v>255</v>
      </c>
      <c r="L8" s="21"/>
      <c r="AZ8" s="89" t="s">
        <v>3665</v>
      </c>
      <c r="BA8" s="89" t="s">
        <v>3666</v>
      </c>
      <c r="BB8" s="89" t="s">
        <v>236</v>
      </c>
      <c r="BC8" s="89" t="s">
        <v>3667</v>
      </c>
      <c r="BD8" s="89" t="s">
        <v>81</v>
      </c>
    </row>
    <row r="9" spans="2:56" ht="16.5" customHeight="1">
      <c r="B9" s="21"/>
      <c r="E9" s="340" t="s">
        <v>3591</v>
      </c>
      <c r="F9" s="318"/>
      <c r="G9" s="318"/>
      <c r="H9" s="318"/>
      <c r="L9" s="21"/>
      <c r="AZ9" s="89" t="s">
        <v>3668</v>
      </c>
      <c r="BA9" s="89" t="s">
        <v>3669</v>
      </c>
      <c r="BB9" s="89" t="s">
        <v>236</v>
      </c>
      <c r="BC9" s="89" t="s">
        <v>3670</v>
      </c>
      <c r="BD9" s="89" t="s">
        <v>81</v>
      </c>
    </row>
    <row r="10" spans="2:56" ht="12" customHeight="1">
      <c r="B10" s="21"/>
      <c r="D10" s="28" t="s">
        <v>257</v>
      </c>
      <c r="L10" s="21"/>
      <c r="AZ10" s="89" t="s">
        <v>3671</v>
      </c>
      <c r="BA10" s="89" t="s">
        <v>3672</v>
      </c>
      <c r="BB10" s="89" t="s">
        <v>236</v>
      </c>
      <c r="BC10" s="89" t="s">
        <v>3673</v>
      </c>
      <c r="BD10" s="89" t="s">
        <v>81</v>
      </c>
    </row>
    <row r="11" spans="2:56" s="1" customFormat="1" ht="16.5" customHeight="1">
      <c r="B11" s="33"/>
      <c r="E11" s="327" t="s">
        <v>3592</v>
      </c>
      <c r="F11" s="342"/>
      <c r="G11" s="342"/>
      <c r="H11" s="342"/>
      <c r="L11" s="33"/>
      <c r="AZ11" s="89" t="s">
        <v>3674</v>
      </c>
      <c r="BA11" s="89" t="s">
        <v>3675</v>
      </c>
      <c r="BB11" s="89" t="s">
        <v>236</v>
      </c>
      <c r="BC11" s="89" t="s">
        <v>3676</v>
      </c>
      <c r="BD11" s="89" t="s">
        <v>81</v>
      </c>
    </row>
    <row r="12" spans="2:56" s="1" customFormat="1" ht="12" customHeight="1">
      <c r="B12" s="33"/>
      <c r="D12" s="28" t="s">
        <v>259</v>
      </c>
      <c r="L12" s="33"/>
      <c r="AZ12" s="89" t="s">
        <v>3677</v>
      </c>
      <c r="BA12" s="89" t="s">
        <v>3678</v>
      </c>
      <c r="BB12" s="89" t="s">
        <v>240</v>
      </c>
      <c r="BC12" s="89" t="s">
        <v>3679</v>
      </c>
      <c r="BD12" s="89" t="s">
        <v>81</v>
      </c>
    </row>
    <row r="13" spans="2:56" s="1" customFormat="1" ht="16.5" customHeight="1">
      <c r="B13" s="33"/>
      <c r="E13" s="319" t="s">
        <v>3680</v>
      </c>
      <c r="F13" s="342"/>
      <c r="G13" s="342"/>
      <c r="H13" s="342"/>
      <c r="L13" s="33"/>
      <c r="AZ13" s="89" t="s">
        <v>234</v>
      </c>
      <c r="BA13" s="89" t="s">
        <v>3681</v>
      </c>
      <c r="BB13" s="89" t="s">
        <v>236</v>
      </c>
      <c r="BC13" s="89" t="s">
        <v>3682</v>
      </c>
      <c r="BD13" s="89" t="s">
        <v>81</v>
      </c>
    </row>
    <row r="14" spans="2:56" s="1" customFormat="1">
      <c r="B14" s="33"/>
      <c r="L14" s="33"/>
    </row>
    <row r="15" spans="2:56" s="1" customFormat="1" ht="12" customHeight="1">
      <c r="B15" s="33"/>
      <c r="D15" s="28" t="s">
        <v>18</v>
      </c>
      <c r="F15" s="26" t="s">
        <v>152</v>
      </c>
      <c r="I15" s="28" t="s">
        <v>20</v>
      </c>
      <c r="J15" s="26" t="s">
        <v>21</v>
      </c>
      <c r="L15" s="33"/>
    </row>
    <row r="16" spans="2:5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36" t="s">
        <v>3594</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ROUND(J116,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ROUND((SUM(BE116:BE1922)),  2)</f>
        <v>0</v>
      </c>
      <c r="I37" s="95">
        <v>0.21</v>
      </c>
      <c r="J37" s="81">
        <f>ROUND(((SUM(BE116:BE1922))*I37),  2)</f>
        <v>0</v>
      </c>
      <c r="L37" s="33"/>
    </row>
    <row r="38" spans="2:12" s="1" customFormat="1" ht="14.45" customHeight="1">
      <c r="B38" s="33"/>
      <c r="E38" s="28" t="s">
        <v>44</v>
      </c>
      <c r="F38" s="81">
        <f>ROUND((SUM(BF116:BF1922)),  2)</f>
        <v>0</v>
      </c>
      <c r="I38" s="95">
        <v>0.12</v>
      </c>
      <c r="J38" s="81">
        <f>ROUND(((SUM(BF116:BF1922))*I38),  2)</f>
        <v>0</v>
      </c>
      <c r="L38" s="33"/>
    </row>
    <row r="39" spans="2:12" s="1" customFormat="1" ht="14.45" hidden="1" customHeight="1">
      <c r="B39" s="33"/>
      <c r="E39" s="28" t="s">
        <v>45</v>
      </c>
      <c r="F39" s="81">
        <f>ROUND((SUM(BG116:BG1922)),  2)</f>
        <v>0</v>
      </c>
      <c r="I39" s="95">
        <v>0.21</v>
      </c>
      <c r="J39" s="81">
        <f>0</f>
        <v>0</v>
      </c>
      <c r="L39" s="33"/>
    </row>
    <row r="40" spans="2:12" s="1" customFormat="1" ht="14.45" hidden="1" customHeight="1">
      <c r="B40" s="33"/>
      <c r="E40" s="28" t="s">
        <v>46</v>
      </c>
      <c r="F40" s="81">
        <f>ROUND((SUM(BH116:BH1922)),  2)</f>
        <v>0</v>
      </c>
      <c r="I40" s="95">
        <v>0.12</v>
      </c>
      <c r="J40" s="81">
        <f>0</f>
        <v>0</v>
      </c>
      <c r="L40" s="33"/>
    </row>
    <row r="41" spans="2:12" s="1" customFormat="1" ht="14.45" hidden="1" customHeight="1">
      <c r="B41" s="33"/>
      <c r="E41" s="28" t="s">
        <v>47</v>
      </c>
      <c r="F41" s="81">
        <f>ROUND((SUM(BI116:BI1922)),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18"/>
      <c r="G54" s="318"/>
      <c r="H54" s="318"/>
      <c r="L54" s="21"/>
    </row>
    <row r="55" spans="2:12" ht="12" customHeight="1">
      <c r="B55" s="21"/>
      <c r="C55" s="28" t="s">
        <v>257</v>
      </c>
      <c r="L55" s="21"/>
    </row>
    <row r="56" spans="2:12" s="1" customFormat="1" ht="16.5" customHeight="1">
      <c r="B56" s="33"/>
      <c r="E56" s="327" t="s">
        <v>3592</v>
      </c>
      <c r="F56" s="342"/>
      <c r="G56" s="342"/>
      <c r="H56" s="342"/>
      <c r="L56" s="33"/>
    </row>
    <row r="57" spans="2:12" s="1" customFormat="1" ht="12" customHeight="1">
      <c r="B57" s="33"/>
      <c r="C57" s="28" t="s">
        <v>259</v>
      </c>
      <c r="L57" s="33"/>
    </row>
    <row r="58" spans="2:12" s="1" customFormat="1" ht="16.5" customHeight="1">
      <c r="B58" s="33"/>
      <c r="E58" s="319" t="str">
        <f>E13</f>
        <v>2024/HEX/04-02-11-2 - D.1.1.1-Přístavba tělocvičny</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J116</f>
        <v>0</v>
      </c>
      <c r="L67" s="33"/>
      <c r="AU67" s="18" t="s">
        <v>266</v>
      </c>
    </row>
    <row r="68" spans="2:47" s="8" customFormat="1" ht="24.95" customHeight="1">
      <c r="B68" s="105"/>
      <c r="D68" s="106" t="s">
        <v>267</v>
      </c>
      <c r="E68" s="107"/>
      <c r="F68" s="107"/>
      <c r="G68" s="107"/>
      <c r="H68" s="107"/>
      <c r="I68" s="107"/>
      <c r="J68" s="108">
        <f>J117</f>
        <v>0</v>
      </c>
      <c r="L68" s="105"/>
    </row>
    <row r="69" spans="2:47" s="9" customFormat="1" ht="19.899999999999999" customHeight="1">
      <c r="B69" s="109"/>
      <c r="D69" s="110" t="s">
        <v>268</v>
      </c>
      <c r="E69" s="111"/>
      <c r="F69" s="111"/>
      <c r="G69" s="111"/>
      <c r="H69" s="111"/>
      <c r="I69" s="111"/>
      <c r="J69" s="112">
        <f>J118</f>
        <v>0</v>
      </c>
      <c r="L69" s="109"/>
    </row>
    <row r="70" spans="2:47" s="9" customFormat="1" ht="19.899999999999999" customHeight="1">
      <c r="B70" s="109"/>
      <c r="D70" s="110" t="s">
        <v>269</v>
      </c>
      <c r="E70" s="111"/>
      <c r="F70" s="111"/>
      <c r="G70" s="111"/>
      <c r="H70" s="111"/>
      <c r="I70" s="111"/>
      <c r="J70" s="112">
        <f>J205</f>
        <v>0</v>
      </c>
      <c r="L70" s="109"/>
    </row>
    <row r="71" spans="2:47" s="9" customFormat="1" ht="19.899999999999999" customHeight="1">
      <c r="B71" s="109"/>
      <c r="D71" s="110" t="s">
        <v>270</v>
      </c>
      <c r="E71" s="111"/>
      <c r="F71" s="111"/>
      <c r="G71" s="111"/>
      <c r="H71" s="111"/>
      <c r="I71" s="111"/>
      <c r="J71" s="112">
        <f>J253</f>
        <v>0</v>
      </c>
      <c r="L71" s="109"/>
    </row>
    <row r="72" spans="2:47" s="9" customFormat="1" ht="19.899999999999999" customHeight="1">
      <c r="B72" s="109"/>
      <c r="D72" s="110" t="s">
        <v>271</v>
      </c>
      <c r="E72" s="111"/>
      <c r="F72" s="111"/>
      <c r="G72" s="111"/>
      <c r="H72" s="111"/>
      <c r="I72" s="111"/>
      <c r="J72" s="112">
        <f>J367</f>
        <v>0</v>
      </c>
      <c r="L72" s="109"/>
    </row>
    <row r="73" spans="2:47" s="9" customFormat="1" ht="19.899999999999999" customHeight="1">
      <c r="B73" s="109"/>
      <c r="D73" s="110" t="s">
        <v>272</v>
      </c>
      <c r="E73" s="111"/>
      <c r="F73" s="111"/>
      <c r="G73" s="111"/>
      <c r="H73" s="111"/>
      <c r="I73" s="111"/>
      <c r="J73" s="112">
        <f>J502</f>
        <v>0</v>
      </c>
      <c r="L73" s="109"/>
    </row>
    <row r="74" spans="2:47" s="9" customFormat="1" ht="19.899999999999999" customHeight="1">
      <c r="B74" s="109"/>
      <c r="D74" s="110" t="s">
        <v>273</v>
      </c>
      <c r="E74" s="111"/>
      <c r="F74" s="111"/>
      <c r="G74" s="111"/>
      <c r="H74" s="111"/>
      <c r="I74" s="111"/>
      <c r="J74" s="112">
        <f>J853</f>
        <v>0</v>
      </c>
      <c r="L74" s="109"/>
    </row>
    <row r="75" spans="2:47" s="9" customFormat="1" ht="19.899999999999999" customHeight="1">
      <c r="B75" s="109"/>
      <c r="D75" s="110" t="s">
        <v>274</v>
      </c>
      <c r="E75" s="111"/>
      <c r="F75" s="111"/>
      <c r="G75" s="111"/>
      <c r="H75" s="111"/>
      <c r="I75" s="111"/>
      <c r="J75" s="112">
        <f>J999</f>
        <v>0</v>
      </c>
      <c r="L75" s="109"/>
    </row>
    <row r="76" spans="2:47" s="9" customFormat="1" ht="19.899999999999999" customHeight="1">
      <c r="B76" s="109"/>
      <c r="D76" s="110" t="s">
        <v>275</v>
      </c>
      <c r="E76" s="111"/>
      <c r="F76" s="111"/>
      <c r="G76" s="111"/>
      <c r="H76" s="111"/>
      <c r="I76" s="111"/>
      <c r="J76" s="112">
        <f>J1010</f>
        <v>0</v>
      </c>
      <c r="L76" s="109"/>
    </row>
    <row r="77" spans="2:47" s="8" customFormat="1" ht="24.95" customHeight="1">
      <c r="B77" s="105"/>
      <c r="D77" s="106" t="s">
        <v>276</v>
      </c>
      <c r="E77" s="107"/>
      <c r="F77" s="107"/>
      <c r="G77" s="107"/>
      <c r="H77" s="107"/>
      <c r="I77" s="107"/>
      <c r="J77" s="108">
        <f>J1013</f>
        <v>0</v>
      </c>
      <c r="L77" s="105"/>
    </row>
    <row r="78" spans="2:47" s="9" customFormat="1" ht="19.899999999999999" customHeight="1">
      <c r="B78" s="109"/>
      <c r="D78" s="110" t="s">
        <v>277</v>
      </c>
      <c r="E78" s="111"/>
      <c r="F78" s="111"/>
      <c r="G78" s="111"/>
      <c r="H78" s="111"/>
      <c r="I78" s="111"/>
      <c r="J78" s="112">
        <f>J1014</f>
        <v>0</v>
      </c>
      <c r="L78" s="109"/>
    </row>
    <row r="79" spans="2:47" s="9" customFormat="1" ht="19.899999999999999" customHeight="1">
      <c r="B79" s="109"/>
      <c r="D79" s="110" t="s">
        <v>278</v>
      </c>
      <c r="E79" s="111"/>
      <c r="F79" s="111"/>
      <c r="G79" s="111"/>
      <c r="H79" s="111"/>
      <c r="I79" s="111"/>
      <c r="J79" s="112">
        <f>J1117</f>
        <v>0</v>
      </c>
      <c r="L79" s="109"/>
    </row>
    <row r="80" spans="2:47" s="9" customFormat="1" ht="19.899999999999999" customHeight="1">
      <c r="B80" s="109"/>
      <c r="D80" s="110" t="s">
        <v>279</v>
      </c>
      <c r="E80" s="111"/>
      <c r="F80" s="111"/>
      <c r="G80" s="111"/>
      <c r="H80" s="111"/>
      <c r="I80" s="111"/>
      <c r="J80" s="112">
        <f>J1258</f>
        <v>0</v>
      </c>
      <c r="L80" s="109"/>
    </row>
    <row r="81" spans="2:12" s="9" customFormat="1" ht="19.899999999999999" customHeight="1">
      <c r="B81" s="109"/>
      <c r="D81" s="110" t="s">
        <v>280</v>
      </c>
      <c r="E81" s="111"/>
      <c r="F81" s="111"/>
      <c r="G81" s="111"/>
      <c r="H81" s="111"/>
      <c r="I81" s="111"/>
      <c r="J81" s="112">
        <f>J1368</f>
        <v>0</v>
      </c>
      <c r="L81" s="109"/>
    </row>
    <row r="82" spans="2:12" s="9" customFormat="1" ht="19.899999999999999" customHeight="1">
      <c r="B82" s="109"/>
      <c r="D82" s="110" t="s">
        <v>3683</v>
      </c>
      <c r="E82" s="111"/>
      <c r="F82" s="111"/>
      <c r="G82" s="111"/>
      <c r="H82" s="111"/>
      <c r="I82" s="111"/>
      <c r="J82" s="112">
        <f>J1391</f>
        <v>0</v>
      </c>
      <c r="L82" s="109"/>
    </row>
    <row r="83" spans="2:12" s="9" customFormat="1" ht="19.899999999999999" customHeight="1">
      <c r="B83" s="109"/>
      <c r="D83" s="110" t="s">
        <v>3684</v>
      </c>
      <c r="E83" s="111"/>
      <c r="F83" s="111"/>
      <c r="G83" s="111"/>
      <c r="H83" s="111"/>
      <c r="I83" s="111"/>
      <c r="J83" s="112">
        <f>J1401</f>
        <v>0</v>
      </c>
      <c r="L83" s="109"/>
    </row>
    <row r="84" spans="2:12" s="9" customFormat="1" ht="19.899999999999999" customHeight="1">
      <c r="B84" s="109"/>
      <c r="D84" s="110" t="s">
        <v>281</v>
      </c>
      <c r="E84" s="111"/>
      <c r="F84" s="111"/>
      <c r="G84" s="111"/>
      <c r="H84" s="111"/>
      <c r="I84" s="111"/>
      <c r="J84" s="112">
        <f>J1460</f>
        <v>0</v>
      </c>
      <c r="L84" s="109"/>
    </row>
    <row r="85" spans="2:12" s="9" customFormat="1" ht="19.899999999999999" customHeight="1">
      <c r="B85" s="109"/>
      <c r="D85" s="110" t="s">
        <v>282</v>
      </c>
      <c r="E85" s="111"/>
      <c r="F85" s="111"/>
      <c r="G85" s="111"/>
      <c r="H85" s="111"/>
      <c r="I85" s="111"/>
      <c r="J85" s="112">
        <f>J1478</f>
        <v>0</v>
      </c>
      <c r="L85" s="109"/>
    </row>
    <row r="86" spans="2:12" s="9" customFormat="1" ht="19.899999999999999" customHeight="1">
      <c r="B86" s="109"/>
      <c r="D86" s="110" t="s">
        <v>284</v>
      </c>
      <c r="E86" s="111"/>
      <c r="F86" s="111"/>
      <c r="G86" s="111"/>
      <c r="H86" s="111"/>
      <c r="I86" s="111"/>
      <c r="J86" s="112">
        <f>J1531</f>
        <v>0</v>
      </c>
      <c r="L86" s="109"/>
    </row>
    <row r="87" spans="2:12" s="9" customFormat="1" ht="19.899999999999999" customHeight="1">
      <c r="B87" s="109"/>
      <c r="D87" s="110" t="s">
        <v>285</v>
      </c>
      <c r="E87" s="111"/>
      <c r="F87" s="111"/>
      <c r="G87" s="111"/>
      <c r="H87" s="111"/>
      <c r="I87" s="111"/>
      <c r="J87" s="112">
        <f>J1578</f>
        <v>0</v>
      </c>
      <c r="L87" s="109"/>
    </row>
    <row r="88" spans="2:12" s="9" customFormat="1" ht="19.899999999999999" customHeight="1">
      <c r="B88" s="109"/>
      <c r="D88" s="110" t="s">
        <v>286</v>
      </c>
      <c r="E88" s="111"/>
      <c r="F88" s="111"/>
      <c r="G88" s="111"/>
      <c r="H88" s="111"/>
      <c r="I88" s="111"/>
      <c r="J88" s="112">
        <f>J1622</f>
        <v>0</v>
      </c>
      <c r="L88" s="109"/>
    </row>
    <row r="89" spans="2:12" s="9" customFormat="1" ht="19.899999999999999" customHeight="1">
      <c r="B89" s="109"/>
      <c r="D89" s="110" t="s">
        <v>287</v>
      </c>
      <c r="E89" s="111"/>
      <c r="F89" s="111"/>
      <c r="G89" s="111"/>
      <c r="H89" s="111"/>
      <c r="I89" s="111"/>
      <c r="J89" s="112">
        <f>J1721</f>
        <v>0</v>
      </c>
      <c r="L89" s="109"/>
    </row>
    <row r="90" spans="2:12" s="9" customFormat="1" ht="19.899999999999999" customHeight="1">
      <c r="B90" s="109"/>
      <c r="D90" s="110" t="s">
        <v>288</v>
      </c>
      <c r="E90" s="111"/>
      <c r="F90" s="111"/>
      <c r="G90" s="111"/>
      <c r="H90" s="111"/>
      <c r="I90" s="111"/>
      <c r="J90" s="112">
        <f>J1782</f>
        <v>0</v>
      </c>
      <c r="L90" s="109"/>
    </row>
    <row r="91" spans="2:12" s="9" customFormat="1" ht="19.899999999999999" customHeight="1">
      <c r="B91" s="109"/>
      <c r="D91" s="110" t="s">
        <v>289</v>
      </c>
      <c r="E91" s="111"/>
      <c r="F91" s="111"/>
      <c r="G91" s="111"/>
      <c r="H91" s="111"/>
      <c r="I91" s="111"/>
      <c r="J91" s="112">
        <f>J1852</f>
        <v>0</v>
      </c>
      <c r="L91" s="109"/>
    </row>
    <row r="92" spans="2:12" s="9" customFormat="1" ht="19.899999999999999" customHeight="1">
      <c r="B92" s="109"/>
      <c r="D92" s="110" t="s">
        <v>290</v>
      </c>
      <c r="E92" s="111"/>
      <c r="F92" s="111"/>
      <c r="G92" s="111"/>
      <c r="H92" s="111"/>
      <c r="I92" s="111"/>
      <c r="J92" s="112">
        <f>J1863</f>
        <v>0</v>
      </c>
      <c r="L92" s="109"/>
    </row>
    <row r="93" spans="2:12" s="1" customFormat="1" ht="21.75" customHeight="1">
      <c r="B93" s="33"/>
      <c r="L93" s="33"/>
    </row>
    <row r="94" spans="2:12" s="1" customFormat="1" ht="6.95" customHeight="1">
      <c r="B94" s="41"/>
      <c r="C94" s="42"/>
      <c r="D94" s="42"/>
      <c r="E94" s="42"/>
      <c r="F94" s="42"/>
      <c r="G94" s="42"/>
      <c r="H94" s="42"/>
      <c r="I94" s="42"/>
      <c r="J94" s="42"/>
      <c r="K94" s="42"/>
      <c r="L94" s="33"/>
    </row>
    <row r="98" spans="2:12" s="1" customFormat="1" ht="6.95" customHeight="1">
      <c r="B98" s="43"/>
      <c r="C98" s="44"/>
      <c r="D98" s="44"/>
      <c r="E98" s="44"/>
      <c r="F98" s="44"/>
      <c r="G98" s="44"/>
      <c r="H98" s="44"/>
      <c r="I98" s="44"/>
      <c r="J98" s="44"/>
      <c r="K98" s="44"/>
      <c r="L98" s="33"/>
    </row>
    <row r="99" spans="2:12" s="1" customFormat="1" ht="24.95" customHeight="1">
      <c r="B99" s="33"/>
      <c r="C99" s="22" t="s">
        <v>291</v>
      </c>
      <c r="L99" s="33"/>
    </row>
    <row r="100" spans="2:12" s="1" customFormat="1" ht="6.95" customHeight="1">
      <c r="B100" s="33"/>
      <c r="L100" s="33"/>
    </row>
    <row r="101" spans="2:12" s="1" customFormat="1" ht="12" customHeight="1">
      <c r="B101" s="33"/>
      <c r="C101" s="28" t="s">
        <v>16</v>
      </c>
      <c r="L101" s="33"/>
    </row>
    <row r="102" spans="2:12" s="1" customFormat="1" ht="16.5" customHeight="1">
      <c r="B102" s="33"/>
      <c r="E102" s="340" t="str">
        <f>E7</f>
        <v>UPOL FTK – Rekonstrukce infrastruktury v areálu Neředín</v>
      </c>
      <c r="F102" s="341"/>
      <c r="G102" s="341"/>
      <c r="H102" s="341"/>
      <c r="L102" s="33"/>
    </row>
    <row r="103" spans="2:12" ht="12" customHeight="1">
      <c r="B103" s="21"/>
      <c r="C103" s="28" t="s">
        <v>255</v>
      </c>
      <c r="L103" s="21"/>
    </row>
    <row r="104" spans="2:12" ht="16.5" customHeight="1">
      <c r="B104" s="21"/>
      <c r="E104" s="340" t="s">
        <v>3591</v>
      </c>
      <c r="F104" s="318"/>
      <c r="G104" s="318"/>
      <c r="H104" s="318"/>
      <c r="L104" s="21"/>
    </row>
    <row r="105" spans="2:12" ht="12" customHeight="1">
      <c r="B105" s="21"/>
      <c r="C105" s="28" t="s">
        <v>257</v>
      </c>
      <c r="L105" s="21"/>
    </row>
    <row r="106" spans="2:12" s="1" customFormat="1" ht="16.5" customHeight="1">
      <c r="B106" s="33"/>
      <c r="E106" s="327" t="s">
        <v>3592</v>
      </c>
      <c r="F106" s="342"/>
      <c r="G106" s="342"/>
      <c r="H106" s="342"/>
      <c r="L106" s="33"/>
    </row>
    <row r="107" spans="2:12" s="1" customFormat="1" ht="12" customHeight="1">
      <c r="B107" s="33"/>
      <c r="C107" s="28" t="s">
        <v>259</v>
      </c>
      <c r="L107" s="33"/>
    </row>
    <row r="108" spans="2:12" s="1" customFormat="1" ht="16.5" customHeight="1">
      <c r="B108" s="33"/>
      <c r="E108" s="319" t="str">
        <f>E13</f>
        <v>2024/HEX/04-02-11-2 - D.1.1.1-Přístavba tělocvičny</v>
      </c>
      <c r="F108" s="342"/>
      <c r="G108" s="342"/>
      <c r="H108" s="342"/>
      <c r="L108" s="33"/>
    </row>
    <row r="109" spans="2:12" s="1" customFormat="1" ht="6.95" customHeight="1">
      <c r="B109" s="33"/>
      <c r="L109" s="33"/>
    </row>
    <row r="110" spans="2:12" s="1" customFormat="1" ht="12" customHeight="1">
      <c r="B110" s="33"/>
      <c r="C110" s="28" t="s">
        <v>22</v>
      </c>
      <c r="F110" s="26" t="str">
        <f>F16</f>
        <v xml:space="preserve"> </v>
      </c>
      <c r="I110" s="28" t="s">
        <v>24</v>
      </c>
      <c r="J110" s="49" t="str">
        <f>IF(J16="","",J16)</f>
        <v>4. 4. 2024</v>
      </c>
      <c r="L110" s="33"/>
    </row>
    <row r="111" spans="2:12" s="1" customFormat="1" ht="6.95" customHeight="1">
      <c r="B111" s="33"/>
      <c r="L111" s="33"/>
    </row>
    <row r="112" spans="2:12" s="1" customFormat="1" ht="15.2" customHeight="1">
      <c r="B112" s="33"/>
      <c r="C112" s="28" t="s">
        <v>26</v>
      </c>
      <c r="F112" s="26" t="str">
        <f>E19</f>
        <v>UPOL FTK</v>
      </c>
      <c r="I112" s="28" t="s">
        <v>32</v>
      </c>
      <c r="J112" s="31" t="str">
        <f>E25</f>
        <v>Hexaplan International</v>
      </c>
      <c r="L112" s="33"/>
    </row>
    <row r="113" spans="2:65" s="1" customFormat="1" ht="15.2" customHeight="1">
      <c r="B113" s="33"/>
      <c r="C113" s="28" t="s">
        <v>30</v>
      </c>
      <c r="F113" s="26" t="str">
        <f>IF(E22="","",E22)</f>
        <v>Vyplň údaj</v>
      </c>
      <c r="I113" s="28" t="s">
        <v>35</v>
      </c>
      <c r="J113" s="31" t="str">
        <f>E28</f>
        <v>Ing.A.Hejmalová</v>
      </c>
      <c r="L113" s="33"/>
    </row>
    <row r="114" spans="2:65" s="1" customFormat="1" ht="10.35" customHeight="1">
      <c r="B114" s="33"/>
      <c r="L114" s="33"/>
    </row>
    <row r="115" spans="2:65" s="10" customFormat="1" ht="29.25" customHeight="1">
      <c r="B115" s="113"/>
      <c r="C115" s="114" t="s">
        <v>292</v>
      </c>
      <c r="D115" s="115" t="s">
        <v>57</v>
      </c>
      <c r="E115" s="115" t="s">
        <v>53</v>
      </c>
      <c r="F115" s="115" t="s">
        <v>54</v>
      </c>
      <c r="G115" s="115" t="s">
        <v>293</v>
      </c>
      <c r="H115" s="115" t="s">
        <v>294</v>
      </c>
      <c r="I115" s="115" t="s">
        <v>295</v>
      </c>
      <c r="J115" s="115" t="s">
        <v>265</v>
      </c>
      <c r="K115" s="116" t="s">
        <v>296</v>
      </c>
      <c r="L115" s="113"/>
      <c r="M115" s="55" t="s">
        <v>21</v>
      </c>
      <c r="N115" s="56" t="s">
        <v>42</v>
      </c>
      <c r="O115" s="56" t="s">
        <v>297</v>
      </c>
      <c r="P115" s="56" t="s">
        <v>298</v>
      </c>
      <c r="Q115" s="56" t="s">
        <v>299</v>
      </c>
      <c r="R115" s="56" t="s">
        <v>300</v>
      </c>
      <c r="S115" s="56" t="s">
        <v>301</v>
      </c>
      <c r="T115" s="57" t="s">
        <v>302</v>
      </c>
    </row>
    <row r="116" spans="2:65" s="1" customFormat="1" ht="22.9" customHeight="1">
      <c r="B116" s="33"/>
      <c r="C116" s="60" t="s">
        <v>303</v>
      </c>
      <c r="J116" s="117">
        <f>BK116</f>
        <v>0</v>
      </c>
      <c r="L116" s="33"/>
      <c r="M116" s="58"/>
      <c r="N116" s="50"/>
      <c r="O116" s="50"/>
      <c r="P116" s="118">
        <f>P117+P1013</f>
        <v>0</v>
      </c>
      <c r="Q116" s="50"/>
      <c r="R116" s="118">
        <f>R117+R1013</f>
        <v>843.56323199999997</v>
      </c>
      <c r="S116" s="50"/>
      <c r="T116" s="119">
        <f>T117+T1013</f>
        <v>4.0294588099999995</v>
      </c>
      <c r="AT116" s="18" t="s">
        <v>71</v>
      </c>
      <c r="AU116" s="18" t="s">
        <v>266</v>
      </c>
      <c r="BK116" s="120">
        <f>BK117+BK1013</f>
        <v>0</v>
      </c>
    </row>
    <row r="117" spans="2:65" s="11" customFormat="1" ht="25.9" customHeight="1">
      <c r="B117" s="121"/>
      <c r="D117" s="122" t="s">
        <v>71</v>
      </c>
      <c r="E117" s="123" t="s">
        <v>304</v>
      </c>
      <c r="F117" s="123" t="s">
        <v>305</v>
      </c>
      <c r="I117" s="124"/>
      <c r="J117" s="125">
        <f>BK117</f>
        <v>0</v>
      </c>
      <c r="L117" s="121"/>
      <c r="M117" s="126"/>
      <c r="P117" s="127">
        <f>P118+P205+P253+P367+P502+P853+P999+P1010</f>
        <v>0</v>
      </c>
      <c r="R117" s="127">
        <f>R118+R205+R253+R367+R502+R853+R999+R1010</f>
        <v>725.93992967999998</v>
      </c>
      <c r="T117" s="128">
        <f>T118+T205+T253+T367+T502+T853+T999+T1010</f>
        <v>4.0294588099999995</v>
      </c>
      <c r="AR117" s="122" t="s">
        <v>79</v>
      </c>
      <c r="AT117" s="129" t="s">
        <v>71</v>
      </c>
      <c r="AU117" s="129" t="s">
        <v>72</v>
      </c>
      <c r="AY117" s="122" t="s">
        <v>306</v>
      </c>
      <c r="BK117" s="130">
        <f>BK118+BK205+BK253+BK367+BK502+BK853+BK999+BK1010</f>
        <v>0</v>
      </c>
    </row>
    <row r="118" spans="2:65" s="11" customFormat="1" ht="22.9" customHeight="1">
      <c r="B118" s="121"/>
      <c r="D118" s="122" t="s">
        <v>71</v>
      </c>
      <c r="E118" s="131" t="s">
        <v>79</v>
      </c>
      <c r="F118" s="131" t="s">
        <v>307</v>
      </c>
      <c r="I118" s="124"/>
      <c r="J118" s="132">
        <f>BK118</f>
        <v>0</v>
      </c>
      <c r="L118" s="121"/>
      <c r="M118" s="126"/>
      <c r="P118" s="127">
        <f>SUM(P119:P204)</f>
        <v>0</v>
      </c>
      <c r="R118" s="127">
        <f>SUM(R119:R204)</f>
        <v>0</v>
      </c>
      <c r="T118" s="128">
        <f>SUM(T119:T204)</f>
        <v>0</v>
      </c>
      <c r="AR118" s="122" t="s">
        <v>79</v>
      </c>
      <c r="AT118" s="129" t="s">
        <v>71</v>
      </c>
      <c r="AU118" s="129" t="s">
        <v>79</v>
      </c>
      <c r="AY118" s="122" t="s">
        <v>306</v>
      </c>
      <c r="BK118" s="130">
        <f>SUM(BK119:BK204)</f>
        <v>0</v>
      </c>
    </row>
    <row r="119" spans="2:65" s="1" customFormat="1" ht="24.2" customHeight="1">
      <c r="B119" s="33"/>
      <c r="C119" s="133" t="s">
        <v>79</v>
      </c>
      <c r="D119" s="133" t="s">
        <v>308</v>
      </c>
      <c r="E119" s="134" t="s">
        <v>3685</v>
      </c>
      <c r="F119" s="135" t="s">
        <v>3686</v>
      </c>
      <c r="G119" s="136" t="s">
        <v>318</v>
      </c>
      <c r="H119" s="137">
        <v>39.402999999999999</v>
      </c>
      <c r="I119" s="138"/>
      <c r="J119" s="139">
        <f>ROUND(I119*H119,2)</f>
        <v>0</v>
      </c>
      <c r="K119" s="135" t="s">
        <v>3596</v>
      </c>
      <c r="L119" s="33"/>
      <c r="M119" s="140" t="s">
        <v>21</v>
      </c>
      <c r="N119" s="141" t="s">
        <v>43</v>
      </c>
      <c r="P119" s="142">
        <f>O119*H119</f>
        <v>0</v>
      </c>
      <c r="Q119" s="142">
        <v>0</v>
      </c>
      <c r="R119" s="142">
        <f>Q119*H119</f>
        <v>0</v>
      </c>
      <c r="S119" s="142">
        <v>0</v>
      </c>
      <c r="T119" s="143">
        <f>S119*H119</f>
        <v>0</v>
      </c>
      <c r="AR119" s="144" t="s">
        <v>108</v>
      </c>
      <c r="AT119" s="144" t="s">
        <v>308</v>
      </c>
      <c r="AU119" s="144" t="s">
        <v>81</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3687</v>
      </c>
    </row>
    <row r="120" spans="2:65" s="1" customFormat="1">
      <c r="B120" s="33"/>
      <c r="D120" s="161" t="s">
        <v>321</v>
      </c>
      <c r="F120" s="162" t="s">
        <v>3688</v>
      </c>
      <c r="I120" s="163"/>
      <c r="L120" s="33"/>
      <c r="M120" s="164"/>
      <c r="T120" s="52"/>
      <c r="AT120" s="18" t="s">
        <v>321</v>
      </c>
      <c r="AU120" s="18" t="s">
        <v>81</v>
      </c>
    </row>
    <row r="121" spans="2:65" s="12" customFormat="1">
      <c r="B121" s="146"/>
      <c r="D121" s="147" t="s">
        <v>313</v>
      </c>
      <c r="E121" s="148" t="s">
        <v>21</v>
      </c>
      <c r="F121" s="149" t="s">
        <v>3689</v>
      </c>
      <c r="H121" s="150">
        <v>39.402999999999999</v>
      </c>
      <c r="I121" s="151"/>
      <c r="L121" s="146"/>
      <c r="M121" s="152"/>
      <c r="T121" s="153"/>
      <c r="AT121" s="148" t="s">
        <v>313</v>
      </c>
      <c r="AU121" s="148" t="s">
        <v>81</v>
      </c>
      <c r="AV121" s="12" t="s">
        <v>81</v>
      </c>
      <c r="AW121" s="12" t="s">
        <v>34</v>
      </c>
      <c r="AX121" s="12" t="s">
        <v>72</v>
      </c>
      <c r="AY121" s="148" t="s">
        <v>306</v>
      </c>
    </row>
    <row r="122" spans="2:65" s="13" customFormat="1">
      <c r="B122" s="154"/>
      <c r="D122" s="147" t="s">
        <v>313</v>
      </c>
      <c r="E122" s="155" t="s">
        <v>21</v>
      </c>
      <c r="F122" s="156" t="s">
        <v>315</v>
      </c>
      <c r="H122" s="157">
        <v>39.402999999999999</v>
      </c>
      <c r="I122" s="158"/>
      <c r="L122" s="154"/>
      <c r="M122" s="159"/>
      <c r="T122" s="160"/>
      <c r="AT122" s="155" t="s">
        <v>313</v>
      </c>
      <c r="AU122" s="155" t="s">
        <v>81</v>
      </c>
      <c r="AV122" s="13" t="s">
        <v>89</v>
      </c>
      <c r="AW122" s="13" t="s">
        <v>34</v>
      </c>
      <c r="AX122" s="13" t="s">
        <v>79</v>
      </c>
      <c r="AY122" s="155" t="s">
        <v>306</v>
      </c>
    </row>
    <row r="123" spans="2:65" s="1" customFormat="1" ht="24.2" customHeight="1">
      <c r="B123" s="33"/>
      <c r="C123" s="133" t="s">
        <v>81</v>
      </c>
      <c r="D123" s="133" t="s">
        <v>308</v>
      </c>
      <c r="E123" s="134" t="s">
        <v>3690</v>
      </c>
      <c r="F123" s="135" t="s">
        <v>3691</v>
      </c>
      <c r="G123" s="136" t="s">
        <v>318</v>
      </c>
      <c r="H123" s="137">
        <v>39.613</v>
      </c>
      <c r="I123" s="138"/>
      <c r="J123" s="139">
        <f>ROUND(I123*H123,2)</f>
        <v>0</v>
      </c>
      <c r="K123" s="135" t="s">
        <v>3596</v>
      </c>
      <c r="L123" s="33"/>
      <c r="M123" s="140" t="s">
        <v>21</v>
      </c>
      <c r="N123" s="141" t="s">
        <v>43</v>
      </c>
      <c r="P123" s="142">
        <f>O123*H123</f>
        <v>0</v>
      </c>
      <c r="Q123" s="142">
        <v>0</v>
      </c>
      <c r="R123" s="142">
        <f>Q123*H123</f>
        <v>0</v>
      </c>
      <c r="S123" s="142">
        <v>0</v>
      </c>
      <c r="T123" s="143">
        <f>S123*H123</f>
        <v>0</v>
      </c>
      <c r="AR123" s="144" t="s">
        <v>108</v>
      </c>
      <c r="AT123" s="144" t="s">
        <v>308</v>
      </c>
      <c r="AU123" s="144" t="s">
        <v>81</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108</v>
      </c>
      <c r="BM123" s="144" t="s">
        <v>3692</v>
      </c>
    </row>
    <row r="124" spans="2:65" s="1" customFormat="1">
      <c r="B124" s="33"/>
      <c r="D124" s="161" t="s">
        <v>321</v>
      </c>
      <c r="F124" s="162" t="s">
        <v>3693</v>
      </c>
      <c r="I124" s="163"/>
      <c r="L124" s="33"/>
      <c r="M124" s="164"/>
      <c r="T124" s="52"/>
      <c r="AT124" s="18" t="s">
        <v>321</v>
      </c>
      <c r="AU124" s="18" t="s">
        <v>81</v>
      </c>
    </row>
    <row r="125" spans="2:65" s="12" customFormat="1">
      <c r="B125" s="146"/>
      <c r="D125" s="147" t="s">
        <v>313</v>
      </c>
      <c r="E125" s="148" t="s">
        <v>21</v>
      </c>
      <c r="F125" s="149" t="s">
        <v>3694</v>
      </c>
      <c r="H125" s="150">
        <v>26.268999999999998</v>
      </c>
      <c r="I125" s="151"/>
      <c r="L125" s="146"/>
      <c r="M125" s="152"/>
      <c r="T125" s="153"/>
      <c r="AT125" s="148" t="s">
        <v>313</v>
      </c>
      <c r="AU125" s="148" t="s">
        <v>81</v>
      </c>
      <c r="AV125" s="12" t="s">
        <v>81</v>
      </c>
      <c r="AW125" s="12" t="s">
        <v>34</v>
      </c>
      <c r="AX125" s="12" t="s">
        <v>72</v>
      </c>
      <c r="AY125" s="148" t="s">
        <v>306</v>
      </c>
    </row>
    <row r="126" spans="2:65" s="12" customFormat="1">
      <c r="B126" s="146"/>
      <c r="D126" s="147" t="s">
        <v>313</v>
      </c>
      <c r="E126" s="148" t="s">
        <v>21</v>
      </c>
      <c r="F126" s="149" t="s">
        <v>3695</v>
      </c>
      <c r="H126" s="150">
        <v>13.343999999999999</v>
      </c>
      <c r="I126" s="151"/>
      <c r="L126" s="146"/>
      <c r="M126" s="152"/>
      <c r="T126" s="153"/>
      <c r="AT126" s="148" t="s">
        <v>313</v>
      </c>
      <c r="AU126" s="148" t="s">
        <v>81</v>
      </c>
      <c r="AV126" s="12" t="s">
        <v>81</v>
      </c>
      <c r="AW126" s="12" t="s">
        <v>34</v>
      </c>
      <c r="AX126" s="12" t="s">
        <v>72</v>
      </c>
      <c r="AY126" s="148" t="s">
        <v>306</v>
      </c>
    </row>
    <row r="127" spans="2:65" s="13" customFormat="1">
      <c r="B127" s="154"/>
      <c r="D127" s="147" t="s">
        <v>313</v>
      </c>
      <c r="E127" s="155" t="s">
        <v>21</v>
      </c>
      <c r="F127" s="156" t="s">
        <v>315</v>
      </c>
      <c r="H127" s="157">
        <v>39.613</v>
      </c>
      <c r="I127" s="158"/>
      <c r="L127" s="154"/>
      <c r="M127" s="159"/>
      <c r="T127" s="160"/>
      <c r="AT127" s="155" t="s">
        <v>313</v>
      </c>
      <c r="AU127" s="155" t="s">
        <v>81</v>
      </c>
      <c r="AV127" s="13" t="s">
        <v>89</v>
      </c>
      <c r="AW127" s="13" t="s">
        <v>34</v>
      </c>
      <c r="AX127" s="13" t="s">
        <v>79</v>
      </c>
      <c r="AY127" s="155" t="s">
        <v>306</v>
      </c>
    </row>
    <row r="128" spans="2:65" s="1" customFormat="1" ht="24.2" customHeight="1">
      <c r="B128" s="33"/>
      <c r="C128" s="133" t="s">
        <v>89</v>
      </c>
      <c r="D128" s="133" t="s">
        <v>308</v>
      </c>
      <c r="E128" s="134" t="s">
        <v>3696</v>
      </c>
      <c r="F128" s="135" t="s">
        <v>3697</v>
      </c>
      <c r="G128" s="136" t="s">
        <v>318</v>
      </c>
      <c r="H128" s="137">
        <v>19.242999999999999</v>
      </c>
      <c r="I128" s="138"/>
      <c r="J128" s="139">
        <f>ROUND(I128*H128,2)</f>
        <v>0</v>
      </c>
      <c r="K128" s="135" t="s">
        <v>3596</v>
      </c>
      <c r="L128" s="33"/>
      <c r="M128" s="140" t="s">
        <v>21</v>
      </c>
      <c r="N128" s="141" t="s">
        <v>43</v>
      </c>
      <c r="P128" s="142">
        <f>O128*H128</f>
        <v>0</v>
      </c>
      <c r="Q128" s="142">
        <v>0</v>
      </c>
      <c r="R128" s="142">
        <f>Q128*H128</f>
        <v>0</v>
      </c>
      <c r="S128" s="142">
        <v>0</v>
      </c>
      <c r="T128" s="143">
        <f>S128*H128</f>
        <v>0</v>
      </c>
      <c r="AR128" s="144" t="s">
        <v>108</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3698</v>
      </c>
    </row>
    <row r="129" spans="2:65" s="1" customFormat="1">
      <c r="B129" s="33"/>
      <c r="D129" s="161" t="s">
        <v>321</v>
      </c>
      <c r="F129" s="162" t="s">
        <v>3699</v>
      </c>
      <c r="I129" s="163"/>
      <c r="L129" s="33"/>
      <c r="M129" s="164"/>
      <c r="T129" s="52"/>
      <c r="AT129" s="18" t="s">
        <v>321</v>
      </c>
      <c r="AU129" s="18" t="s">
        <v>81</v>
      </c>
    </row>
    <row r="130" spans="2:65" s="14" customFormat="1">
      <c r="B130" s="165"/>
      <c r="D130" s="147" t="s">
        <v>313</v>
      </c>
      <c r="E130" s="166" t="s">
        <v>21</v>
      </c>
      <c r="F130" s="167" t="s">
        <v>3700</v>
      </c>
      <c r="H130" s="166" t="s">
        <v>21</v>
      </c>
      <c r="I130" s="168"/>
      <c r="L130" s="165"/>
      <c r="M130" s="169"/>
      <c r="T130" s="170"/>
      <c r="AT130" s="166" t="s">
        <v>313</v>
      </c>
      <c r="AU130" s="166" t="s">
        <v>81</v>
      </c>
      <c r="AV130" s="14" t="s">
        <v>79</v>
      </c>
      <c r="AW130" s="14" t="s">
        <v>34</v>
      </c>
      <c r="AX130" s="14" t="s">
        <v>72</v>
      </c>
      <c r="AY130" s="166" t="s">
        <v>306</v>
      </c>
    </row>
    <row r="131" spans="2:65" s="14" customFormat="1">
      <c r="B131" s="165"/>
      <c r="D131" s="147" t="s">
        <v>313</v>
      </c>
      <c r="E131" s="166" t="s">
        <v>21</v>
      </c>
      <c r="F131" s="167" t="s">
        <v>3701</v>
      </c>
      <c r="H131" s="166" t="s">
        <v>21</v>
      </c>
      <c r="I131" s="168"/>
      <c r="L131" s="165"/>
      <c r="M131" s="169"/>
      <c r="T131" s="170"/>
      <c r="AT131" s="166" t="s">
        <v>313</v>
      </c>
      <c r="AU131" s="166" t="s">
        <v>81</v>
      </c>
      <c r="AV131" s="14" t="s">
        <v>79</v>
      </c>
      <c r="AW131" s="14" t="s">
        <v>34</v>
      </c>
      <c r="AX131" s="14" t="s">
        <v>72</v>
      </c>
      <c r="AY131" s="166" t="s">
        <v>306</v>
      </c>
    </row>
    <row r="132" spans="2:65" s="12" customFormat="1">
      <c r="B132" s="146"/>
      <c r="D132" s="147" t="s">
        <v>313</v>
      </c>
      <c r="E132" s="148" t="s">
        <v>21</v>
      </c>
      <c r="F132" s="149" t="s">
        <v>3702</v>
      </c>
      <c r="H132" s="150">
        <v>13.961</v>
      </c>
      <c r="I132" s="151"/>
      <c r="L132" s="146"/>
      <c r="M132" s="152"/>
      <c r="T132" s="153"/>
      <c r="AT132" s="148" t="s">
        <v>313</v>
      </c>
      <c r="AU132" s="148" t="s">
        <v>81</v>
      </c>
      <c r="AV132" s="12" t="s">
        <v>81</v>
      </c>
      <c r="AW132" s="12" t="s">
        <v>34</v>
      </c>
      <c r="AX132" s="12" t="s">
        <v>72</v>
      </c>
      <c r="AY132" s="148" t="s">
        <v>306</v>
      </c>
    </row>
    <row r="133" spans="2:65" s="14" customFormat="1">
      <c r="B133" s="165"/>
      <c r="D133" s="147" t="s">
        <v>313</v>
      </c>
      <c r="E133" s="166" t="s">
        <v>21</v>
      </c>
      <c r="F133" s="167" t="s">
        <v>3703</v>
      </c>
      <c r="H133" s="166" t="s">
        <v>21</v>
      </c>
      <c r="I133" s="168"/>
      <c r="L133" s="165"/>
      <c r="M133" s="169"/>
      <c r="T133" s="170"/>
      <c r="AT133" s="166" t="s">
        <v>313</v>
      </c>
      <c r="AU133" s="166" t="s">
        <v>81</v>
      </c>
      <c r="AV133" s="14" t="s">
        <v>79</v>
      </c>
      <c r="AW133" s="14" t="s">
        <v>34</v>
      </c>
      <c r="AX133" s="14" t="s">
        <v>72</v>
      </c>
      <c r="AY133" s="166" t="s">
        <v>306</v>
      </c>
    </row>
    <row r="134" spans="2:65" s="12" customFormat="1">
      <c r="B134" s="146"/>
      <c r="D134" s="147" t="s">
        <v>313</v>
      </c>
      <c r="E134" s="148" t="s">
        <v>21</v>
      </c>
      <c r="F134" s="149" t="s">
        <v>3704</v>
      </c>
      <c r="H134" s="150">
        <v>5.282</v>
      </c>
      <c r="I134" s="151"/>
      <c r="L134" s="146"/>
      <c r="M134" s="152"/>
      <c r="T134" s="153"/>
      <c r="AT134" s="148" t="s">
        <v>313</v>
      </c>
      <c r="AU134" s="148" t="s">
        <v>81</v>
      </c>
      <c r="AV134" s="12" t="s">
        <v>81</v>
      </c>
      <c r="AW134" s="12" t="s">
        <v>34</v>
      </c>
      <c r="AX134" s="12" t="s">
        <v>72</v>
      </c>
      <c r="AY134" s="148" t="s">
        <v>306</v>
      </c>
    </row>
    <row r="135" spans="2:65" s="13" customFormat="1">
      <c r="B135" s="154"/>
      <c r="D135" s="147" t="s">
        <v>313</v>
      </c>
      <c r="E135" s="155" t="s">
        <v>21</v>
      </c>
      <c r="F135" s="156" t="s">
        <v>315</v>
      </c>
      <c r="H135" s="157">
        <v>19.242999999999999</v>
      </c>
      <c r="I135" s="158"/>
      <c r="L135" s="154"/>
      <c r="M135" s="159"/>
      <c r="T135" s="160"/>
      <c r="AT135" s="155" t="s">
        <v>313</v>
      </c>
      <c r="AU135" s="155" t="s">
        <v>81</v>
      </c>
      <c r="AV135" s="13" t="s">
        <v>89</v>
      </c>
      <c r="AW135" s="13" t="s">
        <v>34</v>
      </c>
      <c r="AX135" s="13" t="s">
        <v>79</v>
      </c>
      <c r="AY135" s="155" t="s">
        <v>306</v>
      </c>
    </row>
    <row r="136" spans="2:65" s="1" customFormat="1" ht="24.2" customHeight="1">
      <c r="B136" s="33"/>
      <c r="C136" s="133" t="s">
        <v>108</v>
      </c>
      <c r="D136" s="133" t="s">
        <v>308</v>
      </c>
      <c r="E136" s="134" t="s">
        <v>3705</v>
      </c>
      <c r="F136" s="135" t="s">
        <v>3706</v>
      </c>
      <c r="G136" s="136" t="s">
        <v>318</v>
      </c>
      <c r="H136" s="137">
        <v>70.551000000000002</v>
      </c>
      <c r="I136" s="138"/>
      <c r="J136" s="139">
        <f>ROUND(I136*H136,2)</f>
        <v>0</v>
      </c>
      <c r="K136" s="135" t="s">
        <v>3596</v>
      </c>
      <c r="L136" s="33"/>
      <c r="M136" s="140" t="s">
        <v>21</v>
      </c>
      <c r="N136" s="141" t="s">
        <v>43</v>
      </c>
      <c r="P136" s="142">
        <f>O136*H136</f>
        <v>0</v>
      </c>
      <c r="Q136" s="142">
        <v>0</v>
      </c>
      <c r="R136" s="142">
        <f>Q136*H136</f>
        <v>0</v>
      </c>
      <c r="S136" s="142">
        <v>0</v>
      </c>
      <c r="T136" s="143">
        <f>S136*H136</f>
        <v>0</v>
      </c>
      <c r="AR136" s="144" t="s">
        <v>108</v>
      </c>
      <c r="AT136" s="144" t="s">
        <v>308</v>
      </c>
      <c r="AU136" s="144" t="s">
        <v>81</v>
      </c>
      <c r="AY136" s="18" t="s">
        <v>306</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108</v>
      </c>
      <c r="BM136" s="144" t="s">
        <v>3707</v>
      </c>
    </row>
    <row r="137" spans="2:65" s="1" customFormat="1">
      <c r="B137" s="33"/>
      <c r="D137" s="161" t="s">
        <v>321</v>
      </c>
      <c r="F137" s="162" t="s">
        <v>3708</v>
      </c>
      <c r="I137" s="163"/>
      <c r="L137" s="33"/>
      <c r="M137" s="164"/>
      <c r="T137" s="52"/>
      <c r="AT137" s="18" t="s">
        <v>321</v>
      </c>
      <c r="AU137" s="18" t="s">
        <v>81</v>
      </c>
    </row>
    <row r="138" spans="2:65" s="14" customFormat="1">
      <c r="B138" s="165"/>
      <c r="D138" s="147" t="s">
        <v>313</v>
      </c>
      <c r="E138" s="166" t="s">
        <v>21</v>
      </c>
      <c r="F138" s="167" t="s">
        <v>3700</v>
      </c>
      <c r="H138" s="166" t="s">
        <v>21</v>
      </c>
      <c r="I138" s="168"/>
      <c r="L138" s="165"/>
      <c r="M138" s="169"/>
      <c r="T138" s="170"/>
      <c r="AT138" s="166" t="s">
        <v>313</v>
      </c>
      <c r="AU138" s="166" t="s">
        <v>81</v>
      </c>
      <c r="AV138" s="14" t="s">
        <v>79</v>
      </c>
      <c r="AW138" s="14" t="s">
        <v>34</v>
      </c>
      <c r="AX138" s="14" t="s">
        <v>72</v>
      </c>
      <c r="AY138" s="166" t="s">
        <v>306</v>
      </c>
    </row>
    <row r="139" spans="2:65" s="14" customFormat="1">
      <c r="B139" s="165"/>
      <c r="D139" s="147" t="s">
        <v>313</v>
      </c>
      <c r="E139" s="166" t="s">
        <v>21</v>
      </c>
      <c r="F139" s="167" t="s">
        <v>3709</v>
      </c>
      <c r="H139" s="166" t="s">
        <v>21</v>
      </c>
      <c r="I139" s="168"/>
      <c r="L139" s="165"/>
      <c r="M139" s="169"/>
      <c r="T139" s="170"/>
      <c r="AT139" s="166" t="s">
        <v>313</v>
      </c>
      <c r="AU139" s="166" t="s">
        <v>81</v>
      </c>
      <c r="AV139" s="14" t="s">
        <v>79</v>
      </c>
      <c r="AW139" s="14" t="s">
        <v>34</v>
      </c>
      <c r="AX139" s="14" t="s">
        <v>72</v>
      </c>
      <c r="AY139" s="166" t="s">
        <v>306</v>
      </c>
    </row>
    <row r="140" spans="2:65" s="12" customFormat="1">
      <c r="B140" s="146"/>
      <c r="D140" s="147" t="s">
        <v>313</v>
      </c>
      <c r="E140" s="148" t="s">
        <v>21</v>
      </c>
      <c r="F140" s="149" t="s">
        <v>3710</v>
      </c>
      <c r="H140" s="150">
        <v>84.512</v>
      </c>
      <c r="I140" s="151"/>
      <c r="L140" s="146"/>
      <c r="M140" s="152"/>
      <c r="T140" s="153"/>
      <c r="AT140" s="148" t="s">
        <v>313</v>
      </c>
      <c r="AU140" s="148" t="s">
        <v>81</v>
      </c>
      <c r="AV140" s="12" t="s">
        <v>81</v>
      </c>
      <c r="AW140" s="12" t="s">
        <v>34</v>
      </c>
      <c r="AX140" s="12" t="s">
        <v>72</v>
      </c>
      <c r="AY140" s="148" t="s">
        <v>306</v>
      </c>
    </row>
    <row r="141" spans="2:65" s="12" customFormat="1">
      <c r="B141" s="146"/>
      <c r="D141" s="147" t="s">
        <v>313</v>
      </c>
      <c r="E141" s="148" t="s">
        <v>21</v>
      </c>
      <c r="F141" s="149" t="s">
        <v>3711</v>
      </c>
      <c r="H141" s="150">
        <v>-13.961</v>
      </c>
      <c r="I141" s="151"/>
      <c r="L141" s="146"/>
      <c r="M141" s="152"/>
      <c r="T141" s="153"/>
      <c r="AT141" s="148" t="s">
        <v>313</v>
      </c>
      <c r="AU141" s="148" t="s">
        <v>81</v>
      </c>
      <c r="AV141" s="12" t="s">
        <v>81</v>
      </c>
      <c r="AW141" s="12" t="s">
        <v>34</v>
      </c>
      <c r="AX141" s="12" t="s">
        <v>72</v>
      </c>
      <c r="AY141" s="148" t="s">
        <v>306</v>
      </c>
    </row>
    <row r="142" spans="2:65" s="13" customFormat="1">
      <c r="B142" s="154"/>
      <c r="D142" s="147" t="s">
        <v>313</v>
      </c>
      <c r="E142" s="155" t="s">
        <v>21</v>
      </c>
      <c r="F142" s="156" t="s">
        <v>315</v>
      </c>
      <c r="H142" s="157">
        <v>70.551000000000002</v>
      </c>
      <c r="I142" s="158"/>
      <c r="L142" s="154"/>
      <c r="M142" s="159"/>
      <c r="T142" s="160"/>
      <c r="AT142" s="155" t="s">
        <v>313</v>
      </c>
      <c r="AU142" s="155" t="s">
        <v>81</v>
      </c>
      <c r="AV142" s="13" t="s">
        <v>89</v>
      </c>
      <c r="AW142" s="13" t="s">
        <v>34</v>
      </c>
      <c r="AX142" s="13" t="s">
        <v>79</v>
      </c>
      <c r="AY142" s="155" t="s">
        <v>306</v>
      </c>
    </row>
    <row r="143" spans="2:65" s="1" customFormat="1" ht="33" customHeight="1">
      <c r="B143" s="33"/>
      <c r="C143" s="133" t="s">
        <v>343</v>
      </c>
      <c r="D143" s="133" t="s">
        <v>308</v>
      </c>
      <c r="E143" s="134" t="s">
        <v>3712</v>
      </c>
      <c r="F143" s="135" t="s">
        <v>3713</v>
      </c>
      <c r="G143" s="136" t="s">
        <v>318</v>
      </c>
      <c r="H143" s="137">
        <v>47.485999999999997</v>
      </c>
      <c r="I143" s="138"/>
      <c r="J143" s="139">
        <f>ROUND(I143*H143,2)</f>
        <v>0</v>
      </c>
      <c r="K143" s="135" t="s">
        <v>3596</v>
      </c>
      <c r="L143" s="33"/>
      <c r="M143" s="140" t="s">
        <v>21</v>
      </c>
      <c r="N143" s="141" t="s">
        <v>43</v>
      </c>
      <c r="P143" s="142">
        <f>O143*H143</f>
        <v>0</v>
      </c>
      <c r="Q143" s="142">
        <v>0</v>
      </c>
      <c r="R143" s="142">
        <f>Q143*H143</f>
        <v>0</v>
      </c>
      <c r="S143" s="142">
        <v>0</v>
      </c>
      <c r="T143" s="143">
        <f>S143*H143</f>
        <v>0</v>
      </c>
      <c r="AR143" s="144" t="s">
        <v>108</v>
      </c>
      <c r="AT143" s="144" t="s">
        <v>308</v>
      </c>
      <c r="AU143" s="144" t="s">
        <v>81</v>
      </c>
      <c r="AY143" s="18" t="s">
        <v>306</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108</v>
      </c>
      <c r="BM143" s="144" t="s">
        <v>3714</v>
      </c>
    </row>
    <row r="144" spans="2:65" s="1" customFormat="1">
      <c r="B144" s="33"/>
      <c r="D144" s="161" t="s">
        <v>321</v>
      </c>
      <c r="F144" s="162" t="s">
        <v>3715</v>
      </c>
      <c r="I144" s="163"/>
      <c r="L144" s="33"/>
      <c r="M144" s="164"/>
      <c r="T144" s="52"/>
      <c r="AT144" s="18" t="s">
        <v>321</v>
      </c>
      <c r="AU144" s="18" t="s">
        <v>81</v>
      </c>
    </row>
    <row r="145" spans="2:65" s="12" customFormat="1">
      <c r="B145" s="146"/>
      <c r="D145" s="147" t="s">
        <v>313</v>
      </c>
      <c r="E145" s="148" t="s">
        <v>21</v>
      </c>
      <c r="F145" s="149" t="s">
        <v>3716</v>
      </c>
      <c r="H145" s="150">
        <v>39.402999999999999</v>
      </c>
      <c r="I145" s="151"/>
      <c r="L145" s="146"/>
      <c r="M145" s="152"/>
      <c r="T145" s="153"/>
      <c r="AT145" s="148" t="s">
        <v>313</v>
      </c>
      <c r="AU145" s="148" t="s">
        <v>81</v>
      </c>
      <c r="AV145" s="12" t="s">
        <v>81</v>
      </c>
      <c r="AW145" s="12" t="s">
        <v>34</v>
      </c>
      <c r="AX145" s="12" t="s">
        <v>72</v>
      </c>
      <c r="AY145" s="148" t="s">
        <v>306</v>
      </c>
    </row>
    <row r="146" spans="2:65" s="12" customFormat="1">
      <c r="B146" s="146"/>
      <c r="D146" s="147" t="s">
        <v>313</v>
      </c>
      <c r="E146" s="148" t="s">
        <v>21</v>
      </c>
      <c r="F146" s="149" t="s">
        <v>3717</v>
      </c>
      <c r="H146" s="150">
        <v>8.0830000000000002</v>
      </c>
      <c r="I146" s="151"/>
      <c r="L146" s="146"/>
      <c r="M146" s="152"/>
      <c r="T146" s="153"/>
      <c r="AT146" s="148" t="s">
        <v>313</v>
      </c>
      <c r="AU146" s="148" t="s">
        <v>81</v>
      </c>
      <c r="AV146" s="12" t="s">
        <v>81</v>
      </c>
      <c r="AW146" s="12" t="s">
        <v>34</v>
      </c>
      <c r="AX146" s="12" t="s">
        <v>72</v>
      </c>
      <c r="AY146" s="148" t="s">
        <v>306</v>
      </c>
    </row>
    <row r="147" spans="2:65" s="13" customFormat="1">
      <c r="B147" s="154"/>
      <c r="D147" s="147" t="s">
        <v>313</v>
      </c>
      <c r="E147" s="155" t="s">
        <v>21</v>
      </c>
      <c r="F147" s="156" t="s">
        <v>315</v>
      </c>
      <c r="H147" s="157">
        <v>47.485999999999997</v>
      </c>
      <c r="I147" s="158"/>
      <c r="L147" s="154"/>
      <c r="M147" s="159"/>
      <c r="T147" s="160"/>
      <c r="AT147" s="155" t="s">
        <v>313</v>
      </c>
      <c r="AU147" s="155" t="s">
        <v>81</v>
      </c>
      <c r="AV147" s="13" t="s">
        <v>89</v>
      </c>
      <c r="AW147" s="13" t="s">
        <v>34</v>
      </c>
      <c r="AX147" s="13" t="s">
        <v>79</v>
      </c>
      <c r="AY147" s="155" t="s">
        <v>306</v>
      </c>
    </row>
    <row r="148" spans="2:65" s="1" customFormat="1" ht="33" customHeight="1">
      <c r="B148" s="33"/>
      <c r="C148" s="133" t="s">
        <v>351</v>
      </c>
      <c r="D148" s="133" t="s">
        <v>308</v>
      </c>
      <c r="E148" s="134" t="s">
        <v>3718</v>
      </c>
      <c r="F148" s="135" t="s">
        <v>3719</v>
      </c>
      <c r="G148" s="136" t="s">
        <v>318</v>
      </c>
      <c r="H148" s="137">
        <v>142.458</v>
      </c>
      <c r="I148" s="138"/>
      <c r="J148" s="139">
        <f>ROUND(I148*H148,2)</f>
        <v>0</v>
      </c>
      <c r="K148" s="135" t="s">
        <v>3596</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3720</v>
      </c>
    </row>
    <row r="149" spans="2:65" s="1" customFormat="1">
      <c r="B149" s="33"/>
      <c r="D149" s="161" t="s">
        <v>321</v>
      </c>
      <c r="F149" s="162" t="s">
        <v>3721</v>
      </c>
      <c r="I149" s="163"/>
      <c r="L149" s="33"/>
      <c r="M149" s="164"/>
      <c r="T149" s="52"/>
      <c r="AT149" s="18" t="s">
        <v>321</v>
      </c>
      <c r="AU149" s="18" t="s">
        <v>81</v>
      </c>
    </row>
    <row r="150" spans="2:65" s="12" customFormat="1">
      <c r="B150" s="146"/>
      <c r="D150" s="147" t="s">
        <v>313</v>
      </c>
      <c r="E150" s="148" t="s">
        <v>21</v>
      </c>
      <c r="F150" s="149" t="s">
        <v>3716</v>
      </c>
      <c r="H150" s="150">
        <v>39.402999999999999</v>
      </c>
      <c r="I150" s="151"/>
      <c r="L150" s="146"/>
      <c r="M150" s="152"/>
      <c r="T150" s="153"/>
      <c r="AT150" s="148" t="s">
        <v>313</v>
      </c>
      <c r="AU150" s="148" t="s">
        <v>81</v>
      </c>
      <c r="AV150" s="12" t="s">
        <v>81</v>
      </c>
      <c r="AW150" s="12" t="s">
        <v>34</v>
      </c>
      <c r="AX150" s="12" t="s">
        <v>72</v>
      </c>
      <c r="AY150" s="148" t="s">
        <v>306</v>
      </c>
    </row>
    <row r="151" spans="2:65" s="12" customFormat="1">
      <c r="B151" s="146"/>
      <c r="D151" s="147" t="s">
        <v>313</v>
      </c>
      <c r="E151" s="148" t="s">
        <v>21</v>
      </c>
      <c r="F151" s="149" t="s">
        <v>3717</v>
      </c>
      <c r="H151" s="150">
        <v>8.0830000000000002</v>
      </c>
      <c r="I151" s="151"/>
      <c r="L151" s="146"/>
      <c r="M151" s="152"/>
      <c r="T151" s="153"/>
      <c r="AT151" s="148" t="s">
        <v>313</v>
      </c>
      <c r="AU151" s="148" t="s">
        <v>81</v>
      </c>
      <c r="AV151" s="12" t="s">
        <v>81</v>
      </c>
      <c r="AW151" s="12" t="s">
        <v>34</v>
      </c>
      <c r="AX151" s="12" t="s">
        <v>72</v>
      </c>
      <c r="AY151" s="148" t="s">
        <v>306</v>
      </c>
    </row>
    <row r="152" spans="2:65" s="13" customFormat="1">
      <c r="B152" s="154"/>
      <c r="D152" s="147" t="s">
        <v>313</v>
      </c>
      <c r="E152" s="155" t="s">
        <v>21</v>
      </c>
      <c r="F152" s="156" t="s">
        <v>315</v>
      </c>
      <c r="H152" s="157">
        <v>47.485999999999997</v>
      </c>
      <c r="I152" s="158"/>
      <c r="L152" s="154"/>
      <c r="M152" s="159"/>
      <c r="T152" s="160"/>
      <c r="AT152" s="155" t="s">
        <v>313</v>
      </c>
      <c r="AU152" s="155" t="s">
        <v>81</v>
      </c>
      <c r="AV152" s="13" t="s">
        <v>89</v>
      </c>
      <c r="AW152" s="13" t="s">
        <v>34</v>
      </c>
      <c r="AX152" s="13" t="s">
        <v>79</v>
      </c>
      <c r="AY152" s="155" t="s">
        <v>306</v>
      </c>
    </row>
    <row r="153" spans="2:65" s="12" customFormat="1">
      <c r="B153" s="146"/>
      <c r="D153" s="147" t="s">
        <v>313</v>
      </c>
      <c r="F153" s="149" t="s">
        <v>3722</v>
      </c>
      <c r="H153" s="150">
        <v>142.458</v>
      </c>
      <c r="I153" s="151"/>
      <c r="L153" s="146"/>
      <c r="M153" s="152"/>
      <c r="T153" s="153"/>
      <c r="AT153" s="148" t="s">
        <v>313</v>
      </c>
      <c r="AU153" s="148" t="s">
        <v>81</v>
      </c>
      <c r="AV153" s="12" t="s">
        <v>81</v>
      </c>
      <c r="AW153" s="12" t="s">
        <v>4</v>
      </c>
      <c r="AX153" s="12" t="s">
        <v>79</v>
      </c>
      <c r="AY153" s="148" t="s">
        <v>306</v>
      </c>
    </row>
    <row r="154" spans="2:65" s="1" customFormat="1" ht="37.9" customHeight="1">
      <c r="B154" s="33"/>
      <c r="C154" s="133" t="s">
        <v>359</v>
      </c>
      <c r="D154" s="133" t="s">
        <v>308</v>
      </c>
      <c r="E154" s="134" t="s">
        <v>337</v>
      </c>
      <c r="F154" s="135" t="s">
        <v>338</v>
      </c>
      <c r="G154" s="136" t="s">
        <v>318</v>
      </c>
      <c r="H154" s="137">
        <v>80.457999999999998</v>
      </c>
      <c r="I154" s="138"/>
      <c r="J154" s="139">
        <f>ROUND(I154*H154,2)</f>
        <v>0</v>
      </c>
      <c r="K154" s="135" t="s">
        <v>3596</v>
      </c>
      <c r="L154" s="33"/>
      <c r="M154" s="140" t="s">
        <v>21</v>
      </c>
      <c r="N154" s="141" t="s">
        <v>43</v>
      </c>
      <c r="P154" s="142">
        <f>O154*H154</f>
        <v>0</v>
      </c>
      <c r="Q154" s="142">
        <v>0</v>
      </c>
      <c r="R154" s="142">
        <f>Q154*H154</f>
        <v>0</v>
      </c>
      <c r="S154" s="142">
        <v>0</v>
      </c>
      <c r="T154" s="143">
        <f>S154*H154</f>
        <v>0</v>
      </c>
      <c r="AR154" s="144" t="s">
        <v>108</v>
      </c>
      <c r="AT154" s="144" t="s">
        <v>308</v>
      </c>
      <c r="AU154" s="144" t="s">
        <v>81</v>
      </c>
      <c r="AY154" s="18" t="s">
        <v>306</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108</v>
      </c>
      <c r="BM154" s="144" t="s">
        <v>3723</v>
      </c>
    </row>
    <row r="155" spans="2:65" s="1" customFormat="1">
      <c r="B155" s="33"/>
      <c r="D155" s="161" t="s">
        <v>321</v>
      </c>
      <c r="F155" s="162" t="s">
        <v>3724</v>
      </c>
      <c r="I155" s="163"/>
      <c r="L155" s="33"/>
      <c r="M155" s="164"/>
      <c r="T155" s="52"/>
      <c r="AT155" s="18" t="s">
        <v>321</v>
      </c>
      <c r="AU155" s="18" t="s">
        <v>81</v>
      </c>
    </row>
    <row r="156" spans="2:65" s="12" customFormat="1">
      <c r="B156" s="146"/>
      <c r="D156" s="147" t="s">
        <v>313</v>
      </c>
      <c r="E156" s="148" t="s">
        <v>21</v>
      </c>
      <c r="F156" s="149" t="s">
        <v>3725</v>
      </c>
      <c r="H156" s="150">
        <v>39.613</v>
      </c>
      <c r="I156" s="151"/>
      <c r="L156" s="146"/>
      <c r="M156" s="152"/>
      <c r="T156" s="153"/>
      <c r="AT156" s="148" t="s">
        <v>313</v>
      </c>
      <c r="AU156" s="148" t="s">
        <v>81</v>
      </c>
      <c r="AV156" s="12" t="s">
        <v>81</v>
      </c>
      <c r="AW156" s="12" t="s">
        <v>34</v>
      </c>
      <c r="AX156" s="12" t="s">
        <v>72</v>
      </c>
      <c r="AY156" s="148" t="s">
        <v>306</v>
      </c>
    </row>
    <row r="157" spans="2:65" s="12" customFormat="1">
      <c r="B157" s="146"/>
      <c r="D157" s="147" t="s">
        <v>313</v>
      </c>
      <c r="E157" s="148" t="s">
        <v>21</v>
      </c>
      <c r="F157" s="149" t="s">
        <v>3726</v>
      </c>
      <c r="H157" s="150">
        <v>40.844999999999999</v>
      </c>
      <c r="I157" s="151"/>
      <c r="L157" s="146"/>
      <c r="M157" s="152"/>
      <c r="T157" s="153"/>
      <c r="AT157" s="148" t="s">
        <v>313</v>
      </c>
      <c r="AU157" s="148" t="s">
        <v>81</v>
      </c>
      <c r="AV157" s="12" t="s">
        <v>81</v>
      </c>
      <c r="AW157" s="12" t="s">
        <v>34</v>
      </c>
      <c r="AX157" s="12" t="s">
        <v>72</v>
      </c>
      <c r="AY157" s="148" t="s">
        <v>306</v>
      </c>
    </row>
    <row r="158" spans="2:65" s="13" customFormat="1">
      <c r="B158" s="154"/>
      <c r="D158" s="147" t="s">
        <v>313</v>
      </c>
      <c r="E158" s="155" t="s">
        <v>21</v>
      </c>
      <c r="F158" s="156" t="s">
        <v>315</v>
      </c>
      <c r="H158" s="157">
        <v>80.457999999999998</v>
      </c>
      <c r="I158" s="158"/>
      <c r="L158" s="154"/>
      <c r="M158" s="159"/>
      <c r="T158" s="160"/>
      <c r="AT158" s="155" t="s">
        <v>313</v>
      </c>
      <c r="AU158" s="155" t="s">
        <v>81</v>
      </c>
      <c r="AV158" s="13" t="s">
        <v>89</v>
      </c>
      <c r="AW158" s="13" t="s">
        <v>34</v>
      </c>
      <c r="AX158" s="13" t="s">
        <v>79</v>
      </c>
      <c r="AY158" s="155" t="s">
        <v>306</v>
      </c>
    </row>
    <row r="159" spans="2:65" s="1" customFormat="1" ht="37.9" customHeight="1">
      <c r="B159" s="33"/>
      <c r="C159" s="133" t="s">
        <v>365</v>
      </c>
      <c r="D159" s="133" t="s">
        <v>308</v>
      </c>
      <c r="E159" s="134" t="s">
        <v>344</v>
      </c>
      <c r="F159" s="135" t="s">
        <v>345</v>
      </c>
      <c r="G159" s="136" t="s">
        <v>318</v>
      </c>
      <c r="H159" s="137">
        <v>30.088000000000001</v>
      </c>
      <c r="I159" s="138"/>
      <c r="J159" s="139">
        <f>ROUND(I159*H159,2)</f>
        <v>0</v>
      </c>
      <c r="K159" s="135" t="s">
        <v>3596</v>
      </c>
      <c r="L159" s="33"/>
      <c r="M159" s="140" t="s">
        <v>21</v>
      </c>
      <c r="N159" s="141" t="s">
        <v>43</v>
      </c>
      <c r="P159" s="142">
        <f>O159*H159</f>
        <v>0</v>
      </c>
      <c r="Q159" s="142">
        <v>0</v>
      </c>
      <c r="R159" s="142">
        <f>Q159*H159</f>
        <v>0</v>
      </c>
      <c r="S159" s="142">
        <v>0</v>
      </c>
      <c r="T159" s="143">
        <f>S159*H159</f>
        <v>0</v>
      </c>
      <c r="AR159" s="144" t="s">
        <v>108</v>
      </c>
      <c r="AT159" s="144" t="s">
        <v>308</v>
      </c>
      <c r="AU159" s="144" t="s">
        <v>81</v>
      </c>
      <c r="AY159" s="18" t="s">
        <v>306</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108</v>
      </c>
      <c r="BM159" s="144" t="s">
        <v>3727</v>
      </c>
    </row>
    <row r="160" spans="2:65" s="1" customFormat="1">
      <c r="B160" s="33"/>
      <c r="D160" s="161" t="s">
        <v>321</v>
      </c>
      <c r="F160" s="162" t="s">
        <v>3728</v>
      </c>
      <c r="I160" s="163"/>
      <c r="L160" s="33"/>
      <c r="M160" s="164"/>
      <c r="T160" s="52"/>
      <c r="AT160" s="18" t="s">
        <v>321</v>
      </c>
      <c r="AU160" s="18" t="s">
        <v>81</v>
      </c>
    </row>
    <row r="161" spans="2:65" s="12" customFormat="1">
      <c r="B161" s="146"/>
      <c r="D161" s="147" t="s">
        <v>313</v>
      </c>
      <c r="E161" s="148" t="s">
        <v>21</v>
      </c>
      <c r="F161" s="149" t="s">
        <v>3729</v>
      </c>
      <c r="H161" s="150">
        <v>79.016000000000005</v>
      </c>
      <c r="I161" s="151"/>
      <c r="L161" s="146"/>
      <c r="M161" s="152"/>
      <c r="T161" s="153"/>
      <c r="AT161" s="148" t="s">
        <v>313</v>
      </c>
      <c r="AU161" s="148" t="s">
        <v>81</v>
      </c>
      <c r="AV161" s="12" t="s">
        <v>81</v>
      </c>
      <c r="AW161" s="12" t="s">
        <v>34</v>
      </c>
      <c r="AX161" s="12" t="s">
        <v>72</v>
      </c>
      <c r="AY161" s="148" t="s">
        <v>306</v>
      </c>
    </row>
    <row r="162" spans="2:65" s="12" customFormat="1">
      <c r="B162" s="146"/>
      <c r="D162" s="147" t="s">
        <v>313</v>
      </c>
      <c r="E162" s="148" t="s">
        <v>21</v>
      </c>
      <c r="F162" s="149" t="s">
        <v>3730</v>
      </c>
      <c r="H162" s="150">
        <v>-48.927999999999997</v>
      </c>
      <c r="I162" s="151"/>
      <c r="L162" s="146"/>
      <c r="M162" s="152"/>
      <c r="T162" s="153"/>
      <c r="AT162" s="148" t="s">
        <v>313</v>
      </c>
      <c r="AU162" s="148" t="s">
        <v>81</v>
      </c>
      <c r="AV162" s="12" t="s">
        <v>81</v>
      </c>
      <c r="AW162" s="12" t="s">
        <v>34</v>
      </c>
      <c r="AX162" s="12" t="s">
        <v>72</v>
      </c>
      <c r="AY162" s="148" t="s">
        <v>306</v>
      </c>
    </row>
    <row r="163" spans="2:65" s="13" customFormat="1">
      <c r="B163" s="154"/>
      <c r="D163" s="147" t="s">
        <v>313</v>
      </c>
      <c r="E163" s="155" t="s">
        <v>21</v>
      </c>
      <c r="F163" s="156" t="s">
        <v>315</v>
      </c>
      <c r="H163" s="157">
        <v>30.088000000000001</v>
      </c>
      <c r="I163" s="158"/>
      <c r="L163" s="154"/>
      <c r="M163" s="159"/>
      <c r="T163" s="160"/>
      <c r="AT163" s="155" t="s">
        <v>313</v>
      </c>
      <c r="AU163" s="155" t="s">
        <v>81</v>
      </c>
      <c r="AV163" s="13" t="s">
        <v>89</v>
      </c>
      <c r="AW163" s="13" t="s">
        <v>34</v>
      </c>
      <c r="AX163" s="13" t="s">
        <v>79</v>
      </c>
      <c r="AY163" s="155" t="s">
        <v>306</v>
      </c>
    </row>
    <row r="164" spans="2:65" s="1" customFormat="1" ht="37.9" customHeight="1">
      <c r="B164" s="33"/>
      <c r="C164" s="133" t="s">
        <v>372</v>
      </c>
      <c r="D164" s="133" t="s">
        <v>308</v>
      </c>
      <c r="E164" s="134" t="s">
        <v>352</v>
      </c>
      <c r="F164" s="135" t="s">
        <v>353</v>
      </c>
      <c r="G164" s="136" t="s">
        <v>318</v>
      </c>
      <c r="H164" s="137">
        <v>150.44</v>
      </c>
      <c r="I164" s="138"/>
      <c r="J164" s="139">
        <f>ROUND(I164*H164,2)</f>
        <v>0</v>
      </c>
      <c r="K164" s="135" t="s">
        <v>3596</v>
      </c>
      <c r="L164" s="33"/>
      <c r="M164" s="140" t="s">
        <v>21</v>
      </c>
      <c r="N164" s="141" t="s">
        <v>43</v>
      </c>
      <c r="P164" s="142">
        <f>O164*H164</f>
        <v>0</v>
      </c>
      <c r="Q164" s="142">
        <v>0</v>
      </c>
      <c r="R164" s="142">
        <f>Q164*H164</f>
        <v>0</v>
      </c>
      <c r="S164" s="142">
        <v>0</v>
      </c>
      <c r="T164" s="143">
        <f>S164*H164</f>
        <v>0</v>
      </c>
      <c r="AR164" s="144" t="s">
        <v>108</v>
      </c>
      <c r="AT164" s="144" t="s">
        <v>308</v>
      </c>
      <c r="AU164" s="144" t="s">
        <v>81</v>
      </c>
      <c r="AY164" s="18" t="s">
        <v>306</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108</v>
      </c>
      <c r="BM164" s="144" t="s">
        <v>3731</v>
      </c>
    </row>
    <row r="165" spans="2:65" s="1" customFormat="1">
      <c r="B165" s="33"/>
      <c r="D165" s="161" t="s">
        <v>321</v>
      </c>
      <c r="F165" s="162" t="s">
        <v>3732</v>
      </c>
      <c r="I165" s="163"/>
      <c r="L165" s="33"/>
      <c r="M165" s="164"/>
      <c r="T165" s="52"/>
      <c r="AT165" s="18" t="s">
        <v>321</v>
      </c>
      <c r="AU165" s="18" t="s">
        <v>81</v>
      </c>
    </row>
    <row r="166" spans="2:65" s="1" customFormat="1" ht="19.5">
      <c r="B166" s="33"/>
      <c r="D166" s="147" t="s">
        <v>356</v>
      </c>
      <c r="F166" s="178" t="s">
        <v>3733</v>
      </c>
      <c r="I166" s="163"/>
      <c r="L166" s="33"/>
      <c r="M166" s="164"/>
      <c r="T166" s="52"/>
      <c r="AT166" s="18" t="s">
        <v>356</v>
      </c>
      <c r="AU166" s="18" t="s">
        <v>81</v>
      </c>
    </row>
    <row r="167" spans="2:65" s="12" customFormat="1">
      <c r="B167" s="146"/>
      <c r="D167" s="147" t="s">
        <v>313</v>
      </c>
      <c r="E167" s="148" t="s">
        <v>21</v>
      </c>
      <c r="F167" s="149" t="s">
        <v>3729</v>
      </c>
      <c r="H167" s="150">
        <v>79.016000000000005</v>
      </c>
      <c r="I167" s="151"/>
      <c r="L167" s="146"/>
      <c r="M167" s="152"/>
      <c r="T167" s="153"/>
      <c r="AT167" s="148" t="s">
        <v>313</v>
      </c>
      <c r="AU167" s="148" t="s">
        <v>81</v>
      </c>
      <c r="AV167" s="12" t="s">
        <v>81</v>
      </c>
      <c r="AW167" s="12" t="s">
        <v>34</v>
      </c>
      <c r="AX167" s="12" t="s">
        <v>72</v>
      </c>
      <c r="AY167" s="148" t="s">
        <v>306</v>
      </c>
    </row>
    <row r="168" spans="2:65" s="12" customFormat="1">
      <c r="B168" s="146"/>
      <c r="D168" s="147" t="s">
        <v>313</v>
      </c>
      <c r="E168" s="148" t="s">
        <v>21</v>
      </c>
      <c r="F168" s="149" t="s">
        <v>3730</v>
      </c>
      <c r="H168" s="150">
        <v>-48.927999999999997</v>
      </c>
      <c r="I168" s="151"/>
      <c r="L168" s="146"/>
      <c r="M168" s="152"/>
      <c r="T168" s="153"/>
      <c r="AT168" s="148" t="s">
        <v>313</v>
      </c>
      <c r="AU168" s="148" t="s">
        <v>81</v>
      </c>
      <c r="AV168" s="12" t="s">
        <v>81</v>
      </c>
      <c r="AW168" s="12" t="s">
        <v>34</v>
      </c>
      <c r="AX168" s="12" t="s">
        <v>72</v>
      </c>
      <c r="AY168" s="148" t="s">
        <v>306</v>
      </c>
    </row>
    <row r="169" spans="2:65" s="13" customFormat="1">
      <c r="B169" s="154"/>
      <c r="D169" s="147" t="s">
        <v>313</v>
      </c>
      <c r="E169" s="155" t="s">
        <v>21</v>
      </c>
      <c r="F169" s="156" t="s">
        <v>315</v>
      </c>
      <c r="H169" s="157">
        <v>30.088000000000001</v>
      </c>
      <c r="I169" s="158"/>
      <c r="L169" s="154"/>
      <c r="M169" s="159"/>
      <c r="T169" s="160"/>
      <c r="AT169" s="155" t="s">
        <v>313</v>
      </c>
      <c r="AU169" s="155" t="s">
        <v>81</v>
      </c>
      <c r="AV169" s="13" t="s">
        <v>89</v>
      </c>
      <c r="AW169" s="13" t="s">
        <v>34</v>
      </c>
      <c r="AX169" s="13" t="s">
        <v>79</v>
      </c>
      <c r="AY169" s="155" t="s">
        <v>306</v>
      </c>
    </row>
    <row r="170" spans="2:65" s="12" customFormat="1">
      <c r="B170" s="146"/>
      <c r="D170" s="147" t="s">
        <v>313</v>
      </c>
      <c r="F170" s="149" t="s">
        <v>3734</v>
      </c>
      <c r="H170" s="150">
        <v>150.44</v>
      </c>
      <c r="I170" s="151"/>
      <c r="L170" s="146"/>
      <c r="M170" s="152"/>
      <c r="T170" s="153"/>
      <c r="AT170" s="148" t="s">
        <v>313</v>
      </c>
      <c r="AU170" s="148" t="s">
        <v>81</v>
      </c>
      <c r="AV170" s="12" t="s">
        <v>81</v>
      </c>
      <c r="AW170" s="12" t="s">
        <v>4</v>
      </c>
      <c r="AX170" s="12" t="s">
        <v>79</v>
      </c>
      <c r="AY170" s="148" t="s">
        <v>306</v>
      </c>
    </row>
    <row r="171" spans="2:65" s="1" customFormat="1" ht="24.2" customHeight="1">
      <c r="B171" s="33"/>
      <c r="C171" s="133" t="s">
        <v>379</v>
      </c>
      <c r="D171" s="133" t="s">
        <v>308</v>
      </c>
      <c r="E171" s="134" t="s">
        <v>3735</v>
      </c>
      <c r="F171" s="135" t="s">
        <v>3736</v>
      </c>
      <c r="G171" s="136" t="s">
        <v>318</v>
      </c>
      <c r="H171" s="137">
        <v>8.0830000000000002</v>
      </c>
      <c r="I171" s="138"/>
      <c r="J171" s="139">
        <f>ROUND(I171*H171,2)</f>
        <v>0</v>
      </c>
      <c r="K171" s="135" t="s">
        <v>3596</v>
      </c>
      <c r="L171" s="33"/>
      <c r="M171" s="140" t="s">
        <v>21</v>
      </c>
      <c r="N171" s="141" t="s">
        <v>43</v>
      </c>
      <c r="P171" s="142">
        <f>O171*H171</f>
        <v>0</v>
      </c>
      <c r="Q171" s="142">
        <v>0</v>
      </c>
      <c r="R171" s="142">
        <f>Q171*H171</f>
        <v>0</v>
      </c>
      <c r="S171" s="142">
        <v>0</v>
      </c>
      <c r="T171" s="143">
        <f>S171*H171</f>
        <v>0</v>
      </c>
      <c r="AR171" s="144" t="s">
        <v>108</v>
      </c>
      <c r="AT171" s="144" t="s">
        <v>308</v>
      </c>
      <c r="AU171" s="144" t="s">
        <v>81</v>
      </c>
      <c r="AY171" s="18" t="s">
        <v>306</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108</v>
      </c>
      <c r="BM171" s="144" t="s">
        <v>3737</v>
      </c>
    </row>
    <row r="172" spans="2:65" s="1" customFormat="1">
      <c r="B172" s="33"/>
      <c r="D172" s="161" t="s">
        <v>321</v>
      </c>
      <c r="F172" s="162" t="s">
        <v>3738</v>
      </c>
      <c r="I172" s="163"/>
      <c r="L172" s="33"/>
      <c r="M172" s="164"/>
      <c r="T172" s="52"/>
      <c r="AT172" s="18" t="s">
        <v>321</v>
      </c>
      <c r="AU172" s="18" t="s">
        <v>81</v>
      </c>
    </row>
    <row r="173" spans="2:65" s="12" customFormat="1">
      <c r="B173" s="146"/>
      <c r="D173" s="147" t="s">
        <v>313</v>
      </c>
      <c r="E173" s="148" t="s">
        <v>21</v>
      </c>
      <c r="F173" s="149" t="s">
        <v>3739</v>
      </c>
      <c r="H173" s="150">
        <v>8.0830000000000002</v>
      </c>
      <c r="I173" s="151"/>
      <c r="L173" s="146"/>
      <c r="M173" s="152"/>
      <c r="T173" s="153"/>
      <c r="AT173" s="148" t="s">
        <v>313</v>
      </c>
      <c r="AU173" s="148" t="s">
        <v>81</v>
      </c>
      <c r="AV173" s="12" t="s">
        <v>81</v>
      </c>
      <c r="AW173" s="12" t="s">
        <v>34</v>
      </c>
      <c r="AX173" s="12" t="s">
        <v>72</v>
      </c>
      <c r="AY173" s="148" t="s">
        <v>306</v>
      </c>
    </row>
    <row r="174" spans="2:65" s="13" customFormat="1">
      <c r="B174" s="154"/>
      <c r="D174" s="147" t="s">
        <v>313</v>
      </c>
      <c r="E174" s="155" t="s">
        <v>21</v>
      </c>
      <c r="F174" s="156" t="s">
        <v>315</v>
      </c>
      <c r="H174" s="157">
        <v>8.0830000000000002</v>
      </c>
      <c r="I174" s="158"/>
      <c r="L174" s="154"/>
      <c r="M174" s="159"/>
      <c r="T174" s="160"/>
      <c r="AT174" s="155" t="s">
        <v>313</v>
      </c>
      <c r="AU174" s="155" t="s">
        <v>81</v>
      </c>
      <c r="AV174" s="13" t="s">
        <v>89</v>
      </c>
      <c r="AW174" s="13" t="s">
        <v>34</v>
      </c>
      <c r="AX174" s="13" t="s">
        <v>79</v>
      </c>
      <c r="AY174" s="155" t="s">
        <v>306</v>
      </c>
    </row>
    <row r="175" spans="2:65" s="1" customFormat="1" ht="24.2" customHeight="1">
      <c r="B175" s="33"/>
      <c r="C175" s="133" t="s">
        <v>384</v>
      </c>
      <c r="D175" s="133" t="s">
        <v>308</v>
      </c>
      <c r="E175" s="134" t="s">
        <v>360</v>
      </c>
      <c r="F175" s="135" t="s">
        <v>3740</v>
      </c>
      <c r="G175" s="136" t="s">
        <v>318</v>
      </c>
      <c r="H175" s="137">
        <v>70.933000000000007</v>
      </c>
      <c r="I175" s="138"/>
      <c r="J175" s="139">
        <f>ROUND(I175*H175,2)</f>
        <v>0</v>
      </c>
      <c r="K175" s="135" t="s">
        <v>3596</v>
      </c>
      <c r="L175" s="33"/>
      <c r="M175" s="140" t="s">
        <v>21</v>
      </c>
      <c r="N175" s="141" t="s">
        <v>43</v>
      </c>
      <c r="P175" s="142">
        <f>O175*H175</f>
        <v>0</v>
      </c>
      <c r="Q175" s="142">
        <v>0</v>
      </c>
      <c r="R175" s="142">
        <f>Q175*H175</f>
        <v>0</v>
      </c>
      <c r="S175" s="142">
        <v>0</v>
      </c>
      <c r="T175" s="143">
        <f>S175*H175</f>
        <v>0</v>
      </c>
      <c r="AR175" s="144" t="s">
        <v>108</v>
      </c>
      <c r="AT175" s="144" t="s">
        <v>308</v>
      </c>
      <c r="AU175" s="144" t="s">
        <v>81</v>
      </c>
      <c r="AY175" s="18" t="s">
        <v>306</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108</v>
      </c>
      <c r="BM175" s="144" t="s">
        <v>3741</v>
      </c>
    </row>
    <row r="176" spans="2:65" s="1" customFormat="1">
      <c r="B176" s="33"/>
      <c r="D176" s="161" t="s">
        <v>321</v>
      </c>
      <c r="F176" s="162" t="s">
        <v>3742</v>
      </c>
      <c r="I176" s="163"/>
      <c r="L176" s="33"/>
      <c r="M176" s="164"/>
      <c r="T176" s="52"/>
      <c r="AT176" s="18" t="s">
        <v>321</v>
      </c>
      <c r="AU176" s="18" t="s">
        <v>81</v>
      </c>
    </row>
    <row r="177" spans="2:65" s="12" customFormat="1">
      <c r="B177" s="146"/>
      <c r="D177" s="147" t="s">
        <v>313</v>
      </c>
      <c r="E177" s="148" t="s">
        <v>21</v>
      </c>
      <c r="F177" s="149" t="s">
        <v>3743</v>
      </c>
      <c r="H177" s="150">
        <v>40.844999999999999</v>
      </c>
      <c r="I177" s="151"/>
      <c r="L177" s="146"/>
      <c r="M177" s="152"/>
      <c r="T177" s="153"/>
      <c r="AT177" s="148" t="s">
        <v>313</v>
      </c>
      <c r="AU177" s="148" t="s">
        <v>81</v>
      </c>
      <c r="AV177" s="12" t="s">
        <v>81</v>
      </c>
      <c r="AW177" s="12" t="s">
        <v>34</v>
      </c>
      <c r="AX177" s="12" t="s">
        <v>72</v>
      </c>
      <c r="AY177" s="148" t="s">
        <v>306</v>
      </c>
    </row>
    <row r="178" spans="2:65" s="12" customFormat="1">
      <c r="B178" s="146"/>
      <c r="D178" s="147" t="s">
        <v>313</v>
      </c>
      <c r="E178" s="148" t="s">
        <v>21</v>
      </c>
      <c r="F178" s="149" t="s">
        <v>3744</v>
      </c>
      <c r="H178" s="150">
        <v>30.088000000000001</v>
      </c>
      <c r="I178" s="151"/>
      <c r="L178" s="146"/>
      <c r="M178" s="152"/>
      <c r="T178" s="153"/>
      <c r="AT178" s="148" t="s">
        <v>313</v>
      </c>
      <c r="AU178" s="148" t="s">
        <v>81</v>
      </c>
      <c r="AV178" s="12" t="s">
        <v>81</v>
      </c>
      <c r="AW178" s="12" t="s">
        <v>34</v>
      </c>
      <c r="AX178" s="12" t="s">
        <v>72</v>
      </c>
      <c r="AY178" s="148" t="s">
        <v>306</v>
      </c>
    </row>
    <row r="179" spans="2:65" s="13" customFormat="1">
      <c r="B179" s="154"/>
      <c r="D179" s="147" t="s">
        <v>313</v>
      </c>
      <c r="E179" s="155" t="s">
        <v>21</v>
      </c>
      <c r="F179" s="156" t="s">
        <v>315</v>
      </c>
      <c r="H179" s="157">
        <v>70.933000000000007</v>
      </c>
      <c r="I179" s="158"/>
      <c r="L179" s="154"/>
      <c r="M179" s="159"/>
      <c r="T179" s="160"/>
      <c r="AT179" s="155" t="s">
        <v>313</v>
      </c>
      <c r="AU179" s="155" t="s">
        <v>81</v>
      </c>
      <c r="AV179" s="13" t="s">
        <v>89</v>
      </c>
      <c r="AW179" s="13" t="s">
        <v>34</v>
      </c>
      <c r="AX179" s="13" t="s">
        <v>79</v>
      </c>
      <c r="AY179" s="155" t="s">
        <v>306</v>
      </c>
    </row>
    <row r="180" spans="2:65" s="1" customFormat="1" ht="24.2" customHeight="1">
      <c r="B180" s="33"/>
      <c r="C180" s="133" t="s">
        <v>8</v>
      </c>
      <c r="D180" s="133" t="s">
        <v>308</v>
      </c>
      <c r="E180" s="134" t="s">
        <v>366</v>
      </c>
      <c r="F180" s="135" t="s">
        <v>3745</v>
      </c>
      <c r="G180" s="136" t="s">
        <v>236</v>
      </c>
      <c r="H180" s="137">
        <v>315</v>
      </c>
      <c r="I180" s="138"/>
      <c r="J180" s="139">
        <f>ROUND(I180*H180,2)</f>
        <v>0</v>
      </c>
      <c r="K180" s="135" t="s">
        <v>3596</v>
      </c>
      <c r="L180" s="33"/>
      <c r="M180" s="140" t="s">
        <v>21</v>
      </c>
      <c r="N180" s="141" t="s">
        <v>43</v>
      </c>
      <c r="P180" s="142">
        <f>O180*H180</f>
        <v>0</v>
      </c>
      <c r="Q180" s="142">
        <v>0</v>
      </c>
      <c r="R180" s="142">
        <f>Q180*H180</f>
        <v>0</v>
      </c>
      <c r="S180" s="142">
        <v>0</v>
      </c>
      <c r="T180" s="143">
        <f>S180*H180</f>
        <v>0</v>
      </c>
      <c r="AR180" s="144" t="s">
        <v>108</v>
      </c>
      <c r="AT180" s="144" t="s">
        <v>308</v>
      </c>
      <c r="AU180" s="144" t="s">
        <v>81</v>
      </c>
      <c r="AY180" s="18" t="s">
        <v>306</v>
      </c>
      <c r="BE180" s="145">
        <f>IF(N180="základní",J180,0)</f>
        <v>0</v>
      </c>
      <c r="BF180" s="145">
        <f>IF(N180="snížená",J180,0)</f>
        <v>0</v>
      </c>
      <c r="BG180" s="145">
        <f>IF(N180="zákl. přenesená",J180,0)</f>
        <v>0</v>
      </c>
      <c r="BH180" s="145">
        <f>IF(N180="sníž. přenesená",J180,0)</f>
        <v>0</v>
      </c>
      <c r="BI180" s="145">
        <f>IF(N180="nulová",J180,0)</f>
        <v>0</v>
      </c>
      <c r="BJ180" s="18" t="s">
        <v>79</v>
      </c>
      <c r="BK180" s="145">
        <f>ROUND(I180*H180,2)</f>
        <v>0</v>
      </c>
      <c r="BL180" s="18" t="s">
        <v>108</v>
      </c>
      <c r="BM180" s="144" t="s">
        <v>3746</v>
      </c>
    </row>
    <row r="181" spans="2:65" s="1" customFormat="1">
      <c r="B181" s="33"/>
      <c r="D181" s="161" t="s">
        <v>321</v>
      </c>
      <c r="F181" s="162" t="s">
        <v>3747</v>
      </c>
      <c r="I181" s="163"/>
      <c r="L181" s="33"/>
      <c r="M181" s="164"/>
      <c r="T181" s="52"/>
      <c r="AT181" s="18" t="s">
        <v>321</v>
      </c>
      <c r="AU181" s="18" t="s">
        <v>81</v>
      </c>
    </row>
    <row r="182" spans="2:65" s="12" customFormat="1">
      <c r="B182" s="146"/>
      <c r="D182" s="147" t="s">
        <v>313</v>
      </c>
      <c r="E182" s="148" t="s">
        <v>21</v>
      </c>
      <c r="F182" s="149" t="s">
        <v>3748</v>
      </c>
      <c r="H182" s="150">
        <v>315</v>
      </c>
      <c r="I182" s="151"/>
      <c r="L182" s="146"/>
      <c r="M182" s="152"/>
      <c r="T182" s="153"/>
      <c r="AT182" s="148" t="s">
        <v>313</v>
      </c>
      <c r="AU182" s="148" t="s">
        <v>81</v>
      </c>
      <c r="AV182" s="12" t="s">
        <v>81</v>
      </c>
      <c r="AW182" s="12" t="s">
        <v>34</v>
      </c>
      <c r="AX182" s="12" t="s">
        <v>72</v>
      </c>
      <c r="AY182" s="148" t="s">
        <v>306</v>
      </c>
    </row>
    <row r="183" spans="2:65" s="13" customFormat="1">
      <c r="B183" s="154"/>
      <c r="D183" s="147" t="s">
        <v>313</v>
      </c>
      <c r="E183" s="155" t="s">
        <v>21</v>
      </c>
      <c r="F183" s="156" t="s">
        <v>315</v>
      </c>
      <c r="H183" s="157">
        <v>315</v>
      </c>
      <c r="I183" s="158"/>
      <c r="L183" s="154"/>
      <c r="M183" s="159"/>
      <c r="T183" s="160"/>
      <c r="AT183" s="155" t="s">
        <v>313</v>
      </c>
      <c r="AU183" s="155" t="s">
        <v>81</v>
      </c>
      <c r="AV183" s="13" t="s">
        <v>89</v>
      </c>
      <c r="AW183" s="13" t="s">
        <v>34</v>
      </c>
      <c r="AX183" s="13" t="s">
        <v>79</v>
      </c>
      <c r="AY183" s="155" t="s">
        <v>306</v>
      </c>
    </row>
    <row r="184" spans="2:65" s="1" customFormat="1" ht="24.2" customHeight="1">
      <c r="B184" s="33"/>
      <c r="C184" s="133" t="s">
        <v>400</v>
      </c>
      <c r="D184" s="133" t="s">
        <v>308</v>
      </c>
      <c r="E184" s="134" t="s">
        <v>373</v>
      </c>
      <c r="F184" s="135" t="s">
        <v>374</v>
      </c>
      <c r="G184" s="136" t="s">
        <v>375</v>
      </c>
      <c r="H184" s="137">
        <v>54.158000000000001</v>
      </c>
      <c r="I184" s="138"/>
      <c r="J184" s="139">
        <f>ROUND(I184*H184,2)</f>
        <v>0</v>
      </c>
      <c r="K184" s="135" t="s">
        <v>3596</v>
      </c>
      <c r="L184" s="33"/>
      <c r="M184" s="140" t="s">
        <v>21</v>
      </c>
      <c r="N184" s="141" t="s">
        <v>43</v>
      </c>
      <c r="P184" s="142">
        <f>O184*H184</f>
        <v>0</v>
      </c>
      <c r="Q184" s="142">
        <v>0</v>
      </c>
      <c r="R184" s="142">
        <f>Q184*H184</f>
        <v>0</v>
      </c>
      <c r="S184" s="142">
        <v>0</v>
      </c>
      <c r="T184" s="143">
        <f>S184*H184</f>
        <v>0</v>
      </c>
      <c r="AR184" s="144" t="s">
        <v>108</v>
      </c>
      <c r="AT184" s="144" t="s">
        <v>308</v>
      </c>
      <c r="AU184" s="144" t="s">
        <v>81</v>
      </c>
      <c r="AY184" s="18" t="s">
        <v>306</v>
      </c>
      <c r="BE184" s="145">
        <f>IF(N184="základní",J184,0)</f>
        <v>0</v>
      </c>
      <c r="BF184" s="145">
        <f>IF(N184="snížená",J184,0)</f>
        <v>0</v>
      </c>
      <c r="BG184" s="145">
        <f>IF(N184="zákl. přenesená",J184,0)</f>
        <v>0</v>
      </c>
      <c r="BH184" s="145">
        <f>IF(N184="sníž. přenesená",J184,0)</f>
        <v>0</v>
      </c>
      <c r="BI184" s="145">
        <f>IF(N184="nulová",J184,0)</f>
        <v>0</v>
      </c>
      <c r="BJ184" s="18" t="s">
        <v>79</v>
      </c>
      <c r="BK184" s="145">
        <f>ROUND(I184*H184,2)</f>
        <v>0</v>
      </c>
      <c r="BL184" s="18" t="s">
        <v>108</v>
      </c>
      <c r="BM184" s="144" t="s">
        <v>3749</v>
      </c>
    </row>
    <row r="185" spans="2:65" s="1" customFormat="1">
      <c r="B185" s="33"/>
      <c r="D185" s="161" t="s">
        <v>321</v>
      </c>
      <c r="F185" s="162" t="s">
        <v>3750</v>
      </c>
      <c r="I185" s="163"/>
      <c r="L185" s="33"/>
      <c r="M185" s="164"/>
      <c r="T185" s="52"/>
      <c r="AT185" s="18" t="s">
        <v>321</v>
      </c>
      <c r="AU185" s="18" t="s">
        <v>81</v>
      </c>
    </row>
    <row r="186" spans="2:65" s="12" customFormat="1">
      <c r="B186" s="146"/>
      <c r="D186" s="147" t="s">
        <v>313</v>
      </c>
      <c r="E186" s="148" t="s">
        <v>21</v>
      </c>
      <c r="F186" s="149" t="s">
        <v>3751</v>
      </c>
      <c r="H186" s="150">
        <v>54.158000000000001</v>
      </c>
      <c r="I186" s="151"/>
      <c r="L186" s="146"/>
      <c r="M186" s="152"/>
      <c r="T186" s="153"/>
      <c r="AT186" s="148" t="s">
        <v>313</v>
      </c>
      <c r="AU186" s="148" t="s">
        <v>81</v>
      </c>
      <c r="AV186" s="12" t="s">
        <v>81</v>
      </c>
      <c r="AW186" s="12" t="s">
        <v>34</v>
      </c>
      <c r="AX186" s="12" t="s">
        <v>72</v>
      </c>
      <c r="AY186" s="148" t="s">
        <v>306</v>
      </c>
    </row>
    <row r="187" spans="2:65" s="13" customFormat="1">
      <c r="B187" s="154"/>
      <c r="D187" s="147" t="s">
        <v>313</v>
      </c>
      <c r="E187" s="155" t="s">
        <v>21</v>
      </c>
      <c r="F187" s="156" t="s">
        <v>315</v>
      </c>
      <c r="H187" s="157">
        <v>54.158000000000001</v>
      </c>
      <c r="I187" s="158"/>
      <c r="L187" s="154"/>
      <c r="M187" s="159"/>
      <c r="T187" s="160"/>
      <c r="AT187" s="155" t="s">
        <v>313</v>
      </c>
      <c r="AU187" s="155" t="s">
        <v>81</v>
      </c>
      <c r="AV187" s="13" t="s">
        <v>89</v>
      </c>
      <c r="AW187" s="13" t="s">
        <v>34</v>
      </c>
      <c r="AX187" s="13" t="s">
        <v>79</v>
      </c>
      <c r="AY187" s="155" t="s">
        <v>306</v>
      </c>
    </row>
    <row r="188" spans="2:65" s="1" customFormat="1" ht="24.2" customHeight="1">
      <c r="B188" s="33"/>
      <c r="C188" s="133" t="s">
        <v>406</v>
      </c>
      <c r="D188" s="133" t="s">
        <v>308</v>
      </c>
      <c r="E188" s="134" t="s">
        <v>380</v>
      </c>
      <c r="F188" s="135" t="s">
        <v>381</v>
      </c>
      <c r="G188" s="136" t="s">
        <v>318</v>
      </c>
      <c r="H188" s="137">
        <v>79.016000000000005</v>
      </c>
      <c r="I188" s="138"/>
      <c r="J188" s="139">
        <f>ROUND(I188*H188,2)</f>
        <v>0</v>
      </c>
      <c r="K188" s="135" t="s">
        <v>3596</v>
      </c>
      <c r="L188" s="33"/>
      <c r="M188" s="140" t="s">
        <v>21</v>
      </c>
      <c r="N188" s="141" t="s">
        <v>43</v>
      </c>
      <c r="P188" s="142">
        <f>O188*H188</f>
        <v>0</v>
      </c>
      <c r="Q188" s="142">
        <v>0</v>
      </c>
      <c r="R188" s="142">
        <f>Q188*H188</f>
        <v>0</v>
      </c>
      <c r="S188" s="142">
        <v>0</v>
      </c>
      <c r="T188" s="143">
        <f>S188*H188</f>
        <v>0</v>
      </c>
      <c r="AR188" s="144" t="s">
        <v>108</v>
      </c>
      <c r="AT188" s="144" t="s">
        <v>308</v>
      </c>
      <c r="AU188" s="144" t="s">
        <v>81</v>
      </c>
      <c r="AY188" s="18" t="s">
        <v>306</v>
      </c>
      <c r="BE188" s="145">
        <f>IF(N188="základní",J188,0)</f>
        <v>0</v>
      </c>
      <c r="BF188" s="145">
        <f>IF(N188="snížená",J188,0)</f>
        <v>0</v>
      </c>
      <c r="BG188" s="145">
        <f>IF(N188="zákl. přenesená",J188,0)</f>
        <v>0</v>
      </c>
      <c r="BH188" s="145">
        <f>IF(N188="sníž. přenesená",J188,0)</f>
        <v>0</v>
      </c>
      <c r="BI188" s="145">
        <f>IF(N188="nulová",J188,0)</f>
        <v>0</v>
      </c>
      <c r="BJ188" s="18" t="s">
        <v>79</v>
      </c>
      <c r="BK188" s="145">
        <f>ROUND(I188*H188,2)</f>
        <v>0</v>
      </c>
      <c r="BL188" s="18" t="s">
        <v>108</v>
      </c>
      <c r="BM188" s="144" t="s">
        <v>3752</v>
      </c>
    </row>
    <row r="189" spans="2:65" s="1" customFormat="1">
      <c r="B189" s="33"/>
      <c r="D189" s="161" t="s">
        <v>321</v>
      </c>
      <c r="F189" s="162" t="s">
        <v>3753</v>
      </c>
      <c r="I189" s="163"/>
      <c r="L189" s="33"/>
      <c r="M189" s="164"/>
      <c r="T189" s="52"/>
      <c r="AT189" s="18" t="s">
        <v>321</v>
      </c>
      <c r="AU189" s="18" t="s">
        <v>81</v>
      </c>
    </row>
    <row r="190" spans="2:65" s="12" customFormat="1">
      <c r="B190" s="146"/>
      <c r="D190" s="147" t="s">
        <v>313</v>
      </c>
      <c r="E190" s="148" t="s">
        <v>21</v>
      </c>
      <c r="F190" s="149" t="s">
        <v>3754</v>
      </c>
      <c r="H190" s="150">
        <v>79.016000000000005</v>
      </c>
      <c r="I190" s="151"/>
      <c r="L190" s="146"/>
      <c r="M190" s="152"/>
      <c r="T190" s="153"/>
      <c r="AT190" s="148" t="s">
        <v>313</v>
      </c>
      <c r="AU190" s="148" t="s">
        <v>81</v>
      </c>
      <c r="AV190" s="12" t="s">
        <v>81</v>
      </c>
      <c r="AW190" s="12" t="s">
        <v>34</v>
      </c>
      <c r="AX190" s="12" t="s">
        <v>72</v>
      </c>
      <c r="AY190" s="148" t="s">
        <v>306</v>
      </c>
    </row>
    <row r="191" spans="2:65" s="13" customFormat="1">
      <c r="B191" s="154"/>
      <c r="D191" s="147" t="s">
        <v>313</v>
      </c>
      <c r="E191" s="155" t="s">
        <v>21</v>
      </c>
      <c r="F191" s="156" t="s">
        <v>315</v>
      </c>
      <c r="H191" s="157">
        <v>79.016000000000005</v>
      </c>
      <c r="I191" s="158"/>
      <c r="L191" s="154"/>
      <c r="M191" s="159"/>
      <c r="T191" s="160"/>
      <c r="AT191" s="155" t="s">
        <v>313</v>
      </c>
      <c r="AU191" s="155" t="s">
        <v>81</v>
      </c>
      <c r="AV191" s="13" t="s">
        <v>89</v>
      </c>
      <c r="AW191" s="13" t="s">
        <v>34</v>
      </c>
      <c r="AX191" s="13" t="s">
        <v>79</v>
      </c>
      <c r="AY191" s="155" t="s">
        <v>306</v>
      </c>
    </row>
    <row r="192" spans="2:65" s="1" customFormat="1" ht="24.2" customHeight="1">
      <c r="B192" s="33"/>
      <c r="C192" s="133" t="s">
        <v>414</v>
      </c>
      <c r="D192" s="133" t="s">
        <v>308</v>
      </c>
      <c r="E192" s="134" t="s">
        <v>3755</v>
      </c>
      <c r="F192" s="135" t="s">
        <v>3756</v>
      </c>
      <c r="G192" s="136" t="s">
        <v>318</v>
      </c>
      <c r="H192" s="137">
        <v>8.0830000000000002</v>
      </c>
      <c r="I192" s="138"/>
      <c r="J192" s="139">
        <f>ROUND(I192*H192,2)</f>
        <v>0</v>
      </c>
      <c r="K192" s="135" t="s">
        <v>3596</v>
      </c>
      <c r="L192" s="33"/>
      <c r="M192" s="140" t="s">
        <v>21</v>
      </c>
      <c r="N192" s="141" t="s">
        <v>43</v>
      </c>
      <c r="P192" s="142">
        <f>O192*H192</f>
        <v>0</v>
      </c>
      <c r="Q192" s="142">
        <v>0</v>
      </c>
      <c r="R192" s="142">
        <f>Q192*H192</f>
        <v>0</v>
      </c>
      <c r="S192" s="142">
        <v>0</v>
      </c>
      <c r="T192" s="143">
        <f>S192*H192</f>
        <v>0</v>
      </c>
      <c r="AR192" s="144" t="s">
        <v>108</v>
      </c>
      <c r="AT192" s="144" t="s">
        <v>308</v>
      </c>
      <c r="AU192" s="144" t="s">
        <v>81</v>
      </c>
      <c r="AY192" s="18" t="s">
        <v>306</v>
      </c>
      <c r="BE192" s="145">
        <f>IF(N192="základní",J192,0)</f>
        <v>0</v>
      </c>
      <c r="BF192" s="145">
        <f>IF(N192="snížená",J192,0)</f>
        <v>0</v>
      </c>
      <c r="BG192" s="145">
        <f>IF(N192="zákl. přenesená",J192,0)</f>
        <v>0</v>
      </c>
      <c r="BH192" s="145">
        <f>IF(N192="sníž. přenesená",J192,0)</f>
        <v>0</v>
      </c>
      <c r="BI192" s="145">
        <f>IF(N192="nulová",J192,0)</f>
        <v>0</v>
      </c>
      <c r="BJ192" s="18" t="s">
        <v>79</v>
      </c>
      <c r="BK192" s="145">
        <f>ROUND(I192*H192,2)</f>
        <v>0</v>
      </c>
      <c r="BL192" s="18" t="s">
        <v>108</v>
      </c>
      <c r="BM192" s="144" t="s">
        <v>3757</v>
      </c>
    </row>
    <row r="193" spans="2:65" s="1" customFormat="1">
      <c r="B193" s="33"/>
      <c r="D193" s="161" t="s">
        <v>321</v>
      </c>
      <c r="F193" s="162" t="s">
        <v>3758</v>
      </c>
      <c r="I193" s="163"/>
      <c r="L193" s="33"/>
      <c r="M193" s="164"/>
      <c r="T193" s="52"/>
      <c r="AT193" s="18" t="s">
        <v>321</v>
      </c>
      <c r="AU193" s="18" t="s">
        <v>81</v>
      </c>
    </row>
    <row r="194" spans="2:65" s="14" customFormat="1">
      <c r="B194" s="165"/>
      <c r="D194" s="147" t="s">
        <v>313</v>
      </c>
      <c r="E194" s="166" t="s">
        <v>21</v>
      </c>
      <c r="F194" s="167" t="s">
        <v>3701</v>
      </c>
      <c r="H194" s="166" t="s">
        <v>21</v>
      </c>
      <c r="I194" s="168"/>
      <c r="L194" s="165"/>
      <c r="M194" s="169"/>
      <c r="T194" s="170"/>
      <c r="AT194" s="166" t="s">
        <v>313</v>
      </c>
      <c r="AU194" s="166" t="s">
        <v>81</v>
      </c>
      <c r="AV194" s="14" t="s">
        <v>79</v>
      </c>
      <c r="AW194" s="14" t="s">
        <v>34</v>
      </c>
      <c r="AX194" s="14" t="s">
        <v>72</v>
      </c>
      <c r="AY194" s="166" t="s">
        <v>306</v>
      </c>
    </row>
    <row r="195" spans="2:65" s="12" customFormat="1">
      <c r="B195" s="146"/>
      <c r="D195" s="147" t="s">
        <v>313</v>
      </c>
      <c r="E195" s="148" t="s">
        <v>21</v>
      </c>
      <c r="F195" s="149" t="s">
        <v>3702</v>
      </c>
      <c r="H195" s="150">
        <v>13.961</v>
      </c>
      <c r="I195" s="151"/>
      <c r="L195" s="146"/>
      <c r="M195" s="152"/>
      <c r="T195" s="153"/>
      <c r="AT195" s="148" t="s">
        <v>313</v>
      </c>
      <c r="AU195" s="148" t="s">
        <v>81</v>
      </c>
      <c r="AV195" s="12" t="s">
        <v>81</v>
      </c>
      <c r="AW195" s="12" t="s">
        <v>34</v>
      </c>
      <c r="AX195" s="12" t="s">
        <v>72</v>
      </c>
      <c r="AY195" s="148" t="s">
        <v>306</v>
      </c>
    </row>
    <row r="196" spans="2:65" s="12" customFormat="1">
      <c r="B196" s="146"/>
      <c r="D196" s="147" t="s">
        <v>313</v>
      </c>
      <c r="E196" s="148" t="s">
        <v>21</v>
      </c>
      <c r="F196" s="149" t="s">
        <v>3759</v>
      </c>
      <c r="H196" s="150">
        <v>-5.8780000000000001</v>
      </c>
      <c r="I196" s="151"/>
      <c r="L196" s="146"/>
      <c r="M196" s="152"/>
      <c r="T196" s="153"/>
      <c r="AT196" s="148" t="s">
        <v>313</v>
      </c>
      <c r="AU196" s="148" t="s">
        <v>81</v>
      </c>
      <c r="AV196" s="12" t="s">
        <v>81</v>
      </c>
      <c r="AW196" s="12" t="s">
        <v>34</v>
      </c>
      <c r="AX196" s="12" t="s">
        <v>72</v>
      </c>
      <c r="AY196" s="148" t="s">
        <v>306</v>
      </c>
    </row>
    <row r="197" spans="2:65" s="13" customFormat="1">
      <c r="B197" s="154"/>
      <c r="D197" s="147" t="s">
        <v>313</v>
      </c>
      <c r="E197" s="155" t="s">
        <v>21</v>
      </c>
      <c r="F197" s="156" t="s">
        <v>315</v>
      </c>
      <c r="H197" s="157">
        <v>8.0830000000000002</v>
      </c>
      <c r="I197" s="158"/>
      <c r="L197" s="154"/>
      <c r="M197" s="159"/>
      <c r="T197" s="160"/>
      <c r="AT197" s="155" t="s">
        <v>313</v>
      </c>
      <c r="AU197" s="155" t="s">
        <v>81</v>
      </c>
      <c r="AV197" s="13" t="s">
        <v>89</v>
      </c>
      <c r="AW197" s="13" t="s">
        <v>34</v>
      </c>
      <c r="AX197" s="13" t="s">
        <v>79</v>
      </c>
      <c r="AY197" s="155" t="s">
        <v>306</v>
      </c>
    </row>
    <row r="198" spans="2:65" s="1" customFormat="1" ht="24.2" customHeight="1">
      <c r="B198" s="33"/>
      <c r="C198" s="133" t="s">
        <v>368</v>
      </c>
      <c r="D198" s="133" t="s">
        <v>308</v>
      </c>
      <c r="E198" s="134" t="s">
        <v>385</v>
      </c>
      <c r="F198" s="135" t="s">
        <v>386</v>
      </c>
      <c r="G198" s="136" t="s">
        <v>318</v>
      </c>
      <c r="H198" s="137">
        <v>40.844999999999999</v>
      </c>
      <c r="I198" s="138"/>
      <c r="J198" s="139">
        <f>ROUND(I198*H198,2)</f>
        <v>0</v>
      </c>
      <c r="K198" s="135" t="s">
        <v>3596</v>
      </c>
      <c r="L198" s="33"/>
      <c r="M198" s="140" t="s">
        <v>21</v>
      </c>
      <c r="N198" s="141" t="s">
        <v>43</v>
      </c>
      <c r="P198" s="142">
        <f>O198*H198</f>
        <v>0</v>
      </c>
      <c r="Q198" s="142">
        <v>0</v>
      </c>
      <c r="R198" s="142">
        <f>Q198*H198</f>
        <v>0</v>
      </c>
      <c r="S198" s="142">
        <v>0</v>
      </c>
      <c r="T198" s="143">
        <f>S198*H198</f>
        <v>0</v>
      </c>
      <c r="AR198" s="144" t="s">
        <v>108</v>
      </c>
      <c r="AT198" s="144" t="s">
        <v>308</v>
      </c>
      <c r="AU198" s="144" t="s">
        <v>81</v>
      </c>
      <c r="AY198" s="18" t="s">
        <v>306</v>
      </c>
      <c r="BE198" s="145">
        <f>IF(N198="základní",J198,0)</f>
        <v>0</v>
      </c>
      <c r="BF198" s="145">
        <f>IF(N198="snížená",J198,0)</f>
        <v>0</v>
      </c>
      <c r="BG198" s="145">
        <f>IF(N198="zákl. přenesená",J198,0)</f>
        <v>0</v>
      </c>
      <c r="BH198" s="145">
        <f>IF(N198="sníž. přenesená",J198,0)</f>
        <v>0</v>
      </c>
      <c r="BI198" s="145">
        <f>IF(N198="nulová",J198,0)</f>
        <v>0</v>
      </c>
      <c r="BJ198" s="18" t="s">
        <v>79</v>
      </c>
      <c r="BK198" s="145">
        <f>ROUND(I198*H198,2)</f>
        <v>0</v>
      </c>
      <c r="BL198" s="18" t="s">
        <v>108</v>
      </c>
      <c r="BM198" s="144" t="s">
        <v>3760</v>
      </c>
    </row>
    <row r="199" spans="2:65" s="1" customFormat="1">
      <c r="B199" s="33"/>
      <c r="D199" s="161" t="s">
        <v>321</v>
      </c>
      <c r="F199" s="162" t="s">
        <v>3761</v>
      </c>
      <c r="I199" s="163"/>
      <c r="L199" s="33"/>
      <c r="M199" s="164"/>
      <c r="T199" s="52"/>
      <c r="AT199" s="18" t="s">
        <v>321</v>
      </c>
      <c r="AU199" s="18" t="s">
        <v>81</v>
      </c>
    </row>
    <row r="200" spans="2:65" s="14" customFormat="1">
      <c r="B200" s="165"/>
      <c r="D200" s="147" t="s">
        <v>313</v>
      </c>
      <c r="E200" s="166" t="s">
        <v>21</v>
      </c>
      <c r="F200" s="167" t="s">
        <v>3700</v>
      </c>
      <c r="H200" s="166" t="s">
        <v>21</v>
      </c>
      <c r="I200" s="168"/>
      <c r="L200" s="165"/>
      <c r="M200" s="169"/>
      <c r="T200" s="170"/>
      <c r="AT200" s="166" t="s">
        <v>313</v>
      </c>
      <c r="AU200" s="166" t="s">
        <v>81</v>
      </c>
      <c r="AV200" s="14" t="s">
        <v>79</v>
      </c>
      <c r="AW200" s="14" t="s">
        <v>34</v>
      </c>
      <c r="AX200" s="14" t="s">
        <v>72</v>
      </c>
      <c r="AY200" s="166" t="s">
        <v>306</v>
      </c>
    </row>
    <row r="201" spans="2:65" s="14" customFormat="1">
      <c r="B201" s="165"/>
      <c r="D201" s="147" t="s">
        <v>313</v>
      </c>
      <c r="E201" s="166" t="s">
        <v>21</v>
      </c>
      <c r="F201" s="167" t="s">
        <v>3762</v>
      </c>
      <c r="H201" s="166" t="s">
        <v>21</v>
      </c>
      <c r="I201" s="168"/>
      <c r="L201" s="165"/>
      <c r="M201" s="169"/>
      <c r="T201" s="170"/>
      <c r="AT201" s="166" t="s">
        <v>313</v>
      </c>
      <c r="AU201" s="166" t="s">
        <v>81</v>
      </c>
      <c r="AV201" s="14" t="s">
        <v>79</v>
      </c>
      <c r="AW201" s="14" t="s">
        <v>34</v>
      </c>
      <c r="AX201" s="14" t="s">
        <v>72</v>
      </c>
      <c r="AY201" s="166" t="s">
        <v>306</v>
      </c>
    </row>
    <row r="202" spans="2:65" s="12" customFormat="1">
      <c r="B202" s="146"/>
      <c r="D202" s="147" t="s">
        <v>313</v>
      </c>
      <c r="E202" s="148" t="s">
        <v>21</v>
      </c>
      <c r="F202" s="149" t="s">
        <v>3763</v>
      </c>
      <c r="H202" s="150">
        <v>70.551000000000002</v>
      </c>
      <c r="I202" s="151"/>
      <c r="L202" s="146"/>
      <c r="M202" s="152"/>
      <c r="T202" s="153"/>
      <c r="AT202" s="148" t="s">
        <v>313</v>
      </c>
      <c r="AU202" s="148" t="s">
        <v>81</v>
      </c>
      <c r="AV202" s="12" t="s">
        <v>81</v>
      </c>
      <c r="AW202" s="12" t="s">
        <v>34</v>
      </c>
      <c r="AX202" s="12" t="s">
        <v>72</v>
      </c>
      <c r="AY202" s="148" t="s">
        <v>306</v>
      </c>
    </row>
    <row r="203" spans="2:65" s="12" customFormat="1">
      <c r="B203" s="146"/>
      <c r="D203" s="147" t="s">
        <v>313</v>
      </c>
      <c r="E203" s="148" t="s">
        <v>21</v>
      </c>
      <c r="F203" s="149" t="s">
        <v>3764</v>
      </c>
      <c r="H203" s="150">
        <v>-29.706</v>
      </c>
      <c r="I203" s="151"/>
      <c r="L203" s="146"/>
      <c r="M203" s="152"/>
      <c r="T203" s="153"/>
      <c r="AT203" s="148" t="s">
        <v>313</v>
      </c>
      <c r="AU203" s="148" t="s">
        <v>81</v>
      </c>
      <c r="AV203" s="12" t="s">
        <v>81</v>
      </c>
      <c r="AW203" s="12" t="s">
        <v>34</v>
      </c>
      <c r="AX203" s="12" t="s">
        <v>72</v>
      </c>
      <c r="AY203" s="148" t="s">
        <v>306</v>
      </c>
    </row>
    <row r="204" spans="2:65" s="13" customFormat="1">
      <c r="B204" s="154"/>
      <c r="D204" s="147" t="s">
        <v>313</v>
      </c>
      <c r="E204" s="155" t="s">
        <v>21</v>
      </c>
      <c r="F204" s="156" t="s">
        <v>315</v>
      </c>
      <c r="H204" s="157">
        <v>40.844999999999999</v>
      </c>
      <c r="I204" s="158"/>
      <c r="L204" s="154"/>
      <c r="M204" s="159"/>
      <c r="T204" s="160"/>
      <c r="AT204" s="155" t="s">
        <v>313</v>
      </c>
      <c r="AU204" s="155" t="s">
        <v>81</v>
      </c>
      <c r="AV204" s="13" t="s">
        <v>89</v>
      </c>
      <c r="AW204" s="13" t="s">
        <v>34</v>
      </c>
      <c r="AX204" s="13" t="s">
        <v>79</v>
      </c>
      <c r="AY204" s="155" t="s">
        <v>306</v>
      </c>
    </row>
    <row r="205" spans="2:65" s="11" customFormat="1" ht="22.9" customHeight="1">
      <c r="B205" s="121"/>
      <c r="D205" s="122" t="s">
        <v>71</v>
      </c>
      <c r="E205" s="131" t="s">
        <v>81</v>
      </c>
      <c r="F205" s="131" t="s">
        <v>405</v>
      </c>
      <c r="I205" s="124"/>
      <c r="J205" s="132">
        <f>BK205</f>
        <v>0</v>
      </c>
      <c r="L205" s="121"/>
      <c r="M205" s="126"/>
      <c r="P205" s="127">
        <f>SUM(P206:P252)</f>
        <v>0</v>
      </c>
      <c r="R205" s="127">
        <f>SUM(R206:R252)</f>
        <v>386.57336184999997</v>
      </c>
      <c r="T205" s="128">
        <f>SUM(T206:T252)</f>
        <v>0</v>
      </c>
      <c r="AR205" s="122" t="s">
        <v>79</v>
      </c>
      <c r="AT205" s="129" t="s">
        <v>71</v>
      </c>
      <c r="AU205" s="129" t="s">
        <v>79</v>
      </c>
      <c r="AY205" s="122" t="s">
        <v>306</v>
      </c>
      <c r="BK205" s="130">
        <f>SUM(BK206:BK252)</f>
        <v>0</v>
      </c>
    </row>
    <row r="206" spans="2:65" s="1" customFormat="1" ht="21.75" customHeight="1">
      <c r="B206" s="33"/>
      <c r="C206" s="133" t="s">
        <v>426</v>
      </c>
      <c r="D206" s="133" t="s">
        <v>308</v>
      </c>
      <c r="E206" s="134" t="s">
        <v>3765</v>
      </c>
      <c r="F206" s="135" t="s">
        <v>3766</v>
      </c>
      <c r="G206" s="136" t="s">
        <v>318</v>
      </c>
      <c r="H206" s="137">
        <v>65.671999999999997</v>
      </c>
      <c r="I206" s="138"/>
      <c r="J206" s="139">
        <f>ROUND(I206*H206,2)</f>
        <v>0</v>
      </c>
      <c r="K206" s="135" t="s">
        <v>3596</v>
      </c>
      <c r="L206" s="33"/>
      <c r="M206" s="140" t="s">
        <v>21</v>
      </c>
      <c r="N206" s="141" t="s">
        <v>43</v>
      </c>
      <c r="P206" s="142">
        <f>O206*H206</f>
        <v>0</v>
      </c>
      <c r="Q206" s="142">
        <v>2.16</v>
      </c>
      <c r="R206" s="142">
        <f>Q206*H206</f>
        <v>141.85151999999999</v>
      </c>
      <c r="S206" s="142">
        <v>0</v>
      </c>
      <c r="T206" s="143">
        <f>S206*H206</f>
        <v>0</v>
      </c>
      <c r="AR206" s="144" t="s">
        <v>108</v>
      </c>
      <c r="AT206" s="144" t="s">
        <v>308</v>
      </c>
      <c r="AU206" s="144" t="s">
        <v>81</v>
      </c>
      <c r="AY206" s="18" t="s">
        <v>306</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108</v>
      </c>
      <c r="BM206" s="144" t="s">
        <v>3767</v>
      </c>
    </row>
    <row r="207" spans="2:65" s="1" customFormat="1">
      <c r="B207" s="33"/>
      <c r="D207" s="161" t="s">
        <v>321</v>
      </c>
      <c r="F207" s="162" t="s">
        <v>3768</v>
      </c>
      <c r="I207" s="163"/>
      <c r="L207" s="33"/>
      <c r="M207" s="164"/>
      <c r="T207" s="52"/>
      <c r="AT207" s="18" t="s">
        <v>321</v>
      </c>
      <c r="AU207" s="18" t="s">
        <v>81</v>
      </c>
    </row>
    <row r="208" spans="2:65" s="12" customFormat="1">
      <c r="B208" s="146"/>
      <c r="D208" s="147" t="s">
        <v>313</v>
      </c>
      <c r="E208" s="148" t="s">
        <v>21</v>
      </c>
      <c r="F208" s="149" t="s">
        <v>3769</v>
      </c>
      <c r="H208" s="150">
        <v>62.545000000000002</v>
      </c>
      <c r="I208" s="151"/>
      <c r="L208" s="146"/>
      <c r="M208" s="152"/>
      <c r="T208" s="153"/>
      <c r="AT208" s="148" t="s">
        <v>313</v>
      </c>
      <c r="AU208" s="148" t="s">
        <v>81</v>
      </c>
      <c r="AV208" s="12" t="s">
        <v>81</v>
      </c>
      <c r="AW208" s="12" t="s">
        <v>34</v>
      </c>
      <c r="AX208" s="12" t="s">
        <v>72</v>
      </c>
      <c r="AY208" s="148" t="s">
        <v>306</v>
      </c>
    </row>
    <row r="209" spans="2:65" s="13" customFormat="1">
      <c r="B209" s="154"/>
      <c r="D209" s="147" t="s">
        <v>313</v>
      </c>
      <c r="E209" s="155" t="s">
        <v>21</v>
      </c>
      <c r="F209" s="156" t="s">
        <v>315</v>
      </c>
      <c r="H209" s="157">
        <v>62.545000000000002</v>
      </c>
      <c r="I209" s="158"/>
      <c r="L209" s="154"/>
      <c r="M209" s="159"/>
      <c r="T209" s="160"/>
      <c r="AT209" s="155" t="s">
        <v>313</v>
      </c>
      <c r="AU209" s="155" t="s">
        <v>81</v>
      </c>
      <c r="AV209" s="13" t="s">
        <v>89</v>
      </c>
      <c r="AW209" s="13" t="s">
        <v>34</v>
      </c>
      <c r="AX209" s="13" t="s">
        <v>72</v>
      </c>
      <c r="AY209" s="155" t="s">
        <v>306</v>
      </c>
    </row>
    <row r="210" spans="2:65" s="12" customFormat="1">
      <c r="B210" s="146"/>
      <c r="D210" s="147" t="s">
        <v>313</v>
      </c>
      <c r="E210" s="148" t="s">
        <v>21</v>
      </c>
      <c r="F210" s="149" t="s">
        <v>3770</v>
      </c>
      <c r="H210" s="150">
        <v>3.1269999999999998</v>
      </c>
      <c r="I210" s="151"/>
      <c r="L210" s="146"/>
      <c r="M210" s="152"/>
      <c r="T210" s="153"/>
      <c r="AT210" s="148" t="s">
        <v>313</v>
      </c>
      <c r="AU210" s="148" t="s">
        <v>81</v>
      </c>
      <c r="AV210" s="12" t="s">
        <v>81</v>
      </c>
      <c r="AW210" s="12" t="s">
        <v>34</v>
      </c>
      <c r="AX210" s="12" t="s">
        <v>72</v>
      </c>
      <c r="AY210" s="148" t="s">
        <v>306</v>
      </c>
    </row>
    <row r="211" spans="2:65" s="15" customFormat="1">
      <c r="B211" s="171"/>
      <c r="D211" s="147" t="s">
        <v>313</v>
      </c>
      <c r="E211" s="172" t="s">
        <v>21</v>
      </c>
      <c r="F211" s="173" t="s">
        <v>331</v>
      </c>
      <c r="H211" s="174">
        <v>65.671999999999997</v>
      </c>
      <c r="I211" s="175"/>
      <c r="L211" s="171"/>
      <c r="M211" s="176"/>
      <c r="T211" s="177"/>
      <c r="AT211" s="172" t="s">
        <v>313</v>
      </c>
      <c r="AU211" s="172" t="s">
        <v>81</v>
      </c>
      <c r="AV211" s="15" t="s">
        <v>108</v>
      </c>
      <c r="AW211" s="15" t="s">
        <v>34</v>
      </c>
      <c r="AX211" s="15" t="s">
        <v>79</v>
      </c>
      <c r="AY211" s="172" t="s">
        <v>306</v>
      </c>
    </row>
    <row r="212" spans="2:65" s="1" customFormat="1" ht="21.75" customHeight="1">
      <c r="B212" s="33"/>
      <c r="C212" s="133" t="s">
        <v>432</v>
      </c>
      <c r="D212" s="133" t="s">
        <v>308</v>
      </c>
      <c r="E212" s="134" t="s">
        <v>3771</v>
      </c>
      <c r="F212" s="135" t="s">
        <v>3772</v>
      </c>
      <c r="G212" s="136" t="s">
        <v>318</v>
      </c>
      <c r="H212" s="137">
        <v>47.25</v>
      </c>
      <c r="I212" s="138"/>
      <c r="J212" s="139">
        <f>ROUND(I212*H212,2)</f>
        <v>0</v>
      </c>
      <c r="K212" s="135" t="s">
        <v>3596</v>
      </c>
      <c r="L212" s="33"/>
      <c r="M212" s="140" t="s">
        <v>21</v>
      </c>
      <c r="N212" s="141" t="s">
        <v>43</v>
      </c>
      <c r="P212" s="142">
        <f>O212*H212</f>
        <v>0</v>
      </c>
      <c r="Q212" s="142">
        <v>2.5018699999999998</v>
      </c>
      <c r="R212" s="142">
        <f>Q212*H212</f>
        <v>118.21335749999999</v>
      </c>
      <c r="S212" s="142">
        <v>0</v>
      </c>
      <c r="T212" s="143">
        <f>S212*H212</f>
        <v>0</v>
      </c>
      <c r="AR212" s="144" t="s">
        <v>108</v>
      </c>
      <c r="AT212" s="144" t="s">
        <v>308</v>
      </c>
      <c r="AU212" s="144" t="s">
        <v>81</v>
      </c>
      <c r="AY212" s="18" t="s">
        <v>306</v>
      </c>
      <c r="BE212" s="145">
        <f>IF(N212="základní",J212,0)</f>
        <v>0</v>
      </c>
      <c r="BF212" s="145">
        <f>IF(N212="snížená",J212,0)</f>
        <v>0</v>
      </c>
      <c r="BG212" s="145">
        <f>IF(N212="zákl. přenesená",J212,0)</f>
        <v>0</v>
      </c>
      <c r="BH212" s="145">
        <f>IF(N212="sníž. přenesená",J212,0)</f>
        <v>0</v>
      </c>
      <c r="BI212" s="145">
        <f>IF(N212="nulová",J212,0)</f>
        <v>0</v>
      </c>
      <c r="BJ212" s="18" t="s">
        <v>79</v>
      </c>
      <c r="BK212" s="145">
        <f>ROUND(I212*H212,2)</f>
        <v>0</v>
      </c>
      <c r="BL212" s="18" t="s">
        <v>108</v>
      </c>
      <c r="BM212" s="144" t="s">
        <v>3773</v>
      </c>
    </row>
    <row r="213" spans="2:65" s="1" customFormat="1">
      <c r="B213" s="33"/>
      <c r="D213" s="161" t="s">
        <v>321</v>
      </c>
      <c r="F213" s="162" t="s">
        <v>3774</v>
      </c>
      <c r="I213" s="163"/>
      <c r="L213" s="33"/>
      <c r="M213" s="164"/>
      <c r="T213" s="52"/>
      <c r="AT213" s="18" t="s">
        <v>321</v>
      </c>
      <c r="AU213" s="18" t="s">
        <v>81</v>
      </c>
    </row>
    <row r="214" spans="2:65" s="12" customFormat="1">
      <c r="B214" s="146"/>
      <c r="D214" s="147" t="s">
        <v>313</v>
      </c>
      <c r="E214" s="148" t="s">
        <v>21</v>
      </c>
      <c r="F214" s="149" t="s">
        <v>3775</v>
      </c>
      <c r="H214" s="150">
        <v>47.25</v>
      </c>
      <c r="I214" s="151"/>
      <c r="L214" s="146"/>
      <c r="M214" s="152"/>
      <c r="T214" s="153"/>
      <c r="AT214" s="148" t="s">
        <v>313</v>
      </c>
      <c r="AU214" s="148" t="s">
        <v>81</v>
      </c>
      <c r="AV214" s="12" t="s">
        <v>81</v>
      </c>
      <c r="AW214" s="12" t="s">
        <v>34</v>
      </c>
      <c r="AX214" s="12" t="s">
        <v>72</v>
      </c>
      <c r="AY214" s="148" t="s">
        <v>306</v>
      </c>
    </row>
    <row r="215" spans="2:65" s="13" customFormat="1">
      <c r="B215" s="154"/>
      <c r="D215" s="147" t="s">
        <v>313</v>
      </c>
      <c r="E215" s="155" t="s">
        <v>21</v>
      </c>
      <c r="F215" s="156" t="s">
        <v>315</v>
      </c>
      <c r="H215" s="157">
        <v>47.25</v>
      </c>
      <c r="I215" s="158"/>
      <c r="L215" s="154"/>
      <c r="M215" s="159"/>
      <c r="T215" s="160"/>
      <c r="AT215" s="155" t="s">
        <v>313</v>
      </c>
      <c r="AU215" s="155" t="s">
        <v>81</v>
      </c>
      <c r="AV215" s="13" t="s">
        <v>89</v>
      </c>
      <c r="AW215" s="13" t="s">
        <v>34</v>
      </c>
      <c r="AX215" s="13" t="s">
        <v>79</v>
      </c>
      <c r="AY215" s="155" t="s">
        <v>306</v>
      </c>
    </row>
    <row r="216" spans="2:65" s="1" customFormat="1" ht="16.5" customHeight="1">
      <c r="B216" s="33"/>
      <c r="C216" s="133" t="s">
        <v>439</v>
      </c>
      <c r="D216" s="133" t="s">
        <v>308</v>
      </c>
      <c r="E216" s="134" t="s">
        <v>469</v>
      </c>
      <c r="F216" s="135" t="s">
        <v>470</v>
      </c>
      <c r="G216" s="136" t="s">
        <v>236</v>
      </c>
      <c r="H216" s="137">
        <v>13.25</v>
      </c>
      <c r="I216" s="138"/>
      <c r="J216" s="139">
        <f>ROUND(I216*H216,2)</f>
        <v>0</v>
      </c>
      <c r="K216" s="135" t="s">
        <v>3596</v>
      </c>
      <c r="L216" s="33"/>
      <c r="M216" s="140" t="s">
        <v>21</v>
      </c>
      <c r="N216" s="141" t="s">
        <v>43</v>
      </c>
      <c r="P216" s="142">
        <f>O216*H216</f>
        <v>0</v>
      </c>
      <c r="Q216" s="142">
        <v>2.9399999999999999E-3</v>
      </c>
      <c r="R216" s="142">
        <f>Q216*H216</f>
        <v>3.8954999999999997E-2</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3776</v>
      </c>
    </row>
    <row r="217" spans="2:65" s="1" customFormat="1">
      <c r="B217" s="33"/>
      <c r="D217" s="161" t="s">
        <v>321</v>
      </c>
      <c r="F217" s="162" t="s">
        <v>3777</v>
      </c>
      <c r="I217" s="163"/>
      <c r="L217" s="33"/>
      <c r="M217" s="164"/>
      <c r="T217" s="52"/>
      <c r="AT217" s="18" t="s">
        <v>321</v>
      </c>
      <c r="AU217" s="18" t="s">
        <v>81</v>
      </c>
    </row>
    <row r="218" spans="2:65" s="12" customFormat="1">
      <c r="B218" s="146"/>
      <c r="D218" s="147" t="s">
        <v>313</v>
      </c>
      <c r="E218" s="148" t="s">
        <v>21</v>
      </c>
      <c r="F218" s="149" t="s">
        <v>3778</v>
      </c>
      <c r="H218" s="150">
        <v>11.25</v>
      </c>
      <c r="I218" s="151"/>
      <c r="L218" s="146"/>
      <c r="M218" s="152"/>
      <c r="T218" s="153"/>
      <c r="AT218" s="148" t="s">
        <v>313</v>
      </c>
      <c r="AU218" s="148" t="s">
        <v>81</v>
      </c>
      <c r="AV218" s="12" t="s">
        <v>81</v>
      </c>
      <c r="AW218" s="12" t="s">
        <v>34</v>
      </c>
      <c r="AX218" s="12" t="s">
        <v>72</v>
      </c>
      <c r="AY218" s="148" t="s">
        <v>306</v>
      </c>
    </row>
    <row r="219" spans="2:65" s="12" customFormat="1">
      <c r="B219" s="146"/>
      <c r="D219" s="147" t="s">
        <v>313</v>
      </c>
      <c r="E219" s="148" t="s">
        <v>21</v>
      </c>
      <c r="F219" s="149" t="s">
        <v>475</v>
      </c>
      <c r="H219" s="150">
        <v>2</v>
      </c>
      <c r="I219" s="151"/>
      <c r="L219" s="146"/>
      <c r="M219" s="152"/>
      <c r="T219" s="153"/>
      <c r="AT219" s="148" t="s">
        <v>313</v>
      </c>
      <c r="AU219" s="148" t="s">
        <v>81</v>
      </c>
      <c r="AV219" s="12" t="s">
        <v>81</v>
      </c>
      <c r="AW219" s="12" t="s">
        <v>34</v>
      </c>
      <c r="AX219" s="12" t="s">
        <v>72</v>
      </c>
      <c r="AY219" s="148" t="s">
        <v>306</v>
      </c>
    </row>
    <row r="220" spans="2:65" s="13" customFormat="1">
      <c r="B220" s="154"/>
      <c r="D220" s="147" t="s">
        <v>313</v>
      </c>
      <c r="E220" s="155" t="s">
        <v>21</v>
      </c>
      <c r="F220" s="156" t="s">
        <v>315</v>
      </c>
      <c r="H220" s="157">
        <v>13.25</v>
      </c>
      <c r="I220" s="158"/>
      <c r="L220" s="154"/>
      <c r="M220" s="159"/>
      <c r="T220" s="160"/>
      <c r="AT220" s="155" t="s">
        <v>313</v>
      </c>
      <c r="AU220" s="155" t="s">
        <v>81</v>
      </c>
      <c r="AV220" s="13" t="s">
        <v>89</v>
      </c>
      <c r="AW220" s="13" t="s">
        <v>34</v>
      </c>
      <c r="AX220" s="13" t="s">
        <v>79</v>
      </c>
      <c r="AY220" s="155" t="s">
        <v>306</v>
      </c>
    </row>
    <row r="221" spans="2:65" s="1" customFormat="1" ht="16.5" customHeight="1">
      <c r="B221" s="33"/>
      <c r="C221" s="133" t="s">
        <v>446</v>
      </c>
      <c r="D221" s="133" t="s">
        <v>308</v>
      </c>
      <c r="E221" s="134" t="s">
        <v>477</v>
      </c>
      <c r="F221" s="135" t="s">
        <v>478</v>
      </c>
      <c r="G221" s="136" t="s">
        <v>236</v>
      </c>
      <c r="H221" s="137">
        <v>13.25</v>
      </c>
      <c r="I221" s="138"/>
      <c r="J221" s="139">
        <f>ROUND(I221*H221,2)</f>
        <v>0</v>
      </c>
      <c r="K221" s="135" t="s">
        <v>3596</v>
      </c>
      <c r="L221" s="33"/>
      <c r="M221" s="140" t="s">
        <v>21</v>
      </c>
      <c r="N221" s="141" t="s">
        <v>43</v>
      </c>
      <c r="P221" s="142">
        <f>O221*H221</f>
        <v>0</v>
      </c>
      <c r="Q221" s="142">
        <v>0</v>
      </c>
      <c r="R221" s="142">
        <f>Q221*H221</f>
        <v>0</v>
      </c>
      <c r="S221" s="142">
        <v>0</v>
      </c>
      <c r="T221" s="143">
        <f>S221*H221</f>
        <v>0</v>
      </c>
      <c r="AR221" s="144" t="s">
        <v>108</v>
      </c>
      <c r="AT221" s="144" t="s">
        <v>308</v>
      </c>
      <c r="AU221" s="144" t="s">
        <v>81</v>
      </c>
      <c r="AY221" s="18" t="s">
        <v>306</v>
      </c>
      <c r="BE221" s="145">
        <f>IF(N221="základní",J221,0)</f>
        <v>0</v>
      </c>
      <c r="BF221" s="145">
        <f>IF(N221="snížená",J221,0)</f>
        <v>0</v>
      </c>
      <c r="BG221" s="145">
        <f>IF(N221="zákl. přenesená",J221,0)</f>
        <v>0</v>
      </c>
      <c r="BH221" s="145">
        <f>IF(N221="sníž. přenesená",J221,0)</f>
        <v>0</v>
      </c>
      <c r="BI221" s="145">
        <f>IF(N221="nulová",J221,0)</f>
        <v>0</v>
      </c>
      <c r="BJ221" s="18" t="s">
        <v>79</v>
      </c>
      <c r="BK221" s="145">
        <f>ROUND(I221*H221,2)</f>
        <v>0</v>
      </c>
      <c r="BL221" s="18" t="s">
        <v>108</v>
      </c>
      <c r="BM221" s="144" t="s">
        <v>3779</v>
      </c>
    </row>
    <row r="222" spans="2:65" s="1" customFormat="1">
      <c r="B222" s="33"/>
      <c r="D222" s="161" t="s">
        <v>321</v>
      </c>
      <c r="F222" s="162" t="s">
        <v>3780</v>
      </c>
      <c r="I222" s="163"/>
      <c r="L222" s="33"/>
      <c r="M222" s="164"/>
      <c r="T222" s="52"/>
      <c r="AT222" s="18" t="s">
        <v>321</v>
      </c>
      <c r="AU222" s="18" t="s">
        <v>81</v>
      </c>
    </row>
    <row r="223" spans="2:65" s="12" customFormat="1">
      <c r="B223" s="146"/>
      <c r="D223" s="147" t="s">
        <v>313</v>
      </c>
      <c r="E223" s="148" t="s">
        <v>21</v>
      </c>
      <c r="F223" s="149" t="s">
        <v>3781</v>
      </c>
      <c r="H223" s="150">
        <v>13.25</v>
      </c>
      <c r="I223" s="151"/>
      <c r="L223" s="146"/>
      <c r="M223" s="152"/>
      <c r="T223" s="153"/>
      <c r="AT223" s="148" t="s">
        <v>313</v>
      </c>
      <c r="AU223" s="148" t="s">
        <v>81</v>
      </c>
      <c r="AV223" s="12" t="s">
        <v>81</v>
      </c>
      <c r="AW223" s="12" t="s">
        <v>34</v>
      </c>
      <c r="AX223" s="12" t="s">
        <v>72</v>
      </c>
      <c r="AY223" s="148" t="s">
        <v>306</v>
      </c>
    </row>
    <row r="224" spans="2:65" s="13" customFormat="1">
      <c r="B224" s="154"/>
      <c r="D224" s="147" t="s">
        <v>313</v>
      </c>
      <c r="E224" s="155" t="s">
        <v>21</v>
      </c>
      <c r="F224" s="156" t="s">
        <v>315</v>
      </c>
      <c r="H224" s="157">
        <v>13.25</v>
      </c>
      <c r="I224" s="158"/>
      <c r="L224" s="154"/>
      <c r="M224" s="159"/>
      <c r="T224" s="160"/>
      <c r="AT224" s="155" t="s">
        <v>313</v>
      </c>
      <c r="AU224" s="155" t="s">
        <v>81</v>
      </c>
      <c r="AV224" s="13" t="s">
        <v>89</v>
      </c>
      <c r="AW224" s="13" t="s">
        <v>34</v>
      </c>
      <c r="AX224" s="13" t="s">
        <v>79</v>
      </c>
      <c r="AY224" s="155" t="s">
        <v>306</v>
      </c>
    </row>
    <row r="225" spans="2:65" s="1" customFormat="1" ht="16.5" customHeight="1">
      <c r="B225" s="33"/>
      <c r="C225" s="133" t="s">
        <v>7</v>
      </c>
      <c r="D225" s="133" t="s">
        <v>308</v>
      </c>
      <c r="E225" s="134" t="s">
        <v>490</v>
      </c>
      <c r="F225" s="135" t="s">
        <v>491</v>
      </c>
      <c r="G225" s="136" t="s">
        <v>375</v>
      </c>
      <c r="H225" s="137">
        <v>1.905</v>
      </c>
      <c r="I225" s="138"/>
      <c r="J225" s="139">
        <f>ROUND(I225*H225,2)</f>
        <v>0</v>
      </c>
      <c r="K225" s="135" t="s">
        <v>3596</v>
      </c>
      <c r="L225" s="33"/>
      <c r="M225" s="140" t="s">
        <v>21</v>
      </c>
      <c r="N225" s="141" t="s">
        <v>43</v>
      </c>
      <c r="P225" s="142">
        <f>O225*H225</f>
        <v>0</v>
      </c>
      <c r="Q225" s="142">
        <v>1.06277</v>
      </c>
      <c r="R225" s="142">
        <f>Q225*H225</f>
        <v>2.0245768499999999</v>
      </c>
      <c r="S225" s="142">
        <v>0</v>
      </c>
      <c r="T225" s="143">
        <f>S225*H225</f>
        <v>0</v>
      </c>
      <c r="AR225" s="144" t="s">
        <v>108</v>
      </c>
      <c r="AT225" s="144" t="s">
        <v>308</v>
      </c>
      <c r="AU225" s="144" t="s">
        <v>81</v>
      </c>
      <c r="AY225" s="18" t="s">
        <v>306</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108</v>
      </c>
      <c r="BM225" s="144" t="s">
        <v>3782</v>
      </c>
    </row>
    <row r="226" spans="2:65" s="1" customFormat="1">
      <c r="B226" s="33"/>
      <c r="D226" s="161" t="s">
        <v>321</v>
      </c>
      <c r="F226" s="162" t="s">
        <v>3783</v>
      </c>
      <c r="I226" s="163"/>
      <c r="L226" s="33"/>
      <c r="M226" s="164"/>
      <c r="T226" s="52"/>
      <c r="AT226" s="18" t="s">
        <v>321</v>
      </c>
      <c r="AU226" s="18" t="s">
        <v>81</v>
      </c>
    </row>
    <row r="227" spans="2:65" s="1" customFormat="1" ht="19.5">
      <c r="B227" s="33"/>
      <c r="D227" s="147" t="s">
        <v>356</v>
      </c>
      <c r="F227" s="178" t="s">
        <v>494</v>
      </c>
      <c r="I227" s="163"/>
      <c r="L227" s="33"/>
      <c r="M227" s="164"/>
      <c r="T227" s="52"/>
      <c r="AT227" s="18" t="s">
        <v>356</v>
      </c>
      <c r="AU227" s="18" t="s">
        <v>81</v>
      </c>
    </row>
    <row r="228" spans="2:65" s="12" customFormat="1">
      <c r="B228" s="146"/>
      <c r="D228" s="147" t="s">
        <v>313</v>
      </c>
      <c r="E228" s="148" t="s">
        <v>21</v>
      </c>
      <c r="F228" s="149" t="s">
        <v>3784</v>
      </c>
      <c r="H228" s="150">
        <v>1.732</v>
      </c>
      <c r="I228" s="151"/>
      <c r="L228" s="146"/>
      <c r="M228" s="152"/>
      <c r="T228" s="153"/>
      <c r="AT228" s="148" t="s">
        <v>313</v>
      </c>
      <c r="AU228" s="148" t="s">
        <v>81</v>
      </c>
      <c r="AV228" s="12" t="s">
        <v>81</v>
      </c>
      <c r="AW228" s="12" t="s">
        <v>34</v>
      </c>
      <c r="AX228" s="12" t="s">
        <v>72</v>
      </c>
      <c r="AY228" s="148" t="s">
        <v>306</v>
      </c>
    </row>
    <row r="229" spans="2:65" s="13" customFormat="1">
      <c r="B229" s="154"/>
      <c r="D229" s="147" t="s">
        <v>313</v>
      </c>
      <c r="E229" s="155" t="s">
        <v>21</v>
      </c>
      <c r="F229" s="156" t="s">
        <v>315</v>
      </c>
      <c r="H229" s="157">
        <v>1.732</v>
      </c>
      <c r="I229" s="158"/>
      <c r="L229" s="154"/>
      <c r="M229" s="159"/>
      <c r="T229" s="160"/>
      <c r="AT229" s="155" t="s">
        <v>313</v>
      </c>
      <c r="AU229" s="155" t="s">
        <v>81</v>
      </c>
      <c r="AV229" s="13" t="s">
        <v>89</v>
      </c>
      <c r="AW229" s="13" t="s">
        <v>34</v>
      </c>
      <c r="AX229" s="13" t="s">
        <v>72</v>
      </c>
      <c r="AY229" s="155" t="s">
        <v>306</v>
      </c>
    </row>
    <row r="230" spans="2:65" s="12" customFormat="1">
      <c r="B230" s="146"/>
      <c r="D230" s="147" t="s">
        <v>313</v>
      </c>
      <c r="E230" s="148" t="s">
        <v>21</v>
      </c>
      <c r="F230" s="149" t="s">
        <v>3785</v>
      </c>
      <c r="H230" s="150">
        <v>0.17299999999999999</v>
      </c>
      <c r="I230" s="151"/>
      <c r="L230" s="146"/>
      <c r="M230" s="152"/>
      <c r="T230" s="153"/>
      <c r="AT230" s="148" t="s">
        <v>313</v>
      </c>
      <c r="AU230" s="148" t="s">
        <v>81</v>
      </c>
      <c r="AV230" s="12" t="s">
        <v>81</v>
      </c>
      <c r="AW230" s="12" t="s">
        <v>34</v>
      </c>
      <c r="AX230" s="12" t="s">
        <v>72</v>
      </c>
      <c r="AY230" s="148" t="s">
        <v>306</v>
      </c>
    </row>
    <row r="231" spans="2:65" s="15" customFormat="1">
      <c r="B231" s="171"/>
      <c r="D231" s="147" t="s">
        <v>313</v>
      </c>
      <c r="E231" s="172" t="s">
        <v>21</v>
      </c>
      <c r="F231" s="173" t="s">
        <v>331</v>
      </c>
      <c r="H231" s="174">
        <v>1.905</v>
      </c>
      <c r="I231" s="175"/>
      <c r="L231" s="171"/>
      <c r="M231" s="176"/>
      <c r="T231" s="177"/>
      <c r="AT231" s="172" t="s">
        <v>313</v>
      </c>
      <c r="AU231" s="172" t="s">
        <v>81</v>
      </c>
      <c r="AV231" s="15" t="s">
        <v>108</v>
      </c>
      <c r="AW231" s="15" t="s">
        <v>34</v>
      </c>
      <c r="AX231" s="15" t="s">
        <v>79</v>
      </c>
      <c r="AY231" s="172" t="s">
        <v>306</v>
      </c>
    </row>
    <row r="232" spans="2:65" s="1" customFormat="1" ht="21.75" customHeight="1">
      <c r="B232" s="33"/>
      <c r="C232" s="133" t="s">
        <v>460</v>
      </c>
      <c r="D232" s="133" t="s">
        <v>308</v>
      </c>
      <c r="E232" s="134" t="s">
        <v>3786</v>
      </c>
      <c r="F232" s="135" t="s">
        <v>3787</v>
      </c>
      <c r="G232" s="136" t="s">
        <v>318</v>
      </c>
      <c r="H232" s="137">
        <v>48.927999999999997</v>
      </c>
      <c r="I232" s="138"/>
      <c r="J232" s="139">
        <f>ROUND(I232*H232,2)</f>
        <v>0</v>
      </c>
      <c r="K232" s="135" t="s">
        <v>3596</v>
      </c>
      <c r="L232" s="33"/>
      <c r="M232" s="140" t="s">
        <v>21</v>
      </c>
      <c r="N232" s="141" t="s">
        <v>43</v>
      </c>
      <c r="P232" s="142">
        <f>O232*H232</f>
        <v>0</v>
      </c>
      <c r="Q232" s="142">
        <v>2.5018699999999998</v>
      </c>
      <c r="R232" s="142">
        <f>Q232*H232</f>
        <v>122.41149535999999</v>
      </c>
      <c r="S232" s="142">
        <v>0</v>
      </c>
      <c r="T232" s="143">
        <f>S232*H232</f>
        <v>0</v>
      </c>
      <c r="AR232" s="144" t="s">
        <v>108</v>
      </c>
      <c r="AT232" s="144" t="s">
        <v>308</v>
      </c>
      <c r="AU232" s="144" t="s">
        <v>81</v>
      </c>
      <c r="AY232" s="18" t="s">
        <v>306</v>
      </c>
      <c r="BE232" s="145">
        <f>IF(N232="základní",J232,0)</f>
        <v>0</v>
      </c>
      <c r="BF232" s="145">
        <f>IF(N232="snížená",J232,0)</f>
        <v>0</v>
      </c>
      <c r="BG232" s="145">
        <f>IF(N232="zákl. přenesená",J232,0)</f>
        <v>0</v>
      </c>
      <c r="BH232" s="145">
        <f>IF(N232="sníž. přenesená",J232,0)</f>
        <v>0</v>
      </c>
      <c r="BI232" s="145">
        <f>IF(N232="nulová",J232,0)</f>
        <v>0</v>
      </c>
      <c r="BJ232" s="18" t="s">
        <v>79</v>
      </c>
      <c r="BK232" s="145">
        <f>ROUND(I232*H232,2)</f>
        <v>0</v>
      </c>
      <c r="BL232" s="18" t="s">
        <v>108</v>
      </c>
      <c r="BM232" s="144" t="s">
        <v>3788</v>
      </c>
    </row>
    <row r="233" spans="2:65" s="1" customFormat="1">
      <c r="B233" s="33"/>
      <c r="D233" s="161" t="s">
        <v>321</v>
      </c>
      <c r="F233" s="162" t="s">
        <v>3789</v>
      </c>
      <c r="I233" s="163"/>
      <c r="L233" s="33"/>
      <c r="M233" s="164"/>
      <c r="T233" s="52"/>
      <c r="AT233" s="18" t="s">
        <v>321</v>
      </c>
      <c r="AU233" s="18" t="s">
        <v>81</v>
      </c>
    </row>
    <row r="234" spans="2:65" s="14" customFormat="1">
      <c r="B234" s="165"/>
      <c r="D234" s="147" t="s">
        <v>313</v>
      </c>
      <c r="E234" s="166" t="s">
        <v>21</v>
      </c>
      <c r="F234" s="167" t="s">
        <v>3790</v>
      </c>
      <c r="H234" s="166" t="s">
        <v>21</v>
      </c>
      <c r="I234" s="168"/>
      <c r="L234" s="165"/>
      <c r="M234" s="169"/>
      <c r="T234" s="170"/>
      <c r="AT234" s="166" t="s">
        <v>313</v>
      </c>
      <c r="AU234" s="166" t="s">
        <v>81</v>
      </c>
      <c r="AV234" s="14" t="s">
        <v>79</v>
      </c>
      <c r="AW234" s="14" t="s">
        <v>34</v>
      </c>
      <c r="AX234" s="14" t="s">
        <v>72</v>
      </c>
      <c r="AY234" s="166" t="s">
        <v>306</v>
      </c>
    </row>
    <row r="235" spans="2:65" s="12" customFormat="1">
      <c r="B235" s="146"/>
      <c r="D235" s="147" t="s">
        <v>313</v>
      </c>
      <c r="E235" s="148" t="s">
        <v>21</v>
      </c>
      <c r="F235" s="149" t="s">
        <v>3791</v>
      </c>
      <c r="H235" s="150">
        <v>48.927999999999997</v>
      </c>
      <c r="I235" s="151"/>
      <c r="L235" s="146"/>
      <c r="M235" s="152"/>
      <c r="T235" s="153"/>
      <c r="AT235" s="148" t="s">
        <v>313</v>
      </c>
      <c r="AU235" s="148" t="s">
        <v>81</v>
      </c>
      <c r="AV235" s="12" t="s">
        <v>81</v>
      </c>
      <c r="AW235" s="12" t="s">
        <v>34</v>
      </c>
      <c r="AX235" s="12" t="s">
        <v>72</v>
      </c>
      <c r="AY235" s="148" t="s">
        <v>306</v>
      </c>
    </row>
    <row r="236" spans="2:65" s="13" customFormat="1">
      <c r="B236" s="154"/>
      <c r="D236" s="147" t="s">
        <v>313</v>
      </c>
      <c r="E236" s="155" t="s">
        <v>21</v>
      </c>
      <c r="F236" s="156" t="s">
        <v>315</v>
      </c>
      <c r="H236" s="157">
        <v>48.927999999999997</v>
      </c>
      <c r="I236" s="158"/>
      <c r="L236" s="154"/>
      <c r="M236" s="159"/>
      <c r="T236" s="160"/>
      <c r="AT236" s="155" t="s">
        <v>313</v>
      </c>
      <c r="AU236" s="155" t="s">
        <v>81</v>
      </c>
      <c r="AV236" s="13" t="s">
        <v>89</v>
      </c>
      <c r="AW236" s="13" t="s">
        <v>34</v>
      </c>
      <c r="AX236" s="13" t="s">
        <v>79</v>
      </c>
      <c r="AY236" s="155" t="s">
        <v>306</v>
      </c>
    </row>
    <row r="237" spans="2:65" s="1" customFormat="1" ht="16.5" customHeight="1">
      <c r="B237" s="33"/>
      <c r="C237" s="133" t="s">
        <v>468</v>
      </c>
      <c r="D237" s="133" t="s">
        <v>308</v>
      </c>
      <c r="E237" s="134" t="s">
        <v>505</v>
      </c>
      <c r="F237" s="135" t="s">
        <v>506</v>
      </c>
      <c r="G237" s="136" t="s">
        <v>236</v>
      </c>
      <c r="H237" s="137">
        <v>122.32</v>
      </c>
      <c r="I237" s="138"/>
      <c r="J237" s="139">
        <f>ROUND(I237*H237,2)</f>
        <v>0</v>
      </c>
      <c r="K237" s="135" t="s">
        <v>3596</v>
      </c>
      <c r="L237" s="33"/>
      <c r="M237" s="140" t="s">
        <v>21</v>
      </c>
      <c r="N237" s="141" t="s">
        <v>43</v>
      </c>
      <c r="P237" s="142">
        <f>O237*H237</f>
        <v>0</v>
      </c>
      <c r="Q237" s="142">
        <v>2.6900000000000001E-3</v>
      </c>
      <c r="R237" s="142">
        <f>Q237*H237</f>
        <v>0.32904080000000002</v>
      </c>
      <c r="S237" s="142">
        <v>0</v>
      </c>
      <c r="T237" s="143">
        <f>S237*H237</f>
        <v>0</v>
      </c>
      <c r="AR237" s="144" t="s">
        <v>108</v>
      </c>
      <c r="AT237" s="144" t="s">
        <v>308</v>
      </c>
      <c r="AU237" s="144" t="s">
        <v>81</v>
      </c>
      <c r="AY237" s="18" t="s">
        <v>306</v>
      </c>
      <c r="BE237" s="145">
        <f>IF(N237="základní",J237,0)</f>
        <v>0</v>
      </c>
      <c r="BF237" s="145">
        <f>IF(N237="snížená",J237,0)</f>
        <v>0</v>
      </c>
      <c r="BG237" s="145">
        <f>IF(N237="zákl. přenesená",J237,0)</f>
        <v>0</v>
      </c>
      <c r="BH237" s="145">
        <f>IF(N237="sníž. přenesená",J237,0)</f>
        <v>0</v>
      </c>
      <c r="BI237" s="145">
        <f>IF(N237="nulová",J237,0)</f>
        <v>0</v>
      </c>
      <c r="BJ237" s="18" t="s">
        <v>79</v>
      </c>
      <c r="BK237" s="145">
        <f>ROUND(I237*H237,2)</f>
        <v>0</v>
      </c>
      <c r="BL237" s="18" t="s">
        <v>108</v>
      </c>
      <c r="BM237" s="144" t="s">
        <v>3792</v>
      </c>
    </row>
    <row r="238" spans="2:65" s="1" customFormat="1">
      <c r="B238" s="33"/>
      <c r="D238" s="161" t="s">
        <v>321</v>
      </c>
      <c r="F238" s="162" t="s">
        <v>3793</v>
      </c>
      <c r="I238" s="163"/>
      <c r="L238" s="33"/>
      <c r="M238" s="164"/>
      <c r="T238" s="52"/>
      <c r="AT238" s="18" t="s">
        <v>321</v>
      </c>
      <c r="AU238" s="18" t="s">
        <v>81</v>
      </c>
    </row>
    <row r="239" spans="2:65" s="14" customFormat="1">
      <c r="B239" s="165"/>
      <c r="D239" s="147" t="s">
        <v>313</v>
      </c>
      <c r="E239" s="166" t="s">
        <v>21</v>
      </c>
      <c r="F239" s="167" t="s">
        <v>3790</v>
      </c>
      <c r="H239" s="166" t="s">
        <v>21</v>
      </c>
      <c r="I239" s="168"/>
      <c r="L239" s="165"/>
      <c r="M239" s="169"/>
      <c r="T239" s="170"/>
      <c r="AT239" s="166" t="s">
        <v>313</v>
      </c>
      <c r="AU239" s="166" t="s">
        <v>81</v>
      </c>
      <c r="AV239" s="14" t="s">
        <v>79</v>
      </c>
      <c r="AW239" s="14" t="s">
        <v>34</v>
      </c>
      <c r="AX239" s="14" t="s">
        <v>72</v>
      </c>
      <c r="AY239" s="166" t="s">
        <v>306</v>
      </c>
    </row>
    <row r="240" spans="2:65" s="12" customFormat="1">
      <c r="B240" s="146"/>
      <c r="D240" s="147" t="s">
        <v>313</v>
      </c>
      <c r="E240" s="148" t="s">
        <v>21</v>
      </c>
      <c r="F240" s="149" t="s">
        <v>3794</v>
      </c>
      <c r="H240" s="150">
        <v>122.32</v>
      </c>
      <c r="I240" s="151"/>
      <c r="L240" s="146"/>
      <c r="M240" s="152"/>
      <c r="T240" s="153"/>
      <c r="AT240" s="148" t="s">
        <v>313</v>
      </c>
      <c r="AU240" s="148" t="s">
        <v>81</v>
      </c>
      <c r="AV240" s="12" t="s">
        <v>81</v>
      </c>
      <c r="AW240" s="12" t="s">
        <v>34</v>
      </c>
      <c r="AX240" s="12" t="s">
        <v>72</v>
      </c>
      <c r="AY240" s="148" t="s">
        <v>306</v>
      </c>
    </row>
    <row r="241" spans="2:65" s="13" customFormat="1">
      <c r="B241" s="154"/>
      <c r="D241" s="147" t="s">
        <v>313</v>
      </c>
      <c r="E241" s="155" t="s">
        <v>21</v>
      </c>
      <c r="F241" s="156" t="s">
        <v>315</v>
      </c>
      <c r="H241" s="157">
        <v>122.32</v>
      </c>
      <c r="I241" s="158"/>
      <c r="L241" s="154"/>
      <c r="M241" s="159"/>
      <c r="T241" s="160"/>
      <c r="AT241" s="155" t="s">
        <v>313</v>
      </c>
      <c r="AU241" s="155" t="s">
        <v>81</v>
      </c>
      <c r="AV241" s="13" t="s">
        <v>89</v>
      </c>
      <c r="AW241" s="13" t="s">
        <v>34</v>
      </c>
      <c r="AX241" s="13" t="s">
        <v>79</v>
      </c>
      <c r="AY241" s="155" t="s">
        <v>306</v>
      </c>
    </row>
    <row r="242" spans="2:65" s="1" customFormat="1" ht="16.5" customHeight="1">
      <c r="B242" s="33"/>
      <c r="C242" s="133" t="s">
        <v>476</v>
      </c>
      <c r="D242" s="133" t="s">
        <v>308</v>
      </c>
      <c r="E242" s="134" t="s">
        <v>512</v>
      </c>
      <c r="F242" s="135" t="s">
        <v>513</v>
      </c>
      <c r="G242" s="136" t="s">
        <v>236</v>
      </c>
      <c r="H242" s="137">
        <v>122.32</v>
      </c>
      <c r="I242" s="138"/>
      <c r="J242" s="139">
        <f>ROUND(I242*H242,2)</f>
        <v>0</v>
      </c>
      <c r="K242" s="135" t="s">
        <v>3596</v>
      </c>
      <c r="L242" s="33"/>
      <c r="M242" s="140" t="s">
        <v>21</v>
      </c>
      <c r="N242" s="141" t="s">
        <v>43</v>
      </c>
      <c r="P242" s="142">
        <f>O242*H242</f>
        <v>0</v>
      </c>
      <c r="Q242" s="142">
        <v>0</v>
      </c>
      <c r="R242" s="142">
        <f>Q242*H242</f>
        <v>0</v>
      </c>
      <c r="S242" s="142">
        <v>0</v>
      </c>
      <c r="T242" s="143">
        <f>S242*H242</f>
        <v>0</v>
      </c>
      <c r="AR242" s="144" t="s">
        <v>108</v>
      </c>
      <c r="AT242" s="144" t="s">
        <v>308</v>
      </c>
      <c r="AU242" s="144" t="s">
        <v>81</v>
      </c>
      <c r="AY242" s="18" t="s">
        <v>306</v>
      </c>
      <c r="BE242" s="145">
        <f>IF(N242="základní",J242,0)</f>
        <v>0</v>
      </c>
      <c r="BF242" s="145">
        <f>IF(N242="snížená",J242,0)</f>
        <v>0</v>
      </c>
      <c r="BG242" s="145">
        <f>IF(N242="zákl. přenesená",J242,0)</f>
        <v>0</v>
      </c>
      <c r="BH242" s="145">
        <f>IF(N242="sníž. přenesená",J242,0)</f>
        <v>0</v>
      </c>
      <c r="BI242" s="145">
        <f>IF(N242="nulová",J242,0)</f>
        <v>0</v>
      </c>
      <c r="BJ242" s="18" t="s">
        <v>79</v>
      </c>
      <c r="BK242" s="145">
        <f>ROUND(I242*H242,2)</f>
        <v>0</v>
      </c>
      <c r="BL242" s="18" t="s">
        <v>108</v>
      </c>
      <c r="BM242" s="144" t="s">
        <v>3795</v>
      </c>
    </row>
    <row r="243" spans="2:65" s="1" customFormat="1">
      <c r="B243" s="33"/>
      <c r="D243" s="161" t="s">
        <v>321</v>
      </c>
      <c r="F243" s="162" t="s">
        <v>3796</v>
      </c>
      <c r="I243" s="163"/>
      <c r="L243" s="33"/>
      <c r="M243" s="164"/>
      <c r="T243" s="52"/>
      <c r="AT243" s="18" t="s">
        <v>321</v>
      </c>
      <c r="AU243" s="18" t="s">
        <v>81</v>
      </c>
    </row>
    <row r="244" spans="2:65" s="12" customFormat="1">
      <c r="B244" s="146"/>
      <c r="D244" s="147" t="s">
        <v>313</v>
      </c>
      <c r="E244" s="148" t="s">
        <v>21</v>
      </c>
      <c r="F244" s="149" t="s">
        <v>3797</v>
      </c>
      <c r="H244" s="150">
        <v>122.32</v>
      </c>
      <c r="I244" s="151"/>
      <c r="L244" s="146"/>
      <c r="M244" s="152"/>
      <c r="T244" s="153"/>
      <c r="AT244" s="148" t="s">
        <v>313</v>
      </c>
      <c r="AU244" s="148" t="s">
        <v>81</v>
      </c>
      <c r="AV244" s="12" t="s">
        <v>81</v>
      </c>
      <c r="AW244" s="12" t="s">
        <v>34</v>
      </c>
      <c r="AX244" s="12" t="s">
        <v>72</v>
      </c>
      <c r="AY244" s="148" t="s">
        <v>306</v>
      </c>
    </row>
    <row r="245" spans="2:65" s="13" customFormat="1">
      <c r="B245" s="154"/>
      <c r="D245" s="147" t="s">
        <v>313</v>
      </c>
      <c r="E245" s="155" t="s">
        <v>21</v>
      </c>
      <c r="F245" s="156" t="s">
        <v>315</v>
      </c>
      <c r="H245" s="157">
        <v>122.32</v>
      </c>
      <c r="I245" s="158"/>
      <c r="L245" s="154"/>
      <c r="M245" s="159"/>
      <c r="T245" s="160"/>
      <c r="AT245" s="155" t="s">
        <v>313</v>
      </c>
      <c r="AU245" s="155" t="s">
        <v>81</v>
      </c>
      <c r="AV245" s="13" t="s">
        <v>89</v>
      </c>
      <c r="AW245" s="13" t="s">
        <v>34</v>
      </c>
      <c r="AX245" s="13" t="s">
        <v>79</v>
      </c>
      <c r="AY245" s="155" t="s">
        <v>306</v>
      </c>
    </row>
    <row r="246" spans="2:65" s="1" customFormat="1" ht="16.5" customHeight="1">
      <c r="B246" s="33"/>
      <c r="C246" s="133" t="s">
        <v>482</v>
      </c>
      <c r="D246" s="133" t="s">
        <v>308</v>
      </c>
      <c r="E246" s="134" t="s">
        <v>518</v>
      </c>
      <c r="F246" s="135" t="s">
        <v>519</v>
      </c>
      <c r="G246" s="136" t="s">
        <v>375</v>
      </c>
      <c r="H246" s="137">
        <v>1.607</v>
      </c>
      <c r="I246" s="138"/>
      <c r="J246" s="139">
        <f>ROUND(I246*H246,2)</f>
        <v>0</v>
      </c>
      <c r="K246" s="135" t="s">
        <v>3596</v>
      </c>
      <c r="L246" s="33"/>
      <c r="M246" s="140" t="s">
        <v>21</v>
      </c>
      <c r="N246" s="141" t="s">
        <v>43</v>
      </c>
      <c r="P246" s="142">
        <f>O246*H246</f>
        <v>0</v>
      </c>
      <c r="Q246" s="142">
        <v>1.0606199999999999</v>
      </c>
      <c r="R246" s="142">
        <f>Q246*H246</f>
        <v>1.7044163399999999</v>
      </c>
      <c r="S246" s="142">
        <v>0</v>
      </c>
      <c r="T246" s="143">
        <f>S246*H246</f>
        <v>0</v>
      </c>
      <c r="AR246" s="144" t="s">
        <v>108</v>
      </c>
      <c r="AT246" s="144" t="s">
        <v>308</v>
      </c>
      <c r="AU246" s="144" t="s">
        <v>81</v>
      </c>
      <c r="AY246" s="18" t="s">
        <v>306</v>
      </c>
      <c r="BE246" s="145">
        <f>IF(N246="základní",J246,0)</f>
        <v>0</v>
      </c>
      <c r="BF246" s="145">
        <f>IF(N246="snížená",J246,0)</f>
        <v>0</v>
      </c>
      <c r="BG246" s="145">
        <f>IF(N246="zákl. přenesená",J246,0)</f>
        <v>0</v>
      </c>
      <c r="BH246" s="145">
        <f>IF(N246="sníž. přenesená",J246,0)</f>
        <v>0</v>
      </c>
      <c r="BI246" s="145">
        <f>IF(N246="nulová",J246,0)</f>
        <v>0</v>
      </c>
      <c r="BJ246" s="18" t="s">
        <v>79</v>
      </c>
      <c r="BK246" s="145">
        <f>ROUND(I246*H246,2)</f>
        <v>0</v>
      </c>
      <c r="BL246" s="18" t="s">
        <v>108</v>
      </c>
      <c r="BM246" s="144" t="s">
        <v>3798</v>
      </c>
    </row>
    <row r="247" spans="2:65" s="1" customFormat="1">
      <c r="B247" s="33"/>
      <c r="D247" s="161" t="s">
        <v>321</v>
      </c>
      <c r="F247" s="162" t="s">
        <v>3799</v>
      </c>
      <c r="I247" s="163"/>
      <c r="L247" s="33"/>
      <c r="M247" s="164"/>
      <c r="T247" s="52"/>
      <c r="AT247" s="18" t="s">
        <v>321</v>
      </c>
      <c r="AU247" s="18" t="s">
        <v>81</v>
      </c>
    </row>
    <row r="248" spans="2:65" s="1" customFormat="1" ht="19.5">
      <c r="B248" s="33"/>
      <c r="D248" s="147" t="s">
        <v>356</v>
      </c>
      <c r="F248" s="178" t="s">
        <v>494</v>
      </c>
      <c r="I248" s="163"/>
      <c r="L248" s="33"/>
      <c r="M248" s="164"/>
      <c r="T248" s="52"/>
      <c r="AT248" s="18" t="s">
        <v>356</v>
      </c>
      <c r="AU248" s="18" t="s">
        <v>81</v>
      </c>
    </row>
    <row r="249" spans="2:65" s="12" customFormat="1">
      <c r="B249" s="146"/>
      <c r="D249" s="147" t="s">
        <v>313</v>
      </c>
      <c r="E249" s="148" t="s">
        <v>21</v>
      </c>
      <c r="F249" s="149" t="s">
        <v>3800</v>
      </c>
      <c r="H249" s="150">
        <v>1.4610000000000001</v>
      </c>
      <c r="I249" s="151"/>
      <c r="L249" s="146"/>
      <c r="M249" s="152"/>
      <c r="T249" s="153"/>
      <c r="AT249" s="148" t="s">
        <v>313</v>
      </c>
      <c r="AU249" s="148" t="s">
        <v>81</v>
      </c>
      <c r="AV249" s="12" t="s">
        <v>81</v>
      </c>
      <c r="AW249" s="12" t="s">
        <v>34</v>
      </c>
      <c r="AX249" s="12" t="s">
        <v>72</v>
      </c>
      <c r="AY249" s="148" t="s">
        <v>306</v>
      </c>
    </row>
    <row r="250" spans="2:65" s="13" customFormat="1">
      <c r="B250" s="154"/>
      <c r="D250" s="147" t="s">
        <v>313</v>
      </c>
      <c r="E250" s="155" t="s">
        <v>21</v>
      </c>
      <c r="F250" s="156" t="s">
        <v>315</v>
      </c>
      <c r="H250" s="157">
        <v>1.4610000000000001</v>
      </c>
      <c r="I250" s="158"/>
      <c r="L250" s="154"/>
      <c r="M250" s="159"/>
      <c r="T250" s="160"/>
      <c r="AT250" s="155" t="s">
        <v>313</v>
      </c>
      <c r="AU250" s="155" t="s">
        <v>81</v>
      </c>
      <c r="AV250" s="13" t="s">
        <v>89</v>
      </c>
      <c r="AW250" s="13" t="s">
        <v>34</v>
      </c>
      <c r="AX250" s="13" t="s">
        <v>72</v>
      </c>
      <c r="AY250" s="155" t="s">
        <v>306</v>
      </c>
    </row>
    <row r="251" spans="2:65" s="12" customFormat="1">
      <c r="B251" s="146"/>
      <c r="D251" s="147" t="s">
        <v>313</v>
      </c>
      <c r="E251" s="148" t="s">
        <v>21</v>
      </c>
      <c r="F251" s="149" t="s">
        <v>3801</v>
      </c>
      <c r="H251" s="150">
        <v>0.14599999999999999</v>
      </c>
      <c r="I251" s="151"/>
      <c r="L251" s="146"/>
      <c r="M251" s="152"/>
      <c r="T251" s="153"/>
      <c r="AT251" s="148" t="s">
        <v>313</v>
      </c>
      <c r="AU251" s="148" t="s">
        <v>81</v>
      </c>
      <c r="AV251" s="12" t="s">
        <v>81</v>
      </c>
      <c r="AW251" s="12" t="s">
        <v>34</v>
      </c>
      <c r="AX251" s="12" t="s">
        <v>72</v>
      </c>
      <c r="AY251" s="148" t="s">
        <v>306</v>
      </c>
    </row>
    <row r="252" spans="2:65" s="15" customFormat="1">
      <c r="B252" s="171"/>
      <c r="D252" s="147" t="s">
        <v>313</v>
      </c>
      <c r="E252" s="172" t="s">
        <v>21</v>
      </c>
      <c r="F252" s="173" t="s">
        <v>331</v>
      </c>
      <c r="H252" s="174">
        <v>1.607</v>
      </c>
      <c r="I252" s="175"/>
      <c r="L252" s="171"/>
      <c r="M252" s="176"/>
      <c r="T252" s="177"/>
      <c r="AT252" s="172" t="s">
        <v>313</v>
      </c>
      <c r="AU252" s="172" t="s">
        <v>81</v>
      </c>
      <c r="AV252" s="15" t="s">
        <v>108</v>
      </c>
      <c r="AW252" s="15" t="s">
        <v>34</v>
      </c>
      <c r="AX252" s="15" t="s">
        <v>79</v>
      </c>
      <c r="AY252" s="172" t="s">
        <v>306</v>
      </c>
    </row>
    <row r="253" spans="2:65" s="11" customFormat="1" ht="22.9" customHeight="1">
      <c r="B253" s="121"/>
      <c r="D253" s="122" t="s">
        <v>71</v>
      </c>
      <c r="E253" s="131" t="s">
        <v>89</v>
      </c>
      <c r="F253" s="131" t="s">
        <v>544</v>
      </c>
      <c r="I253" s="124"/>
      <c r="J253" s="132">
        <f>BK253</f>
        <v>0</v>
      </c>
      <c r="L253" s="121"/>
      <c r="M253" s="126"/>
      <c r="P253" s="127">
        <f>SUM(P254:P366)</f>
        <v>0</v>
      </c>
      <c r="R253" s="127">
        <f>SUM(R254:R366)</f>
        <v>116.90367115000002</v>
      </c>
      <c r="T253" s="128">
        <f>SUM(T254:T366)</f>
        <v>0</v>
      </c>
      <c r="AR253" s="122" t="s">
        <v>79</v>
      </c>
      <c r="AT253" s="129" t="s">
        <v>71</v>
      </c>
      <c r="AU253" s="129" t="s">
        <v>79</v>
      </c>
      <c r="AY253" s="122" t="s">
        <v>306</v>
      </c>
      <c r="BK253" s="130">
        <f>SUM(BK254:BK366)</f>
        <v>0</v>
      </c>
    </row>
    <row r="254" spans="2:65" s="1" customFormat="1" ht="16.5" customHeight="1">
      <c r="B254" s="33"/>
      <c r="C254" s="133" t="s">
        <v>489</v>
      </c>
      <c r="D254" s="133" t="s">
        <v>308</v>
      </c>
      <c r="E254" s="134" t="s">
        <v>3802</v>
      </c>
      <c r="F254" s="135" t="s">
        <v>3803</v>
      </c>
      <c r="G254" s="136" t="s">
        <v>318</v>
      </c>
      <c r="H254" s="137">
        <v>2.4</v>
      </c>
      <c r="I254" s="138"/>
      <c r="J254" s="139">
        <f>ROUND(I254*H254,2)</f>
        <v>0</v>
      </c>
      <c r="K254" s="135" t="s">
        <v>3596</v>
      </c>
      <c r="L254" s="33"/>
      <c r="M254" s="140" t="s">
        <v>21</v>
      </c>
      <c r="N254" s="141" t="s">
        <v>43</v>
      </c>
      <c r="P254" s="142">
        <f>O254*H254</f>
        <v>0</v>
      </c>
      <c r="Q254" s="142">
        <v>0</v>
      </c>
      <c r="R254" s="142">
        <f>Q254*H254</f>
        <v>0</v>
      </c>
      <c r="S254" s="142">
        <v>0</v>
      </c>
      <c r="T254" s="143">
        <f>S254*H254</f>
        <v>0</v>
      </c>
      <c r="AR254" s="144" t="s">
        <v>108</v>
      </c>
      <c r="AT254" s="144" t="s">
        <v>308</v>
      </c>
      <c r="AU254" s="144" t="s">
        <v>81</v>
      </c>
      <c r="AY254" s="18" t="s">
        <v>306</v>
      </c>
      <c r="BE254" s="145">
        <f>IF(N254="základní",J254,0)</f>
        <v>0</v>
      </c>
      <c r="BF254" s="145">
        <f>IF(N254="snížená",J254,0)</f>
        <v>0</v>
      </c>
      <c r="BG254" s="145">
        <f>IF(N254="zákl. přenesená",J254,0)</f>
        <v>0</v>
      </c>
      <c r="BH254" s="145">
        <f>IF(N254="sníž. přenesená",J254,0)</f>
        <v>0</v>
      </c>
      <c r="BI254" s="145">
        <f>IF(N254="nulová",J254,0)</f>
        <v>0</v>
      </c>
      <c r="BJ254" s="18" t="s">
        <v>79</v>
      </c>
      <c r="BK254" s="145">
        <f>ROUND(I254*H254,2)</f>
        <v>0</v>
      </c>
      <c r="BL254" s="18" t="s">
        <v>108</v>
      </c>
      <c r="BM254" s="144" t="s">
        <v>3804</v>
      </c>
    </row>
    <row r="255" spans="2:65" s="1" customFormat="1">
      <c r="B255" s="33"/>
      <c r="D255" s="161" t="s">
        <v>321</v>
      </c>
      <c r="F255" s="162" t="s">
        <v>3805</v>
      </c>
      <c r="I255" s="163"/>
      <c r="L255" s="33"/>
      <c r="M255" s="164"/>
      <c r="T255" s="52"/>
      <c r="AT255" s="18" t="s">
        <v>321</v>
      </c>
      <c r="AU255" s="18" t="s">
        <v>81</v>
      </c>
    </row>
    <row r="256" spans="2:65" s="12" customFormat="1">
      <c r="B256" s="146"/>
      <c r="D256" s="147" t="s">
        <v>313</v>
      </c>
      <c r="E256" s="148" t="s">
        <v>21</v>
      </c>
      <c r="F256" s="149" t="s">
        <v>3806</v>
      </c>
      <c r="H256" s="150">
        <v>2.4</v>
      </c>
      <c r="I256" s="151"/>
      <c r="L256" s="146"/>
      <c r="M256" s="152"/>
      <c r="T256" s="153"/>
      <c r="AT256" s="148" t="s">
        <v>313</v>
      </c>
      <c r="AU256" s="148" t="s">
        <v>81</v>
      </c>
      <c r="AV256" s="12" t="s">
        <v>81</v>
      </c>
      <c r="AW256" s="12" t="s">
        <v>34</v>
      </c>
      <c r="AX256" s="12" t="s">
        <v>72</v>
      </c>
      <c r="AY256" s="148" t="s">
        <v>306</v>
      </c>
    </row>
    <row r="257" spans="2:65" s="13" customFormat="1">
      <c r="B257" s="154"/>
      <c r="D257" s="147" t="s">
        <v>313</v>
      </c>
      <c r="E257" s="155" t="s">
        <v>21</v>
      </c>
      <c r="F257" s="156" t="s">
        <v>315</v>
      </c>
      <c r="H257" s="157">
        <v>2.4</v>
      </c>
      <c r="I257" s="158"/>
      <c r="L257" s="154"/>
      <c r="M257" s="159"/>
      <c r="T257" s="160"/>
      <c r="AT257" s="155" t="s">
        <v>313</v>
      </c>
      <c r="AU257" s="155" t="s">
        <v>81</v>
      </c>
      <c r="AV257" s="13" t="s">
        <v>89</v>
      </c>
      <c r="AW257" s="13" t="s">
        <v>34</v>
      </c>
      <c r="AX257" s="13" t="s">
        <v>79</v>
      </c>
      <c r="AY257" s="155" t="s">
        <v>306</v>
      </c>
    </row>
    <row r="258" spans="2:65" s="1" customFormat="1" ht="24.2" customHeight="1">
      <c r="B258" s="33"/>
      <c r="C258" s="133" t="s">
        <v>497</v>
      </c>
      <c r="D258" s="133" t="s">
        <v>308</v>
      </c>
      <c r="E258" s="134" t="s">
        <v>3807</v>
      </c>
      <c r="F258" s="135" t="s">
        <v>3808</v>
      </c>
      <c r="G258" s="136" t="s">
        <v>236</v>
      </c>
      <c r="H258" s="137">
        <v>45.854999999999997</v>
      </c>
      <c r="I258" s="138"/>
      <c r="J258" s="139">
        <f>ROUND(I258*H258,2)</f>
        <v>0</v>
      </c>
      <c r="K258" s="135" t="s">
        <v>3596</v>
      </c>
      <c r="L258" s="33"/>
      <c r="M258" s="140" t="s">
        <v>21</v>
      </c>
      <c r="N258" s="141" t="s">
        <v>43</v>
      </c>
      <c r="P258" s="142">
        <f>O258*H258</f>
        <v>0</v>
      </c>
      <c r="Q258" s="142">
        <v>0.49689</v>
      </c>
      <c r="R258" s="142">
        <f>Q258*H258</f>
        <v>22.784890949999998</v>
      </c>
      <c r="S258" s="142">
        <v>0</v>
      </c>
      <c r="T258" s="143">
        <f>S258*H258</f>
        <v>0</v>
      </c>
      <c r="AR258" s="144" t="s">
        <v>108</v>
      </c>
      <c r="AT258" s="144" t="s">
        <v>308</v>
      </c>
      <c r="AU258" s="144" t="s">
        <v>81</v>
      </c>
      <c r="AY258" s="18" t="s">
        <v>306</v>
      </c>
      <c r="BE258" s="145">
        <f>IF(N258="základní",J258,0)</f>
        <v>0</v>
      </c>
      <c r="BF258" s="145">
        <f>IF(N258="snížená",J258,0)</f>
        <v>0</v>
      </c>
      <c r="BG258" s="145">
        <f>IF(N258="zákl. přenesená",J258,0)</f>
        <v>0</v>
      </c>
      <c r="BH258" s="145">
        <f>IF(N258="sníž. přenesená",J258,0)</f>
        <v>0</v>
      </c>
      <c r="BI258" s="145">
        <f>IF(N258="nulová",J258,0)</f>
        <v>0</v>
      </c>
      <c r="BJ258" s="18" t="s">
        <v>79</v>
      </c>
      <c r="BK258" s="145">
        <f>ROUND(I258*H258,2)</f>
        <v>0</v>
      </c>
      <c r="BL258" s="18" t="s">
        <v>108</v>
      </c>
      <c r="BM258" s="144" t="s">
        <v>3809</v>
      </c>
    </row>
    <row r="259" spans="2:65" s="1" customFormat="1">
      <c r="B259" s="33"/>
      <c r="D259" s="161" t="s">
        <v>321</v>
      </c>
      <c r="F259" s="162" t="s">
        <v>3810</v>
      </c>
      <c r="I259" s="163"/>
      <c r="L259" s="33"/>
      <c r="M259" s="164"/>
      <c r="T259" s="52"/>
      <c r="AT259" s="18" t="s">
        <v>321</v>
      </c>
      <c r="AU259" s="18" t="s">
        <v>81</v>
      </c>
    </row>
    <row r="260" spans="2:65" s="14" customFormat="1">
      <c r="B260" s="165"/>
      <c r="D260" s="147" t="s">
        <v>313</v>
      </c>
      <c r="E260" s="166" t="s">
        <v>21</v>
      </c>
      <c r="F260" s="167" t="s">
        <v>3811</v>
      </c>
      <c r="H260" s="166" t="s">
        <v>21</v>
      </c>
      <c r="I260" s="168"/>
      <c r="L260" s="165"/>
      <c r="M260" s="169"/>
      <c r="T260" s="170"/>
      <c r="AT260" s="166" t="s">
        <v>313</v>
      </c>
      <c r="AU260" s="166" t="s">
        <v>81</v>
      </c>
      <c r="AV260" s="14" t="s">
        <v>79</v>
      </c>
      <c r="AW260" s="14" t="s">
        <v>34</v>
      </c>
      <c r="AX260" s="14" t="s">
        <v>72</v>
      </c>
      <c r="AY260" s="166" t="s">
        <v>306</v>
      </c>
    </row>
    <row r="261" spans="2:65" s="12" customFormat="1">
      <c r="B261" s="146"/>
      <c r="D261" s="147" t="s">
        <v>313</v>
      </c>
      <c r="E261" s="148" t="s">
        <v>21</v>
      </c>
      <c r="F261" s="149" t="s">
        <v>3812</v>
      </c>
      <c r="H261" s="150">
        <v>10.355</v>
      </c>
      <c r="I261" s="151"/>
      <c r="L261" s="146"/>
      <c r="M261" s="152"/>
      <c r="T261" s="153"/>
      <c r="AT261" s="148" t="s">
        <v>313</v>
      </c>
      <c r="AU261" s="148" t="s">
        <v>81</v>
      </c>
      <c r="AV261" s="12" t="s">
        <v>81</v>
      </c>
      <c r="AW261" s="12" t="s">
        <v>34</v>
      </c>
      <c r="AX261" s="12" t="s">
        <v>72</v>
      </c>
      <c r="AY261" s="148" t="s">
        <v>306</v>
      </c>
    </row>
    <row r="262" spans="2:65" s="12" customFormat="1">
      <c r="B262" s="146"/>
      <c r="D262" s="147" t="s">
        <v>313</v>
      </c>
      <c r="E262" s="148" t="s">
        <v>21</v>
      </c>
      <c r="F262" s="149" t="s">
        <v>3813</v>
      </c>
      <c r="H262" s="150">
        <v>35.5</v>
      </c>
      <c r="I262" s="151"/>
      <c r="L262" s="146"/>
      <c r="M262" s="152"/>
      <c r="T262" s="153"/>
      <c r="AT262" s="148" t="s">
        <v>313</v>
      </c>
      <c r="AU262" s="148" t="s">
        <v>81</v>
      </c>
      <c r="AV262" s="12" t="s">
        <v>81</v>
      </c>
      <c r="AW262" s="12" t="s">
        <v>34</v>
      </c>
      <c r="AX262" s="12" t="s">
        <v>72</v>
      </c>
      <c r="AY262" s="148" t="s">
        <v>306</v>
      </c>
    </row>
    <row r="263" spans="2:65" s="13" customFormat="1">
      <c r="B263" s="154"/>
      <c r="D263" s="147" t="s">
        <v>313</v>
      </c>
      <c r="E263" s="155" t="s">
        <v>21</v>
      </c>
      <c r="F263" s="156" t="s">
        <v>315</v>
      </c>
      <c r="H263" s="157">
        <v>45.854999999999997</v>
      </c>
      <c r="I263" s="158"/>
      <c r="L263" s="154"/>
      <c r="M263" s="159"/>
      <c r="T263" s="160"/>
      <c r="AT263" s="155" t="s">
        <v>313</v>
      </c>
      <c r="AU263" s="155" t="s">
        <v>81</v>
      </c>
      <c r="AV263" s="13" t="s">
        <v>89</v>
      </c>
      <c r="AW263" s="13" t="s">
        <v>34</v>
      </c>
      <c r="AX263" s="13" t="s">
        <v>79</v>
      </c>
      <c r="AY263" s="155" t="s">
        <v>306</v>
      </c>
    </row>
    <row r="264" spans="2:65" s="1" customFormat="1" ht="24.2" customHeight="1">
      <c r="B264" s="33"/>
      <c r="C264" s="133" t="s">
        <v>504</v>
      </c>
      <c r="D264" s="133" t="s">
        <v>308</v>
      </c>
      <c r="E264" s="134" t="s">
        <v>3814</v>
      </c>
      <c r="F264" s="135" t="s">
        <v>3815</v>
      </c>
      <c r="G264" s="136" t="s">
        <v>236</v>
      </c>
      <c r="H264" s="137">
        <v>239.67</v>
      </c>
      <c r="I264" s="138"/>
      <c r="J264" s="139">
        <f>ROUND(I264*H264,2)</f>
        <v>0</v>
      </c>
      <c r="K264" s="135" t="s">
        <v>3596</v>
      </c>
      <c r="L264" s="33"/>
      <c r="M264" s="140" t="s">
        <v>21</v>
      </c>
      <c r="N264" s="141" t="s">
        <v>43</v>
      </c>
      <c r="P264" s="142">
        <f>O264*H264</f>
        <v>0</v>
      </c>
      <c r="Q264" s="142">
        <v>0.26905000000000001</v>
      </c>
      <c r="R264" s="142">
        <f>Q264*H264</f>
        <v>64.483213500000005</v>
      </c>
      <c r="S264" s="142">
        <v>0</v>
      </c>
      <c r="T264" s="143">
        <f>S264*H264</f>
        <v>0</v>
      </c>
      <c r="AR264" s="144" t="s">
        <v>108</v>
      </c>
      <c r="AT264" s="144" t="s">
        <v>308</v>
      </c>
      <c r="AU264" s="144" t="s">
        <v>81</v>
      </c>
      <c r="AY264" s="18" t="s">
        <v>306</v>
      </c>
      <c r="BE264" s="145">
        <f>IF(N264="základní",J264,0)</f>
        <v>0</v>
      </c>
      <c r="BF264" s="145">
        <f>IF(N264="snížená",J264,0)</f>
        <v>0</v>
      </c>
      <c r="BG264" s="145">
        <f>IF(N264="zákl. přenesená",J264,0)</f>
        <v>0</v>
      </c>
      <c r="BH264" s="145">
        <f>IF(N264="sníž. přenesená",J264,0)</f>
        <v>0</v>
      </c>
      <c r="BI264" s="145">
        <f>IF(N264="nulová",J264,0)</f>
        <v>0</v>
      </c>
      <c r="BJ264" s="18" t="s">
        <v>79</v>
      </c>
      <c r="BK264" s="145">
        <f>ROUND(I264*H264,2)</f>
        <v>0</v>
      </c>
      <c r="BL264" s="18" t="s">
        <v>108</v>
      </c>
      <c r="BM264" s="144" t="s">
        <v>3816</v>
      </c>
    </row>
    <row r="265" spans="2:65" s="1" customFormat="1">
      <c r="B265" s="33"/>
      <c r="D265" s="161" t="s">
        <v>321</v>
      </c>
      <c r="F265" s="162" t="s">
        <v>3817</v>
      </c>
      <c r="I265" s="163"/>
      <c r="L265" s="33"/>
      <c r="M265" s="164"/>
      <c r="T265" s="52"/>
      <c r="AT265" s="18" t="s">
        <v>321</v>
      </c>
      <c r="AU265" s="18" t="s">
        <v>81</v>
      </c>
    </row>
    <row r="266" spans="2:65" s="14" customFormat="1">
      <c r="B266" s="165"/>
      <c r="D266" s="147" t="s">
        <v>313</v>
      </c>
      <c r="E266" s="166" t="s">
        <v>21</v>
      </c>
      <c r="F266" s="167" t="s">
        <v>3818</v>
      </c>
      <c r="H266" s="166" t="s">
        <v>21</v>
      </c>
      <c r="I266" s="168"/>
      <c r="L266" s="165"/>
      <c r="M266" s="169"/>
      <c r="T266" s="170"/>
      <c r="AT266" s="166" t="s">
        <v>313</v>
      </c>
      <c r="AU266" s="166" t="s">
        <v>81</v>
      </c>
      <c r="AV266" s="14" t="s">
        <v>79</v>
      </c>
      <c r="AW266" s="14" t="s">
        <v>34</v>
      </c>
      <c r="AX266" s="14" t="s">
        <v>72</v>
      </c>
      <c r="AY266" s="166" t="s">
        <v>306</v>
      </c>
    </row>
    <row r="267" spans="2:65" s="14" customFormat="1">
      <c r="B267" s="165"/>
      <c r="D267" s="147" t="s">
        <v>313</v>
      </c>
      <c r="E267" s="166" t="s">
        <v>21</v>
      </c>
      <c r="F267" s="167" t="s">
        <v>3819</v>
      </c>
      <c r="H267" s="166" t="s">
        <v>21</v>
      </c>
      <c r="I267" s="168"/>
      <c r="L267" s="165"/>
      <c r="M267" s="169"/>
      <c r="T267" s="170"/>
      <c r="AT267" s="166" t="s">
        <v>313</v>
      </c>
      <c r="AU267" s="166" t="s">
        <v>81</v>
      </c>
      <c r="AV267" s="14" t="s">
        <v>79</v>
      </c>
      <c r="AW267" s="14" t="s">
        <v>34</v>
      </c>
      <c r="AX267" s="14" t="s">
        <v>72</v>
      </c>
      <c r="AY267" s="166" t="s">
        <v>306</v>
      </c>
    </row>
    <row r="268" spans="2:65" s="12" customFormat="1">
      <c r="B268" s="146"/>
      <c r="D268" s="147" t="s">
        <v>313</v>
      </c>
      <c r="E268" s="148" t="s">
        <v>21</v>
      </c>
      <c r="F268" s="149" t="s">
        <v>3820</v>
      </c>
      <c r="H268" s="150">
        <v>73.5</v>
      </c>
      <c r="I268" s="151"/>
      <c r="L268" s="146"/>
      <c r="M268" s="152"/>
      <c r="T268" s="153"/>
      <c r="AT268" s="148" t="s">
        <v>313</v>
      </c>
      <c r="AU268" s="148" t="s">
        <v>81</v>
      </c>
      <c r="AV268" s="12" t="s">
        <v>81</v>
      </c>
      <c r="AW268" s="12" t="s">
        <v>34</v>
      </c>
      <c r="AX268" s="12" t="s">
        <v>72</v>
      </c>
      <c r="AY268" s="148" t="s">
        <v>306</v>
      </c>
    </row>
    <row r="269" spans="2:65" s="12" customFormat="1">
      <c r="B269" s="146"/>
      <c r="D269" s="147" t="s">
        <v>313</v>
      </c>
      <c r="E269" s="148" t="s">
        <v>21</v>
      </c>
      <c r="F269" s="149" t="s">
        <v>3821</v>
      </c>
      <c r="H269" s="150">
        <v>1.3320000000000001</v>
      </c>
      <c r="I269" s="151"/>
      <c r="L269" s="146"/>
      <c r="M269" s="152"/>
      <c r="T269" s="153"/>
      <c r="AT269" s="148" t="s">
        <v>313</v>
      </c>
      <c r="AU269" s="148" t="s">
        <v>81</v>
      </c>
      <c r="AV269" s="12" t="s">
        <v>81</v>
      </c>
      <c r="AW269" s="12" t="s">
        <v>34</v>
      </c>
      <c r="AX269" s="12" t="s">
        <v>72</v>
      </c>
      <c r="AY269" s="148" t="s">
        <v>306</v>
      </c>
    </row>
    <row r="270" spans="2:65" s="14" customFormat="1">
      <c r="B270" s="165"/>
      <c r="D270" s="147" t="s">
        <v>313</v>
      </c>
      <c r="E270" s="166" t="s">
        <v>21</v>
      </c>
      <c r="F270" s="167" t="s">
        <v>3822</v>
      </c>
      <c r="H270" s="166" t="s">
        <v>21</v>
      </c>
      <c r="I270" s="168"/>
      <c r="L270" s="165"/>
      <c r="M270" s="169"/>
      <c r="T270" s="170"/>
      <c r="AT270" s="166" t="s">
        <v>313</v>
      </c>
      <c r="AU270" s="166" t="s">
        <v>81</v>
      </c>
      <c r="AV270" s="14" t="s">
        <v>79</v>
      </c>
      <c r="AW270" s="14" t="s">
        <v>34</v>
      </c>
      <c r="AX270" s="14" t="s">
        <v>72</v>
      </c>
      <c r="AY270" s="166" t="s">
        <v>306</v>
      </c>
    </row>
    <row r="271" spans="2:65" s="12" customFormat="1">
      <c r="B271" s="146"/>
      <c r="D271" s="147" t="s">
        <v>313</v>
      </c>
      <c r="E271" s="148" t="s">
        <v>21</v>
      </c>
      <c r="F271" s="149" t="s">
        <v>3823</v>
      </c>
      <c r="H271" s="150">
        <v>30.625</v>
      </c>
      <c r="I271" s="151"/>
      <c r="L271" s="146"/>
      <c r="M271" s="152"/>
      <c r="T271" s="153"/>
      <c r="AT271" s="148" t="s">
        <v>313</v>
      </c>
      <c r="AU271" s="148" t="s">
        <v>81</v>
      </c>
      <c r="AV271" s="12" t="s">
        <v>81</v>
      </c>
      <c r="AW271" s="12" t="s">
        <v>34</v>
      </c>
      <c r="AX271" s="12" t="s">
        <v>72</v>
      </c>
      <c r="AY271" s="148" t="s">
        <v>306</v>
      </c>
    </row>
    <row r="272" spans="2:65" s="12" customFormat="1">
      <c r="B272" s="146"/>
      <c r="D272" s="147" t="s">
        <v>313</v>
      </c>
      <c r="E272" s="148" t="s">
        <v>21</v>
      </c>
      <c r="F272" s="149" t="s">
        <v>3824</v>
      </c>
      <c r="H272" s="150">
        <v>26.35</v>
      </c>
      <c r="I272" s="151"/>
      <c r="L272" s="146"/>
      <c r="M272" s="152"/>
      <c r="T272" s="153"/>
      <c r="AT272" s="148" t="s">
        <v>313</v>
      </c>
      <c r="AU272" s="148" t="s">
        <v>81</v>
      </c>
      <c r="AV272" s="12" t="s">
        <v>81</v>
      </c>
      <c r="AW272" s="12" t="s">
        <v>34</v>
      </c>
      <c r="AX272" s="12" t="s">
        <v>72</v>
      </c>
      <c r="AY272" s="148" t="s">
        <v>306</v>
      </c>
    </row>
    <row r="273" spans="2:65" s="14" customFormat="1">
      <c r="B273" s="165"/>
      <c r="D273" s="147" t="s">
        <v>313</v>
      </c>
      <c r="E273" s="166" t="s">
        <v>21</v>
      </c>
      <c r="F273" s="167" t="s">
        <v>3825</v>
      </c>
      <c r="H273" s="166" t="s">
        <v>21</v>
      </c>
      <c r="I273" s="168"/>
      <c r="L273" s="165"/>
      <c r="M273" s="169"/>
      <c r="T273" s="170"/>
      <c r="AT273" s="166" t="s">
        <v>313</v>
      </c>
      <c r="AU273" s="166" t="s">
        <v>81</v>
      </c>
      <c r="AV273" s="14" t="s">
        <v>79</v>
      </c>
      <c r="AW273" s="14" t="s">
        <v>34</v>
      </c>
      <c r="AX273" s="14" t="s">
        <v>72</v>
      </c>
      <c r="AY273" s="166" t="s">
        <v>306</v>
      </c>
    </row>
    <row r="274" spans="2:65" s="12" customFormat="1">
      <c r="B274" s="146"/>
      <c r="D274" s="147" t="s">
        <v>313</v>
      </c>
      <c r="E274" s="148" t="s">
        <v>21</v>
      </c>
      <c r="F274" s="149" t="s">
        <v>3826</v>
      </c>
      <c r="H274" s="150">
        <v>87.863</v>
      </c>
      <c r="I274" s="151"/>
      <c r="L274" s="146"/>
      <c r="M274" s="152"/>
      <c r="T274" s="153"/>
      <c r="AT274" s="148" t="s">
        <v>313</v>
      </c>
      <c r="AU274" s="148" t="s">
        <v>81</v>
      </c>
      <c r="AV274" s="12" t="s">
        <v>81</v>
      </c>
      <c r="AW274" s="12" t="s">
        <v>34</v>
      </c>
      <c r="AX274" s="12" t="s">
        <v>72</v>
      </c>
      <c r="AY274" s="148" t="s">
        <v>306</v>
      </c>
    </row>
    <row r="275" spans="2:65" s="13" customFormat="1">
      <c r="B275" s="154"/>
      <c r="D275" s="147" t="s">
        <v>313</v>
      </c>
      <c r="E275" s="155" t="s">
        <v>21</v>
      </c>
      <c r="F275" s="156" t="s">
        <v>315</v>
      </c>
      <c r="H275" s="157">
        <v>219.67</v>
      </c>
      <c r="I275" s="158"/>
      <c r="L275" s="154"/>
      <c r="M275" s="159"/>
      <c r="T275" s="160"/>
      <c r="AT275" s="155" t="s">
        <v>313</v>
      </c>
      <c r="AU275" s="155" t="s">
        <v>81</v>
      </c>
      <c r="AV275" s="13" t="s">
        <v>89</v>
      </c>
      <c r="AW275" s="13" t="s">
        <v>34</v>
      </c>
      <c r="AX275" s="13" t="s">
        <v>72</v>
      </c>
      <c r="AY275" s="155" t="s">
        <v>306</v>
      </c>
    </row>
    <row r="276" spans="2:65" s="12" customFormat="1">
      <c r="B276" s="146"/>
      <c r="D276" s="147" t="s">
        <v>313</v>
      </c>
      <c r="E276" s="148" t="s">
        <v>21</v>
      </c>
      <c r="F276" s="149" t="s">
        <v>446</v>
      </c>
      <c r="H276" s="150">
        <v>20</v>
      </c>
      <c r="I276" s="151"/>
      <c r="L276" s="146"/>
      <c r="M276" s="152"/>
      <c r="T276" s="153"/>
      <c r="AT276" s="148" t="s">
        <v>313</v>
      </c>
      <c r="AU276" s="148" t="s">
        <v>81</v>
      </c>
      <c r="AV276" s="12" t="s">
        <v>81</v>
      </c>
      <c r="AW276" s="12" t="s">
        <v>34</v>
      </c>
      <c r="AX276" s="12" t="s">
        <v>72</v>
      </c>
      <c r="AY276" s="148" t="s">
        <v>306</v>
      </c>
    </row>
    <row r="277" spans="2:65" s="15" customFormat="1">
      <c r="B277" s="171"/>
      <c r="D277" s="147" t="s">
        <v>313</v>
      </c>
      <c r="E277" s="172" t="s">
        <v>21</v>
      </c>
      <c r="F277" s="173" t="s">
        <v>331</v>
      </c>
      <c r="H277" s="174">
        <v>239.67</v>
      </c>
      <c r="I277" s="175"/>
      <c r="L277" s="171"/>
      <c r="M277" s="176"/>
      <c r="T277" s="177"/>
      <c r="AT277" s="172" t="s">
        <v>313</v>
      </c>
      <c r="AU277" s="172" t="s">
        <v>81</v>
      </c>
      <c r="AV277" s="15" t="s">
        <v>108</v>
      </c>
      <c r="AW277" s="15" t="s">
        <v>34</v>
      </c>
      <c r="AX277" s="15" t="s">
        <v>79</v>
      </c>
      <c r="AY277" s="172" t="s">
        <v>306</v>
      </c>
    </row>
    <row r="278" spans="2:65" s="1" customFormat="1" ht="24.2" customHeight="1">
      <c r="B278" s="33"/>
      <c r="C278" s="133" t="s">
        <v>511</v>
      </c>
      <c r="D278" s="133" t="s">
        <v>308</v>
      </c>
      <c r="E278" s="134" t="s">
        <v>3827</v>
      </c>
      <c r="F278" s="135" t="s">
        <v>3828</v>
      </c>
      <c r="G278" s="136" t="s">
        <v>236</v>
      </c>
      <c r="H278" s="137">
        <v>45.786000000000001</v>
      </c>
      <c r="I278" s="138"/>
      <c r="J278" s="139">
        <f>ROUND(I278*H278,2)</f>
        <v>0</v>
      </c>
      <c r="K278" s="135" t="s">
        <v>3596</v>
      </c>
      <c r="L278" s="33"/>
      <c r="M278" s="140" t="s">
        <v>21</v>
      </c>
      <c r="N278" s="141" t="s">
        <v>43</v>
      </c>
      <c r="P278" s="142">
        <f>O278*H278</f>
        <v>0</v>
      </c>
      <c r="Q278" s="142">
        <v>0.25862000000000002</v>
      </c>
      <c r="R278" s="142">
        <f>Q278*H278</f>
        <v>11.841175320000001</v>
      </c>
      <c r="S278" s="142">
        <v>0</v>
      </c>
      <c r="T278" s="143">
        <f>S278*H278</f>
        <v>0</v>
      </c>
      <c r="AR278" s="144" t="s">
        <v>108</v>
      </c>
      <c r="AT278" s="144" t="s">
        <v>308</v>
      </c>
      <c r="AU278" s="144" t="s">
        <v>81</v>
      </c>
      <c r="AY278" s="18" t="s">
        <v>306</v>
      </c>
      <c r="BE278" s="145">
        <f>IF(N278="základní",J278,0)</f>
        <v>0</v>
      </c>
      <c r="BF278" s="145">
        <f>IF(N278="snížená",J278,0)</f>
        <v>0</v>
      </c>
      <c r="BG278" s="145">
        <f>IF(N278="zákl. přenesená",J278,0)</f>
        <v>0</v>
      </c>
      <c r="BH278" s="145">
        <f>IF(N278="sníž. přenesená",J278,0)</f>
        <v>0</v>
      </c>
      <c r="BI278" s="145">
        <f>IF(N278="nulová",J278,0)</f>
        <v>0</v>
      </c>
      <c r="BJ278" s="18" t="s">
        <v>79</v>
      </c>
      <c r="BK278" s="145">
        <f>ROUND(I278*H278,2)</f>
        <v>0</v>
      </c>
      <c r="BL278" s="18" t="s">
        <v>108</v>
      </c>
      <c r="BM278" s="144" t="s">
        <v>3829</v>
      </c>
    </row>
    <row r="279" spans="2:65" s="1" customFormat="1">
      <c r="B279" s="33"/>
      <c r="D279" s="161" t="s">
        <v>321</v>
      </c>
      <c r="F279" s="162" t="s">
        <v>3830</v>
      </c>
      <c r="I279" s="163"/>
      <c r="L279" s="33"/>
      <c r="M279" s="164"/>
      <c r="T279" s="52"/>
      <c r="AT279" s="18" t="s">
        <v>321</v>
      </c>
      <c r="AU279" s="18" t="s">
        <v>81</v>
      </c>
    </row>
    <row r="280" spans="2:65" s="14" customFormat="1">
      <c r="B280" s="165"/>
      <c r="D280" s="147" t="s">
        <v>313</v>
      </c>
      <c r="E280" s="166" t="s">
        <v>21</v>
      </c>
      <c r="F280" s="167" t="s">
        <v>3831</v>
      </c>
      <c r="H280" s="166" t="s">
        <v>21</v>
      </c>
      <c r="I280" s="168"/>
      <c r="L280" s="165"/>
      <c r="M280" s="169"/>
      <c r="T280" s="170"/>
      <c r="AT280" s="166" t="s">
        <v>313</v>
      </c>
      <c r="AU280" s="166" t="s">
        <v>81</v>
      </c>
      <c r="AV280" s="14" t="s">
        <v>79</v>
      </c>
      <c r="AW280" s="14" t="s">
        <v>34</v>
      </c>
      <c r="AX280" s="14" t="s">
        <v>72</v>
      </c>
      <c r="AY280" s="166" t="s">
        <v>306</v>
      </c>
    </row>
    <row r="281" spans="2:65" s="12" customFormat="1">
      <c r="B281" s="146"/>
      <c r="D281" s="147" t="s">
        <v>313</v>
      </c>
      <c r="E281" s="148" t="s">
        <v>21</v>
      </c>
      <c r="F281" s="149" t="s">
        <v>3832</v>
      </c>
      <c r="H281" s="150">
        <v>26.42</v>
      </c>
      <c r="I281" s="151"/>
      <c r="L281" s="146"/>
      <c r="M281" s="152"/>
      <c r="T281" s="153"/>
      <c r="AT281" s="148" t="s">
        <v>313</v>
      </c>
      <c r="AU281" s="148" t="s">
        <v>81</v>
      </c>
      <c r="AV281" s="12" t="s">
        <v>81</v>
      </c>
      <c r="AW281" s="12" t="s">
        <v>34</v>
      </c>
      <c r="AX281" s="12" t="s">
        <v>72</v>
      </c>
      <c r="AY281" s="148" t="s">
        <v>306</v>
      </c>
    </row>
    <row r="282" spans="2:65" s="12" customFormat="1">
      <c r="B282" s="146"/>
      <c r="D282" s="147" t="s">
        <v>313</v>
      </c>
      <c r="E282" s="148" t="s">
        <v>21</v>
      </c>
      <c r="F282" s="149" t="s">
        <v>3833</v>
      </c>
      <c r="H282" s="150">
        <v>14.366</v>
      </c>
      <c r="I282" s="151"/>
      <c r="L282" s="146"/>
      <c r="M282" s="152"/>
      <c r="T282" s="153"/>
      <c r="AT282" s="148" t="s">
        <v>313</v>
      </c>
      <c r="AU282" s="148" t="s">
        <v>81</v>
      </c>
      <c r="AV282" s="12" t="s">
        <v>81</v>
      </c>
      <c r="AW282" s="12" t="s">
        <v>34</v>
      </c>
      <c r="AX282" s="12" t="s">
        <v>72</v>
      </c>
      <c r="AY282" s="148" t="s">
        <v>306</v>
      </c>
    </row>
    <row r="283" spans="2:65" s="13" customFormat="1">
      <c r="B283" s="154"/>
      <c r="D283" s="147" t="s">
        <v>313</v>
      </c>
      <c r="E283" s="155" t="s">
        <v>21</v>
      </c>
      <c r="F283" s="156" t="s">
        <v>315</v>
      </c>
      <c r="H283" s="157">
        <v>40.786000000000001</v>
      </c>
      <c r="I283" s="158"/>
      <c r="L283" s="154"/>
      <c r="M283" s="159"/>
      <c r="T283" s="160"/>
      <c r="AT283" s="155" t="s">
        <v>313</v>
      </c>
      <c r="AU283" s="155" t="s">
        <v>81</v>
      </c>
      <c r="AV283" s="13" t="s">
        <v>89</v>
      </c>
      <c r="AW283" s="13" t="s">
        <v>34</v>
      </c>
      <c r="AX283" s="13" t="s">
        <v>72</v>
      </c>
      <c r="AY283" s="155" t="s">
        <v>306</v>
      </c>
    </row>
    <row r="284" spans="2:65" s="12" customFormat="1">
      <c r="B284" s="146"/>
      <c r="D284" s="147" t="s">
        <v>313</v>
      </c>
      <c r="E284" s="148" t="s">
        <v>21</v>
      </c>
      <c r="F284" s="149" t="s">
        <v>343</v>
      </c>
      <c r="H284" s="150">
        <v>5</v>
      </c>
      <c r="I284" s="151"/>
      <c r="L284" s="146"/>
      <c r="M284" s="152"/>
      <c r="T284" s="153"/>
      <c r="AT284" s="148" t="s">
        <v>313</v>
      </c>
      <c r="AU284" s="148" t="s">
        <v>81</v>
      </c>
      <c r="AV284" s="12" t="s">
        <v>81</v>
      </c>
      <c r="AW284" s="12" t="s">
        <v>34</v>
      </c>
      <c r="AX284" s="12" t="s">
        <v>72</v>
      </c>
      <c r="AY284" s="148" t="s">
        <v>306</v>
      </c>
    </row>
    <row r="285" spans="2:65" s="15" customFormat="1">
      <c r="B285" s="171"/>
      <c r="D285" s="147" t="s">
        <v>313</v>
      </c>
      <c r="E285" s="172" t="s">
        <v>21</v>
      </c>
      <c r="F285" s="173" t="s">
        <v>331</v>
      </c>
      <c r="H285" s="174">
        <v>45.786000000000001</v>
      </c>
      <c r="I285" s="175"/>
      <c r="L285" s="171"/>
      <c r="M285" s="176"/>
      <c r="T285" s="177"/>
      <c r="AT285" s="172" t="s">
        <v>313</v>
      </c>
      <c r="AU285" s="172" t="s">
        <v>81</v>
      </c>
      <c r="AV285" s="15" t="s">
        <v>108</v>
      </c>
      <c r="AW285" s="15" t="s">
        <v>34</v>
      </c>
      <c r="AX285" s="15" t="s">
        <v>79</v>
      </c>
      <c r="AY285" s="172" t="s">
        <v>306</v>
      </c>
    </row>
    <row r="286" spans="2:65" s="1" customFormat="1" ht="24.2" customHeight="1">
      <c r="B286" s="33"/>
      <c r="C286" s="133" t="s">
        <v>517</v>
      </c>
      <c r="D286" s="133" t="s">
        <v>308</v>
      </c>
      <c r="E286" s="134" t="s">
        <v>3834</v>
      </c>
      <c r="F286" s="135" t="s">
        <v>3835</v>
      </c>
      <c r="G286" s="136" t="s">
        <v>236</v>
      </c>
      <c r="H286" s="137">
        <v>43.734000000000002</v>
      </c>
      <c r="I286" s="138"/>
      <c r="J286" s="139">
        <f>ROUND(I286*H286,2)</f>
        <v>0</v>
      </c>
      <c r="K286" s="135" t="s">
        <v>3596</v>
      </c>
      <c r="L286" s="33"/>
      <c r="M286" s="140" t="s">
        <v>21</v>
      </c>
      <c r="N286" s="141" t="s">
        <v>43</v>
      </c>
      <c r="P286" s="142">
        <f>O286*H286</f>
        <v>0</v>
      </c>
      <c r="Q286" s="142">
        <v>0.29731000000000002</v>
      </c>
      <c r="R286" s="142">
        <f>Q286*H286</f>
        <v>13.002555540000001</v>
      </c>
      <c r="S286" s="142">
        <v>0</v>
      </c>
      <c r="T286" s="143">
        <f>S286*H286</f>
        <v>0</v>
      </c>
      <c r="AR286" s="144" t="s">
        <v>108</v>
      </c>
      <c r="AT286" s="144" t="s">
        <v>308</v>
      </c>
      <c r="AU286" s="144" t="s">
        <v>81</v>
      </c>
      <c r="AY286" s="18" t="s">
        <v>306</v>
      </c>
      <c r="BE286" s="145">
        <f>IF(N286="základní",J286,0)</f>
        <v>0</v>
      </c>
      <c r="BF286" s="145">
        <f>IF(N286="snížená",J286,0)</f>
        <v>0</v>
      </c>
      <c r="BG286" s="145">
        <f>IF(N286="zákl. přenesená",J286,0)</f>
        <v>0</v>
      </c>
      <c r="BH286" s="145">
        <f>IF(N286="sníž. přenesená",J286,0)</f>
        <v>0</v>
      </c>
      <c r="BI286" s="145">
        <f>IF(N286="nulová",J286,0)</f>
        <v>0</v>
      </c>
      <c r="BJ286" s="18" t="s">
        <v>79</v>
      </c>
      <c r="BK286" s="145">
        <f>ROUND(I286*H286,2)</f>
        <v>0</v>
      </c>
      <c r="BL286" s="18" t="s">
        <v>108</v>
      </c>
      <c r="BM286" s="144" t="s">
        <v>3836</v>
      </c>
    </row>
    <row r="287" spans="2:65" s="1" customFormat="1">
      <c r="B287" s="33"/>
      <c r="D287" s="161" t="s">
        <v>321</v>
      </c>
      <c r="F287" s="162" t="s">
        <v>3837</v>
      </c>
      <c r="I287" s="163"/>
      <c r="L287" s="33"/>
      <c r="M287" s="164"/>
      <c r="T287" s="52"/>
      <c r="AT287" s="18" t="s">
        <v>321</v>
      </c>
      <c r="AU287" s="18" t="s">
        <v>81</v>
      </c>
    </row>
    <row r="288" spans="2:65" s="14" customFormat="1">
      <c r="B288" s="165"/>
      <c r="D288" s="147" t="s">
        <v>313</v>
      </c>
      <c r="E288" s="166" t="s">
        <v>21</v>
      </c>
      <c r="F288" s="167" t="s">
        <v>3838</v>
      </c>
      <c r="H288" s="166" t="s">
        <v>21</v>
      </c>
      <c r="I288" s="168"/>
      <c r="L288" s="165"/>
      <c r="M288" s="169"/>
      <c r="T288" s="170"/>
      <c r="AT288" s="166" t="s">
        <v>313</v>
      </c>
      <c r="AU288" s="166" t="s">
        <v>81</v>
      </c>
      <c r="AV288" s="14" t="s">
        <v>79</v>
      </c>
      <c r="AW288" s="14" t="s">
        <v>34</v>
      </c>
      <c r="AX288" s="14" t="s">
        <v>72</v>
      </c>
      <c r="AY288" s="166" t="s">
        <v>306</v>
      </c>
    </row>
    <row r="289" spans="2:65" s="12" customFormat="1">
      <c r="B289" s="146"/>
      <c r="D289" s="147" t="s">
        <v>313</v>
      </c>
      <c r="E289" s="148" t="s">
        <v>21</v>
      </c>
      <c r="F289" s="149" t="s">
        <v>3839</v>
      </c>
      <c r="H289" s="150">
        <v>38.734000000000002</v>
      </c>
      <c r="I289" s="151"/>
      <c r="L289" s="146"/>
      <c r="M289" s="152"/>
      <c r="T289" s="153"/>
      <c r="AT289" s="148" t="s">
        <v>313</v>
      </c>
      <c r="AU289" s="148" t="s">
        <v>81</v>
      </c>
      <c r="AV289" s="12" t="s">
        <v>81</v>
      </c>
      <c r="AW289" s="12" t="s">
        <v>34</v>
      </c>
      <c r="AX289" s="12" t="s">
        <v>72</v>
      </c>
      <c r="AY289" s="148" t="s">
        <v>306</v>
      </c>
    </row>
    <row r="290" spans="2:65" s="13" customFormat="1">
      <c r="B290" s="154"/>
      <c r="D290" s="147" t="s">
        <v>313</v>
      </c>
      <c r="E290" s="155" t="s">
        <v>21</v>
      </c>
      <c r="F290" s="156" t="s">
        <v>315</v>
      </c>
      <c r="H290" s="157">
        <v>38.734000000000002</v>
      </c>
      <c r="I290" s="158"/>
      <c r="L290" s="154"/>
      <c r="M290" s="159"/>
      <c r="T290" s="160"/>
      <c r="AT290" s="155" t="s">
        <v>313</v>
      </c>
      <c r="AU290" s="155" t="s">
        <v>81</v>
      </c>
      <c r="AV290" s="13" t="s">
        <v>89</v>
      </c>
      <c r="AW290" s="13" t="s">
        <v>34</v>
      </c>
      <c r="AX290" s="13" t="s">
        <v>72</v>
      </c>
      <c r="AY290" s="155" t="s">
        <v>306</v>
      </c>
    </row>
    <row r="291" spans="2:65" s="12" customFormat="1">
      <c r="B291" s="146"/>
      <c r="D291" s="147" t="s">
        <v>313</v>
      </c>
      <c r="E291" s="148" t="s">
        <v>21</v>
      </c>
      <c r="F291" s="149" t="s">
        <v>343</v>
      </c>
      <c r="H291" s="150">
        <v>5</v>
      </c>
      <c r="I291" s="151"/>
      <c r="L291" s="146"/>
      <c r="M291" s="152"/>
      <c r="T291" s="153"/>
      <c r="AT291" s="148" t="s">
        <v>313</v>
      </c>
      <c r="AU291" s="148" t="s">
        <v>81</v>
      </c>
      <c r="AV291" s="12" t="s">
        <v>81</v>
      </c>
      <c r="AW291" s="12" t="s">
        <v>34</v>
      </c>
      <c r="AX291" s="12" t="s">
        <v>72</v>
      </c>
      <c r="AY291" s="148" t="s">
        <v>306</v>
      </c>
    </row>
    <row r="292" spans="2:65" s="15" customFormat="1">
      <c r="B292" s="171"/>
      <c r="D292" s="147" t="s">
        <v>313</v>
      </c>
      <c r="E292" s="172" t="s">
        <v>21</v>
      </c>
      <c r="F292" s="173" t="s">
        <v>331</v>
      </c>
      <c r="H292" s="174">
        <v>43.734000000000002</v>
      </c>
      <c r="I292" s="175"/>
      <c r="L292" s="171"/>
      <c r="M292" s="176"/>
      <c r="T292" s="177"/>
      <c r="AT292" s="172" t="s">
        <v>313</v>
      </c>
      <c r="AU292" s="172" t="s">
        <v>81</v>
      </c>
      <c r="AV292" s="15" t="s">
        <v>108</v>
      </c>
      <c r="AW292" s="15" t="s">
        <v>34</v>
      </c>
      <c r="AX292" s="15" t="s">
        <v>79</v>
      </c>
      <c r="AY292" s="172" t="s">
        <v>306</v>
      </c>
    </row>
    <row r="293" spans="2:65" s="1" customFormat="1" ht="24.2" customHeight="1">
      <c r="B293" s="33"/>
      <c r="C293" s="133" t="s">
        <v>523</v>
      </c>
      <c r="D293" s="133" t="s">
        <v>308</v>
      </c>
      <c r="E293" s="134" t="s">
        <v>3840</v>
      </c>
      <c r="F293" s="135" t="s">
        <v>3841</v>
      </c>
      <c r="G293" s="136" t="s">
        <v>375</v>
      </c>
      <c r="H293" s="137">
        <v>0.64200000000000002</v>
      </c>
      <c r="I293" s="138"/>
      <c r="J293" s="139">
        <f>ROUND(I293*H293,2)</f>
        <v>0</v>
      </c>
      <c r="K293" s="135" t="s">
        <v>3596</v>
      </c>
      <c r="L293" s="33"/>
      <c r="M293" s="140" t="s">
        <v>21</v>
      </c>
      <c r="N293" s="141" t="s">
        <v>43</v>
      </c>
      <c r="P293" s="142">
        <f>O293*H293</f>
        <v>0</v>
      </c>
      <c r="Q293" s="142">
        <v>1.04922</v>
      </c>
      <c r="R293" s="142">
        <f>Q293*H293</f>
        <v>0.67359924000000004</v>
      </c>
      <c r="S293" s="142">
        <v>0</v>
      </c>
      <c r="T293" s="143">
        <f>S293*H293</f>
        <v>0</v>
      </c>
      <c r="AR293" s="144" t="s">
        <v>108</v>
      </c>
      <c r="AT293" s="144" t="s">
        <v>308</v>
      </c>
      <c r="AU293" s="144" t="s">
        <v>81</v>
      </c>
      <c r="AY293" s="18" t="s">
        <v>306</v>
      </c>
      <c r="BE293" s="145">
        <f>IF(N293="základní",J293,0)</f>
        <v>0</v>
      </c>
      <c r="BF293" s="145">
        <f>IF(N293="snížená",J293,0)</f>
        <v>0</v>
      </c>
      <c r="BG293" s="145">
        <f>IF(N293="zákl. přenesená",J293,0)</f>
        <v>0</v>
      </c>
      <c r="BH293" s="145">
        <f>IF(N293="sníž. přenesená",J293,0)</f>
        <v>0</v>
      </c>
      <c r="BI293" s="145">
        <f>IF(N293="nulová",J293,0)</f>
        <v>0</v>
      </c>
      <c r="BJ293" s="18" t="s">
        <v>79</v>
      </c>
      <c r="BK293" s="145">
        <f>ROUND(I293*H293,2)</f>
        <v>0</v>
      </c>
      <c r="BL293" s="18" t="s">
        <v>108</v>
      </c>
      <c r="BM293" s="144" t="s">
        <v>3842</v>
      </c>
    </row>
    <row r="294" spans="2:65" s="1" customFormat="1">
      <c r="B294" s="33"/>
      <c r="D294" s="161" t="s">
        <v>321</v>
      </c>
      <c r="F294" s="162" t="s">
        <v>3843</v>
      </c>
      <c r="I294" s="163"/>
      <c r="L294" s="33"/>
      <c r="M294" s="164"/>
      <c r="T294" s="52"/>
      <c r="AT294" s="18" t="s">
        <v>321</v>
      </c>
      <c r="AU294" s="18" t="s">
        <v>81</v>
      </c>
    </row>
    <row r="295" spans="2:65" s="1" customFormat="1" ht="19.5">
      <c r="B295" s="33"/>
      <c r="D295" s="147" t="s">
        <v>356</v>
      </c>
      <c r="F295" s="178" t="s">
        <v>494</v>
      </c>
      <c r="I295" s="163"/>
      <c r="L295" s="33"/>
      <c r="M295" s="164"/>
      <c r="T295" s="52"/>
      <c r="AT295" s="18" t="s">
        <v>356</v>
      </c>
      <c r="AU295" s="18" t="s">
        <v>81</v>
      </c>
    </row>
    <row r="296" spans="2:65" s="14" customFormat="1">
      <c r="B296" s="165"/>
      <c r="D296" s="147" t="s">
        <v>313</v>
      </c>
      <c r="E296" s="166" t="s">
        <v>21</v>
      </c>
      <c r="F296" s="167" t="s">
        <v>3844</v>
      </c>
      <c r="H296" s="166" t="s">
        <v>21</v>
      </c>
      <c r="I296" s="168"/>
      <c r="L296" s="165"/>
      <c r="M296" s="169"/>
      <c r="T296" s="170"/>
      <c r="AT296" s="166" t="s">
        <v>313</v>
      </c>
      <c r="AU296" s="166" t="s">
        <v>81</v>
      </c>
      <c r="AV296" s="14" t="s">
        <v>79</v>
      </c>
      <c r="AW296" s="14" t="s">
        <v>34</v>
      </c>
      <c r="AX296" s="14" t="s">
        <v>72</v>
      </c>
      <c r="AY296" s="166" t="s">
        <v>306</v>
      </c>
    </row>
    <row r="297" spans="2:65" s="12" customFormat="1">
      <c r="B297" s="146"/>
      <c r="D297" s="147" t="s">
        <v>313</v>
      </c>
      <c r="E297" s="148" t="s">
        <v>21</v>
      </c>
      <c r="F297" s="149" t="s">
        <v>3845</v>
      </c>
      <c r="H297" s="150">
        <v>0.64200000000000002</v>
      </c>
      <c r="I297" s="151"/>
      <c r="L297" s="146"/>
      <c r="M297" s="152"/>
      <c r="T297" s="153"/>
      <c r="AT297" s="148" t="s">
        <v>313</v>
      </c>
      <c r="AU297" s="148" t="s">
        <v>81</v>
      </c>
      <c r="AV297" s="12" t="s">
        <v>81</v>
      </c>
      <c r="AW297" s="12" t="s">
        <v>34</v>
      </c>
      <c r="AX297" s="12" t="s">
        <v>72</v>
      </c>
      <c r="AY297" s="148" t="s">
        <v>306</v>
      </c>
    </row>
    <row r="298" spans="2:65" s="13" customFormat="1">
      <c r="B298" s="154"/>
      <c r="D298" s="147" t="s">
        <v>313</v>
      </c>
      <c r="E298" s="155" t="s">
        <v>21</v>
      </c>
      <c r="F298" s="156" t="s">
        <v>315</v>
      </c>
      <c r="H298" s="157">
        <v>0.64200000000000002</v>
      </c>
      <c r="I298" s="158"/>
      <c r="L298" s="154"/>
      <c r="M298" s="159"/>
      <c r="T298" s="160"/>
      <c r="AT298" s="155" t="s">
        <v>313</v>
      </c>
      <c r="AU298" s="155" t="s">
        <v>81</v>
      </c>
      <c r="AV298" s="13" t="s">
        <v>89</v>
      </c>
      <c r="AW298" s="13" t="s">
        <v>34</v>
      </c>
      <c r="AX298" s="13" t="s">
        <v>79</v>
      </c>
      <c r="AY298" s="155" t="s">
        <v>306</v>
      </c>
    </row>
    <row r="299" spans="2:65" s="1" customFormat="1" ht="24.2" customHeight="1">
      <c r="B299" s="33"/>
      <c r="C299" s="133" t="s">
        <v>530</v>
      </c>
      <c r="D299" s="133" t="s">
        <v>308</v>
      </c>
      <c r="E299" s="134" t="s">
        <v>3846</v>
      </c>
      <c r="F299" s="135" t="s">
        <v>3847</v>
      </c>
      <c r="G299" s="136" t="s">
        <v>661</v>
      </c>
      <c r="H299" s="137">
        <v>1</v>
      </c>
      <c r="I299" s="138"/>
      <c r="J299" s="139">
        <f>ROUND(I299*H299,2)</f>
        <v>0</v>
      </c>
      <c r="K299" s="135" t="s">
        <v>3596</v>
      </c>
      <c r="L299" s="33"/>
      <c r="M299" s="140" t="s">
        <v>21</v>
      </c>
      <c r="N299" s="141" t="s">
        <v>43</v>
      </c>
      <c r="P299" s="142">
        <f>O299*H299</f>
        <v>0</v>
      </c>
      <c r="Q299" s="142">
        <v>2.6280000000000001E-2</v>
      </c>
      <c r="R299" s="142">
        <f>Q299*H299</f>
        <v>2.6280000000000001E-2</v>
      </c>
      <c r="S299" s="142">
        <v>0</v>
      </c>
      <c r="T299" s="143">
        <f>S299*H299</f>
        <v>0</v>
      </c>
      <c r="AR299" s="144" t="s">
        <v>108</v>
      </c>
      <c r="AT299" s="144" t="s">
        <v>308</v>
      </c>
      <c r="AU299" s="144" t="s">
        <v>81</v>
      </c>
      <c r="AY299" s="18" t="s">
        <v>306</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108</v>
      </c>
      <c r="BM299" s="144" t="s">
        <v>3848</v>
      </c>
    </row>
    <row r="300" spans="2:65" s="1" customFormat="1">
      <c r="B300" s="33"/>
      <c r="D300" s="161" t="s">
        <v>321</v>
      </c>
      <c r="F300" s="162" t="s">
        <v>3849</v>
      </c>
      <c r="I300" s="163"/>
      <c r="L300" s="33"/>
      <c r="M300" s="164"/>
      <c r="T300" s="52"/>
      <c r="AT300" s="18" t="s">
        <v>321</v>
      </c>
      <c r="AU300" s="18" t="s">
        <v>81</v>
      </c>
    </row>
    <row r="301" spans="2:65" s="12" customFormat="1">
      <c r="B301" s="146"/>
      <c r="D301" s="147" t="s">
        <v>313</v>
      </c>
      <c r="E301" s="148" t="s">
        <v>21</v>
      </c>
      <c r="F301" s="149" t="s">
        <v>3850</v>
      </c>
      <c r="H301" s="150">
        <v>1</v>
      </c>
      <c r="I301" s="151"/>
      <c r="L301" s="146"/>
      <c r="M301" s="152"/>
      <c r="T301" s="153"/>
      <c r="AT301" s="148" t="s">
        <v>313</v>
      </c>
      <c r="AU301" s="148" t="s">
        <v>81</v>
      </c>
      <c r="AV301" s="12" t="s">
        <v>81</v>
      </c>
      <c r="AW301" s="12" t="s">
        <v>34</v>
      </c>
      <c r="AX301" s="12" t="s">
        <v>72</v>
      </c>
      <c r="AY301" s="148" t="s">
        <v>306</v>
      </c>
    </row>
    <row r="302" spans="2:65" s="13" customFormat="1">
      <c r="B302" s="154"/>
      <c r="D302" s="147" t="s">
        <v>313</v>
      </c>
      <c r="E302" s="155" t="s">
        <v>21</v>
      </c>
      <c r="F302" s="156" t="s">
        <v>315</v>
      </c>
      <c r="H302" s="157">
        <v>1</v>
      </c>
      <c r="I302" s="158"/>
      <c r="L302" s="154"/>
      <c r="M302" s="159"/>
      <c r="T302" s="160"/>
      <c r="AT302" s="155" t="s">
        <v>313</v>
      </c>
      <c r="AU302" s="155" t="s">
        <v>81</v>
      </c>
      <c r="AV302" s="13" t="s">
        <v>89</v>
      </c>
      <c r="AW302" s="13" t="s">
        <v>34</v>
      </c>
      <c r="AX302" s="13" t="s">
        <v>79</v>
      </c>
      <c r="AY302" s="155" t="s">
        <v>306</v>
      </c>
    </row>
    <row r="303" spans="2:65" s="1" customFormat="1" ht="24.2" customHeight="1">
      <c r="B303" s="33"/>
      <c r="C303" s="133" t="s">
        <v>538</v>
      </c>
      <c r="D303" s="133" t="s">
        <v>308</v>
      </c>
      <c r="E303" s="134" t="s">
        <v>3851</v>
      </c>
      <c r="F303" s="135" t="s">
        <v>3852</v>
      </c>
      <c r="G303" s="136" t="s">
        <v>661</v>
      </c>
      <c r="H303" s="137">
        <v>3</v>
      </c>
      <c r="I303" s="138"/>
      <c r="J303" s="139">
        <f>ROUND(I303*H303,2)</f>
        <v>0</v>
      </c>
      <c r="K303" s="135" t="s">
        <v>3596</v>
      </c>
      <c r="L303" s="33"/>
      <c r="M303" s="140" t="s">
        <v>21</v>
      </c>
      <c r="N303" s="141" t="s">
        <v>43</v>
      </c>
      <c r="P303" s="142">
        <f>O303*H303</f>
        <v>0</v>
      </c>
      <c r="Q303" s="142">
        <v>3.9629999999999999E-2</v>
      </c>
      <c r="R303" s="142">
        <f>Q303*H303</f>
        <v>0.11889</v>
      </c>
      <c r="S303" s="142">
        <v>0</v>
      </c>
      <c r="T303" s="143">
        <f>S303*H303</f>
        <v>0</v>
      </c>
      <c r="AR303" s="144" t="s">
        <v>108</v>
      </c>
      <c r="AT303" s="144" t="s">
        <v>308</v>
      </c>
      <c r="AU303" s="144" t="s">
        <v>81</v>
      </c>
      <c r="AY303" s="18" t="s">
        <v>306</v>
      </c>
      <c r="BE303" s="145">
        <f>IF(N303="základní",J303,0)</f>
        <v>0</v>
      </c>
      <c r="BF303" s="145">
        <f>IF(N303="snížená",J303,0)</f>
        <v>0</v>
      </c>
      <c r="BG303" s="145">
        <f>IF(N303="zákl. přenesená",J303,0)</f>
        <v>0</v>
      </c>
      <c r="BH303" s="145">
        <f>IF(N303="sníž. přenesená",J303,0)</f>
        <v>0</v>
      </c>
      <c r="BI303" s="145">
        <f>IF(N303="nulová",J303,0)</f>
        <v>0</v>
      </c>
      <c r="BJ303" s="18" t="s">
        <v>79</v>
      </c>
      <c r="BK303" s="145">
        <f>ROUND(I303*H303,2)</f>
        <v>0</v>
      </c>
      <c r="BL303" s="18" t="s">
        <v>108</v>
      </c>
      <c r="BM303" s="144" t="s">
        <v>3853</v>
      </c>
    </row>
    <row r="304" spans="2:65" s="1" customFormat="1">
      <c r="B304" s="33"/>
      <c r="D304" s="161" t="s">
        <v>321</v>
      </c>
      <c r="F304" s="162" t="s">
        <v>3854</v>
      </c>
      <c r="I304" s="163"/>
      <c r="L304" s="33"/>
      <c r="M304" s="164"/>
      <c r="T304" s="52"/>
      <c r="AT304" s="18" t="s">
        <v>321</v>
      </c>
      <c r="AU304" s="18" t="s">
        <v>81</v>
      </c>
    </row>
    <row r="305" spans="2:65" s="12" customFormat="1">
      <c r="B305" s="146"/>
      <c r="D305" s="147" t="s">
        <v>313</v>
      </c>
      <c r="E305" s="148" t="s">
        <v>21</v>
      </c>
      <c r="F305" s="149" t="s">
        <v>3855</v>
      </c>
      <c r="H305" s="150">
        <v>3</v>
      </c>
      <c r="I305" s="151"/>
      <c r="L305" s="146"/>
      <c r="M305" s="152"/>
      <c r="T305" s="153"/>
      <c r="AT305" s="148" t="s">
        <v>313</v>
      </c>
      <c r="AU305" s="148" t="s">
        <v>81</v>
      </c>
      <c r="AV305" s="12" t="s">
        <v>81</v>
      </c>
      <c r="AW305" s="12" t="s">
        <v>34</v>
      </c>
      <c r="AX305" s="12" t="s">
        <v>72</v>
      </c>
      <c r="AY305" s="148" t="s">
        <v>306</v>
      </c>
    </row>
    <row r="306" spans="2:65" s="13" customFormat="1">
      <c r="B306" s="154"/>
      <c r="D306" s="147" t="s">
        <v>313</v>
      </c>
      <c r="E306" s="155" t="s">
        <v>21</v>
      </c>
      <c r="F306" s="156" t="s">
        <v>315</v>
      </c>
      <c r="H306" s="157">
        <v>3</v>
      </c>
      <c r="I306" s="158"/>
      <c r="L306" s="154"/>
      <c r="M306" s="159"/>
      <c r="T306" s="160"/>
      <c r="AT306" s="155" t="s">
        <v>313</v>
      </c>
      <c r="AU306" s="155" t="s">
        <v>81</v>
      </c>
      <c r="AV306" s="13" t="s">
        <v>89</v>
      </c>
      <c r="AW306" s="13" t="s">
        <v>34</v>
      </c>
      <c r="AX306" s="13" t="s">
        <v>79</v>
      </c>
      <c r="AY306" s="155" t="s">
        <v>306</v>
      </c>
    </row>
    <row r="307" spans="2:65" s="1" customFormat="1" ht="21.75" customHeight="1">
      <c r="B307" s="33"/>
      <c r="C307" s="133" t="s">
        <v>545</v>
      </c>
      <c r="D307" s="133" t="s">
        <v>308</v>
      </c>
      <c r="E307" s="134" t="s">
        <v>3856</v>
      </c>
      <c r="F307" s="135" t="s">
        <v>3857</v>
      </c>
      <c r="G307" s="136" t="s">
        <v>661</v>
      </c>
      <c r="H307" s="137">
        <v>3</v>
      </c>
      <c r="I307" s="138"/>
      <c r="J307" s="139">
        <f>ROUND(I307*H307,2)</f>
        <v>0</v>
      </c>
      <c r="K307" s="135" t="s">
        <v>3596</v>
      </c>
      <c r="L307" s="33"/>
      <c r="M307" s="140" t="s">
        <v>21</v>
      </c>
      <c r="N307" s="141" t="s">
        <v>43</v>
      </c>
      <c r="P307" s="142">
        <f>O307*H307</f>
        <v>0</v>
      </c>
      <c r="Q307" s="142">
        <v>4.555E-2</v>
      </c>
      <c r="R307" s="142">
        <f>Q307*H307</f>
        <v>0.13664999999999999</v>
      </c>
      <c r="S307" s="142">
        <v>0</v>
      </c>
      <c r="T307" s="143">
        <f>S307*H307</f>
        <v>0</v>
      </c>
      <c r="AR307" s="144" t="s">
        <v>108</v>
      </c>
      <c r="AT307" s="144" t="s">
        <v>308</v>
      </c>
      <c r="AU307" s="144" t="s">
        <v>81</v>
      </c>
      <c r="AY307" s="18" t="s">
        <v>306</v>
      </c>
      <c r="BE307" s="145">
        <f>IF(N307="základní",J307,0)</f>
        <v>0</v>
      </c>
      <c r="BF307" s="145">
        <f>IF(N307="snížená",J307,0)</f>
        <v>0</v>
      </c>
      <c r="BG307" s="145">
        <f>IF(N307="zákl. přenesená",J307,0)</f>
        <v>0</v>
      </c>
      <c r="BH307" s="145">
        <f>IF(N307="sníž. přenesená",J307,0)</f>
        <v>0</v>
      </c>
      <c r="BI307" s="145">
        <f>IF(N307="nulová",J307,0)</f>
        <v>0</v>
      </c>
      <c r="BJ307" s="18" t="s">
        <v>79</v>
      </c>
      <c r="BK307" s="145">
        <f>ROUND(I307*H307,2)</f>
        <v>0</v>
      </c>
      <c r="BL307" s="18" t="s">
        <v>108</v>
      </c>
      <c r="BM307" s="144" t="s">
        <v>3858</v>
      </c>
    </row>
    <row r="308" spans="2:65" s="1" customFormat="1">
      <c r="B308" s="33"/>
      <c r="D308" s="161" t="s">
        <v>321</v>
      </c>
      <c r="F308" s="162" t="s">
        <v>3859</v>
      </c>
      <c r="I308" s="163"/>
      <c r="L308" s="33"/>
      <c r="M308" s="164"/>
      <c r="T308" s="52"/>
      <c r="AT308" s="18" t="s">
        <v>321</v>
      </c>
      <c r="AU308" s="18" t="s">
        <v>81</v>
      </c>
    </row>
    <row r="309" spans="2:65" s="14" customFormat="1">
      <c r="B309" s="165"/>
      <c r="D309" s="147" t="s">
        <v>313</v>
      </c>
      <c r="E309" s="166" t="s">
        <v>21</v>
      </c>
      <c r="F309" s="167" t="s">
        <v>3860</v>
      </c>
      <c r="H309" s="166" t="s">
        <v>21</v>
      </c>
      <c r="I309" s="168"/>
      <c r="L309" s="165"/>
      <c r="M309" s="169"/>
      <c r="T309" s="170"/>
      <c r="AT309" s="166" t="s">
        <v>313</v>
      </c>
      <c r="AU309" s="166" t="s">
        <v>81</v>
      </c>
      <c r="AV309" s="14" t="s">
        <v>79</v>
      </c>
      <c r="AW309" s="14" t="s">
        <v>34</v>
      </c>
      <c r="AX309" s="14" t="s">
        <v>72</v>
      </c>
      <c r="AY309" s="166" t="s">
        <v>306</v>
      </c>
    </row>
    <row r="310" spans="2:65" s="12" customFormat="1">
      <c r="B310" s="146"/>
      <c r="D310" s="147" t="s">
        <v>313</v>
      </c>
      <c r="E310" s="148" t="s">
        <v>21</v>
      </c>
      <c r="F310" s="149" t="s">
        <v>3861</v>
      </c>
      <c r="H310" s="150">
        <v>3</v>
      </c>
      <c r="I310" s="151"/>
      <c r="L310" s="146"/>
      <c r="M310" s="152"/>
      <c r="T310" s="153"/>
      <c r="AT310" s="148" t="s">
        <v>313</v>
      </c>
      <c r="AU310" s="148" t="s">
        <v>81</v>
      </c>
      <c r="AV310" s="12" t="s">
        <v>81</v>
      </c>
      <c r="AW310" s="12" t="s">
        <v>34</v>
      </c>
      <c r="AX310" s="12" t="s">
        <v>72</v>
      </c>
      <c r="AY310" s="148" t="s">
        <v>306</v>
      </c>
    </row>
    <row r="311" spans="2:65" s="13" customFormat="1">
      <c r="B311" s="154"/>
      <c r="D311" s="147" t="s">
        <v>313</v>
      </c>
      <c r="E311" s="155" t="s">
        <v>21</v>
      </c>
      <c r="F311" s="156" t="s">
        <v>315</v>
      </c>
      <c r="H311" s="157">
        <v>3</v>
      </c>
      <c r="I311" s="158"/>
      <c r="L311" s="154"/>
      <c r="M311" s="159"/>
      <c r="T311" s="160"/>
      <c r="AT311" s="155" t="s">
        <v>313</v>
      </c>
      <c r="AU311" s="155" t="s">
        <v>81</v>
      </c>
      <c r="AV311" s="13" t="s">
        <v>89</v>
      </c>
      <c r="AW311" s="13" t="s">
        <v>34</v>
      </c>
      <c r="AX311" s="13" t="s">
        <v>79</v>
      </c>
      <c r="AY311" s="155" t="s">
        <v>306</v>
      </c>
    </row>
    <row r="312" spans="2:65" s="1" customFormat="1" ht="21.75" customHeight="1">
      <c r="B312" s="33"/>
      <c r="C312" s="133" t="s">
        <v>553</v>
      </c>
      <c r="D312" s="133" t="s">
        <v>308</v>
      </c>
      <c r="E312" s="134" t="s">
        <v>3862</v>
      </c>
      <c r="F312" s="135" t="s">
        <v>3863</v>
      </c>
      <c r="G312" s="136" t="s">
        <v>661</v>
      </c>
      <c r="H312" s="137">
        <v>4</v>
      </c>
      <c r="I312" s="138"/>
      <c r="J312" s="139">
        <f>ROUND(I312*H312,2)</f>
        <v>0</v>
      </c>
      <c r="K312" s="135" t="s">
        <v>3596</v>
      </c>
      <c r="L312" s="33"/>
      <c r="M312" s="140" t="s">
        <v>21</v>
      </c>
      <c r="N312" s="141" t="s">
        <v>43</v>
      </c>
      <c r="P312" s="142">
        <f>O312*H312</f>
        <v>0</v>
      </c>
      <c r="Q312" s="142">
        <v>5.4550000000000001E-2</v>
      </c>
      <c r="R312" s="142">
        <f>Q312*H312</f>
        <v>0.21820000000000001</v>
      </c>
      <c r="S312" s="142">
        <v>0</v>
      </c>
      <c r="T312" s="143">
        <f>S312*H312</f>
        <v>0</v>
      </c>
      <c r="AR312" s="144" t="s">
        <v>108</v>
      </c>
      <c r="AT312" s="144" t="s">
        <v>308</v>
      </c>
      <c r="AU312" s="144" t="s">
        <v>81</v>
      </c>
      <c r="AY312" s="18" t="s">
        <v>306</v>
      </c>
      <c r="BE312" s="145">
        <f>IF(N312="základní",J312,0)</f>
        <v>0</v>
      </c>
      <c r="BF312" s="145">
        <f>IF(N312="snížená",J312,0)</f>
        <v>0</v>
      </c>
      <c r="BG312" s="145">
        <f>IF(N312="zákl. přenesená",J312,0)</f>
        <v>0</v>
      </c>
      <c r="BH312" s="145">
        <f>IF(N312="sníž. přenesená",J312,0)</f>
        <v>0</v>
      </c>
      <c r="BI312" s="145">
        <f>IF(N312="nulová",J312,0)</f>
        <v>0</v>
      </c>
      <c r="BJ312" s="18" t="s">
        <v>79</v>
      </c>
      <c r="BK312" s="145">
        <f>ROUND(I312*H312,2)</f>
        <v>0</v>
      </c>
      <c r="BL312" s="18" t="s">
        <v>108</v>
      </c>
      <c r="BM312" s="144" t="s">
        <v>3864</v>
      </c>
    </row>
    <row r="313" spans="2:65" s="1" customFormat="1">
      <c r="B313" s="33"/>
      <c r="D313" s="161" t="s">
        <v>321</v>
      </c>
      <c r="F313" s="162" t="s">
        <v>3865</v>
      </c>
      <c r="I313" s="163"/>
      <c r="L313" s="33"/>
      <c r="M313" s="164"/>
      <c r="T313" s="52"/>
      <c r="AT313" s="18" t="s">
        <v>321</v>
      </c>
      <c r="AU313" s="18" t="s">
        <v>81</v>
      </c>
    </row>
    <row r="314" spans="2:65" s="14" customFormat="1">
      <c r="B314" s="165"/>
      <c r="D314" s="147" t="s">
        <v>313</v>
      </c>
      <c r="E314" s="166" t="s">
        <v>21</v>
      </c>
      <c r="F314" s="167" t="s">
        <v>3860</v>
      </c>
      <c r="H314" s="166" t="s">
        <v>21</v>
      </c>
      <c r="I314" s="168"/>
      <c r="L314" s="165"/>
      <c r="M314" s="169"/>
      <c r="T314" s="170"/>
      <c r="AT314" s="166" t="s">
        <v>313</v>
      </c>
      <c r="AU314" s="166" t="s">
        <v>81</v>
      </c>
      <c r="AV314" s="14" t="s">
        <v>79</v>
      </c>
      <c r="AW314" s="14" t="s">
        <v>34</v>
      </c>
      <c r="AX314" s="14" t="s">
        <v>72</v>
      </c>
      <c r="AY314" s="166" t="s">
        <v>306</v>
      </c>
    </row>
    <row r="315" spans="2:65" s="12" customFormat="1">
      <c r="B315" s="146"/>
      <c r="D315" s="147" t="s">
        <v>313</v>
      </c>
      <c r="E315" s="148" t="s">
        <v>21</v>
      </c>
      <c r="F315" s="149" t="s">
        <v>3866</v>
      </c>
      <c r="H315" s="150">
        <v>4</v>
      </c>
      <c r="I315" s="151"/>
      <c r="L315" s="146"/>
      <c r="M315" s="152"/>
      <c r="T315" s="153"/>
      <c r="AT315" s="148" t="s">
        <v>313</v>
      </c>
      <c r="AU315" s="148" t="s">
        <v>81</v>
      </c>
      <c r="AV315" s="12" t="s">
        <v>81</v>
      </c>
      <c r="AW315" s="12" t="s">
        <v>34</v>
      </c>
      <c r="AX315" s="12" t="s">
        <v>72</v>
      </c>
      <c r="AY315" s="148" t="s">
        <v>306</v>
      </c>
    </row>
    <row r="316" spans="2:65" s="13" customFormat="1">
      <c r="B316" s="154"/>
      <c r="D316" s="147" t="s">
        <v>313</v>
      </c>
      <c r="E316" s="155" t="s">
        <v>21</v>
      </c>
      <c r="F316" s="156" t="s">
        <v>315</v>
      </c>
      <c r="H316" s="157">
        <v>4</v>
      </c>
      <c r="I316" s="158"/>
      <c r="L316" s="154"/>
      <c r="M316" s="159"/>
      <c r="T316" s="160"/>
      <c r="AT316" s="155" t="s">
        <v>313</v>
      </c>
      <c r="AU316" s="155" t="s">
        <v>81</v>
      </c>
      <c r="AV316" s="13" t="s">
        <v>89</v>
      </c>
      <c r="AW316" s="13" t="s">
        <v>34</v>
      </c>
      <c r="AX316" s="13" t="s">
        <v>79</v>
      </c>
      <c r="AY316" s="155" t="s">
        <v>306</v>
      </c>
    </row>
    <row r="317" spans="2:65" s="1" customFormat="1" ht="21.75" customHeight="1">
      <c r="B317" s="33"/>
      <c r="C317" s="133" t="s">
        <v>562</v>
      </c>
      <c r="D317" s="133" t="s">
        <v>308</v>
      </c>
      <c r="E317" s="134" t="s">
        <v>3867</v>
      </c>
      <c r="F317" s="135" t="s">
        <v>3868</v>
      </c>
      <c r="G317" s="136" t="s">
        <v>661</v>
      </c>
      <c r="H317" s="137">
        <v>3</v>
      </c>
      <c r="I317" s="138"/>
      <c r="J317" s="139">
        <f>ROUND(I317*H317,2)</f>
        <v>0</v>
      </c>
      <c r="K317" s="135" t="s">
        <v>3596</v>
      </c>
      <c r="L317" s="33"/>
      <c r="M317" s="140" t="s">
        <v>21</v>
      </c>
      <c r="N317" s="141" t="s">
        <v>43</v>
      </c>
      <c r="P317" s="142">
        <f>O317*H317</f>
        <v>0</v>
      </c>
      <c r="Q317" s="142">
        <v>8.1850000000000006E-2</v>
      </c>
      <c r="R317" s="142">
        <f>Q317*H317</f>
        <v>0.24555000000000002</v>
      </c>
      <c r="S317" s="142">
        <v>0</v>
      </c>
      <c r="T317" s="143">
        <f>S317*H317</f>
        <v>0</v>
      </c>
      <c r="AR317" s="144" t="s">
        <v>108</v>
      </c>
      <c r="AT317" s="144" t="s">
        <v>308</v>
      </c>
      <c r="AU317" s="144" t="s">
        <v>81</v>
      </c>
      <c r="AY317" s="18" t="s">
        <v>306</v>
      </c>
      <c r="BE317" s="145">
        <f>IF(N317="základní",J317,0)</f>
        <v>0</v>
      </c>
      <c r="BF317" s="145">
        <f>IF(N317="snížená",J317,0)</f>
        <v>0</v>
      </c>
      <c r="BG317" s="145">
        <f>IF(N317="zákl. přenesená",J317,0)</f>
        <v>0</v>
      </c>
      <c r="BH317" s="145">
        <f>IF(N317="sníž. přenesená",J317,0)</f>
        <v>0</v>
      </c>
      <c r="BI317" s="145">
        <f>IF(N317="nulová",J317,0)</f>
        <v>0</v>
      </c>
      <c r="BJ317" s="18" t="s">
        <v>79</v>
      </c>
      <c r="BK317" s="145">
        <f>ROUND(I317*H317,2)</f>
        <v>0</v>
      </c>
      <c r="BL317" s="18" t="s">
        <v>108</v>
      </c>
      <c r="BM317" s="144" t="s">
        <v>3869</v>
      </c>
    </row>
    <row r="318" spans="2:65" s="1" customFormat="1">
      <c r="B318" s="33"/>
      <c r="D318" s="161" t="s">
        <v>321</v>
      </c>
      <c r="F318" s="162" t="s">
        <v>3870</v>
      </c>
      <c r="I318" s="163"/>
      <c r="L318" s="33"/>
      <c r="M318" s="164"/>
      <c r="T318" s="52"/>
      <c r="AT318" s="18" t="s">
        <v>321</v>
      </c>
      <c r="AU318" s="18" t="s">
        <v>81</v>
      </c>
    </row>
    <row r="319" spans="2:65" s="14" customFormat="1">
      <c r="B319" s="165"/>
      <c r="D319" s="147" t="s">
        <v>313</v>
      </c>
      <c r="E319" s="166" t="s">
        <v>21</v>
      </c>
      <c r="F319" s="167" t="s">
        <v>3860</v>
      </c>
      <c r="H319" s="166" t="s">
        <v>21</v>
      </c>
      <c r="I319" s="168"/>
      <c r="L319" s="165"/>
      <c r="M319" s="169"/>
      <c r="T319" s="170"/>
      <c r="AT319" s="166" t="s">
        <v>313</v>
      </c>
      <c r="AU319" s="166" t="s">
        <v>81</v>
      </c>
      <c r="AV319" s="14" t="s">
        <v>79</v>
      </c>
      <c r="AW319" s="14" t="s">
        <v>34</v>
      </c>
      <c r="AX319" s="14" t="s">
        <v>72</v>
      </c>
      <c r="AY319" s="166" t="s">
        <v>306</v>
      </c>
    </row>
    <row r="320" spans="2:65" s="12" customFormat="1">
      <c r="B320" s="146"/>
      <c r="D320" s="147" t="s">
        <v>313</v>
      </c>
      <c r="E320" s="148" t="s">
        <v>21</v>
      </c>
      <c r="F320" s="149" t="s">
        <v>3871</v>
      </c>
      <c r="H320" s="150">
        <v>3</v>
      </c>
      <c r="I320" s="151"/>
      <c r="L320" s="146"/>
      <c r="M320" s="152"/>
      <c r="T320" s="153"/>
      <c r="AT320" s="148" t="s">
        <v>313</v>
      </c>
      <c r="AU320" s="148" t="s">
        <v>81</v>
      </c>
      <c r="AV320" s="12" t="s">
        <v>81</v>
      </c>
      <c r="AW320" s="12" t="s">
        <v>34</v>
      </c>
      <c r="AX320" s="12" t="s">
        <v>72</v>
      </c>
      <c r="AY320" s="148" t="s">
        <v>306</v>
      </c>
    </row>
    <row r="321" spans="2:65" s="13" customFormat="1">
      <c r="B321" s="154"/>
      <c r="D321" s="147" t="s">
        <v>313</v>
      </c>
      <c r="E321" s="155" t="s">
        <v>21</v>
      </c>
      <c r="F321" s="156" t="s">
        <v>315</v>
      </c>
      <c r="H321" s="157">
        <v>3</v>
      </c>
      <c r="I321" s="158"/>
      <c r="L321" s="154"/>
      <c r="M321" s="159"/>
      <c r="T321" s="160"/>
      <c r="AT321" s="155" t="s">
        <v>313</v>
      </c>
      <c r="AU321" s="155" t="s">
        <v>81</v>
      </c>
      <c r="AV321" s="13" t="s">
        <v>89</v>
      </c>
      <c r="AW321" s="13" t="s">
        <v>34</v>
      </c>
      <c r="AX321" s="13" t="s">
        <v>79</v>
      </c>
      <c r="AY321" s="155" t="s">
        <v>306</v>
      </c>
    </row>
    <row r="322" spans="2:65" s="1" customFormat="1" ht="16.5" customHeight="1">
      <c r="B322" s="33"/>
      <c r="C322" s="133" t="s">
        <v>571</v>
      </c>
      <c r="D322" s="133" t="s">
        <v>308</v>
      </c>
      <c r="E322" s="134" t="s">
        <v>3872</v>
      </c>
      <c r="F322" s="135" t="s">
        <v>3873</v>
      </c>
      <c r="G322" s="136" t="s">
        <v>240</v>
      </c>
      <c r="H322" s="137">
        <v>2.25</v>
      </c>
      <c r="I322" s="138"/>
      <c r="J322" s="139">
        <f>ROUND(I322*H322,2)</f>
        <v>0</v>
      </c>
      <c r="K322" s="135" t="s">
        <v>3596</v>
      </c>
      <c r="L322" s="33"/>
      <c r="M322" s="140" t="s">
        <v>21</v>
      </c>
      <c r="N322" s="141" t="s">
        <v>43</v>
      </c>
      <c r="P322" s="142">
        <f>O322*H322</f>
        <v>0</v>
      </c>
      <c r="Q322" s="142">
        <v>3.4000000000000002E-4</v>
      </c>
      <c r="R322" s="142">
        <f>Q322*H322</f>
        <v>7.6500000000000005E-4</v>
      </c>
      <c r="S322" s="142">
        <v>0</v>
      </c>
      <c r="T322" s="143">
        <f>S322*H322</f>
        <v>0</v>
      </c>
      <c r="AR322" s="144" t="s">
        <v>108</v>
      </c>
      <c r="AT322" s="144" t="s">
        <v>308</v>
      </c>
      <c r="AU322" s="144" t="s">
        <v>81</v>
      </c>
      <c r="AY322" s="18" t="s">
        <v>306</v>
      </c>
      <c r="BE322" s="145">
        <f>IF(N322="základní",J322,0)</f>
        <v>0</v>
      </c>
      <c r="BF322" s="145">
        <f>IF(N322="snížená",J322,0)</f>
        <v>0</v>
      </c>
      <c r="BG322" s="145">
        <f>IF(N322="zákl. přenesená",J322,0)</f>
        <v>0</v>
      </c>
      <c r="BH322" s="145">
        <f>IF(N322="sníž. přenesená",J322,0)</f>
        <v>0</v>
      </c>
      <c r="BI322" s="145">
        <f>IF(N322="nulová",J322,0)</f>
        <v>0</v>
      </c>
      <c r="BJ322" s="18" t="s">
        <v>79</v>
      </c>
      <c r="BK322" s="145">
        <f>ROUND(I322*H322,2)</f>
        <v>0</v>
      </c>
      <c r="BL322" s="18" t="s">
        <v>108</v>
      </c>
      <c r="BM322" s="144" t="s">
        <v>3874</v>
      </c>
    </row>
    <row r="323" spans="2:65" s="1" customFormat="1">
      <c r="B323" s="33"/>
      <c r="D323" s="161" t="s">
        <v>321</v>
      </c>
      <c r="F323" s="162" t="s">
        <v>3875</v>
      </c>
      <c r="I323" s="163"/>
      <c r="L323" s="33"/>
      <c r="M323" s="164"/>
      <c r="T323" s="52"/>
      <c r="AT323" s="18" t="s">
        <v>321</v>
      </c>
      <c r="AU323" s="18" t="s">
        <v>81</v>
      </c>
    </row>
    <row r="324" spans="2:65" s="12" customFormat="1">
      <c r="B324" s="146"/>
      <c r="D324" s="147" t="s">
        <v>313</v>
      </c>
      <c r="E324" s="148" t="s">
        <v>21</v>
      </c>
      <c r="F324" s="149" t="s">
        <v>3876</v>
      </c>
      <c r="H324" s="150">
        <v>2.25</v>
      </c>
      <c r="I324" s="151"/>
      <c r="L324" s="146"/>
      <c r="M324" s="152"/>
      <c r="T324" s="153"/>
      <c r="AT324" s="148" t="s">
        <v>313</v>
      </c>
      <c r="AU324" s="148" t="s">
        <v>81</v>
      </c>
      <c r="AV324" s="12" t="s">
        <v>81</v>
      </c>
      <c r="AW324" s="12" t="s">
        <v>34</v>
      </c>
      <c r="AX324" s="12" t="s">
        <v>72</v>
      </c>
      <c r="AY324" s="148" t="s">
        <v>306</v>
      </c>
    </row>
    <row r="325" spans="2:65" s="13" customFormat="1">
      <c r="B325" s="154"/>
      <c r="D325" s="147" t="s">
        <v>313</v>
      </c>
      <c r="E325" s="155" t="s">
        <v>21</v>
      </c>
      <c r="F325" s="156" t="s">
        <v>315</v>
      </c>
      <c r="H325" s="157">
        <v>2.25</v>
      </c>
      <c r="I325" s="158"/>
      <c r="L325" s="154"/>
      <c r="M325" s="159"/>
      <c r="T325" s="160"/>
      <c r="AT325" s="155" t="s">
        <v>313</v>
      </c>
      <c r="AU325" s="155" t="s">
        <v>81</v>
      </c>
      <c r="AV325" s="13" t="s">
        <v>89</v>
      </c>
      <c r="AW325" s="13" t="s">
        <v>34</v>
      </c>
      <c r="AX325" s="13" t="s">
        <v>79</v>
      </c>
      <c r="AY325" s="155" t="s">
        <v>306</v>
      </c>
    </row>
    <row r="326" spans="2:65" s="1" customFormat="1" ht="24.2" customHeight="1">
      <c r="B326" s="33"/>
      <c r="C326" s="133" t="s">
        <v>578</v>
      </c>
      <c r="D326" s="133" t="s">
        <v>308</v>
      </c>
      <c r="E326" s="134" t="s">
        <v>3877</v>
      </c>
      <c r="F326" s="135" t="s">
        <v>3878</v>
      </c>
      <c r="G326" s="136" t="s">
        <v>236</v>
      </c>
      <c r="H326" s="137">
        <v>15.704000000000001</v>
      </c>
      <c r="I326" s="138"/>
      <c r="J326" s="139">
        <f>ROUND(I326*H326,2)</f>
        <v>0</v>
      </c>
      <c r="K326" s="135" t="s">
        <v>3596</v>
      </c>
      <c r="L326" s="33"/>
      <c r="M326" s="140" t="s">
        <v>21</v>
      </c>
      <c r="N326" s="141" t="s">
        <v>43</v>
      </c>
      <c r="P326" s="142">
        <f>O326*H326</f>
        <v>0</v>
      </c>
      <c r="Q326" s="142">
        <v>6.1719999999999997E-2</v>
      </c>
      <c r="R326" s="142">
        <f>Q326*H326</f>
        <v>0.96925088000000004</v>
      </c>
      <c r="S326" s="142">
        <v>0</v>
      </c>
      <c r="T326" s="143">
        <f>S326*H326</f>
        <v>0</v>
      </c>
      <c r="AR326" s="144" t="s">
        <v>108</v>
      </c>
      <c r="AT326" s="144" t="s">
        <v>308</v>
      </c>
      <c r="AU326" s="144" t="s">
        <v>81</v>
      </c>
      <c r="AY326" s="18" t="s">
        <v>306</v>
      </c>
      <c r="BE326" s="145">
        <f>IF(N326="základní",J326,0)</f>
        <v>0</v>
      </c>
      <c r="BF326" s="145">
        <f>IF(N326="snížená",J326,0)</f>
        <v>0</v>
      </c>
      <c r="BG326" s="145">
        <f>IF(N326="zákl. přenesená",J326,0)</f>
        <v>0</v>
      </c>
      <c r="BH326" s="145">
        <f>IF(N326="sníž. přenesená",J326,0)</f>
        <v>0</v>
      </c>
      <c r="BI326" s="145">
        <f>IF(N326="nulová",J326,0)</f>
        <v>0</v>
      </c>
      <c r="BJ326" s="18" t="s">
        <v>79</v>
      </c>
      <c r="BK326" s="145">
        <f>ROUND(I326*H326,2)</f>
        <v>0</v>
      </c>
      <c r="BL326" s="18" t="s">
        <v>108</v>
      </c>
      <c r="BM326" s="144" t="s">
        <v>3879</v>
      </c>
    </row>
    <row r="327" spans="2:65" s="1" customFormat="1">
      <c r="B327" s="33"/>
      <c r="D327" s="161" t="s">
        <v>321</v>
      </c>
      <c r="F327" s="162" t="s">
        <v>3880</v>
      </c>
      <c r="I327" s="163"/>
      <c r="L327" s="33"/>
      <c r="M327" s="164"/>
      <c r="T327" s="52"/>
      <c r="AT327" s="18" t="s">
        <v>321</v>
      </c>
      <c r="AU327" s="18" t="s">
        <v>81</v>
      </c>
    </row>
    <row r="328" spans="2:65" s="14" customFormat="1">
      <c r="B328" s="165"/>
      <c r="D328" s="147" t="s">
        <v>313</v>
      </c>
      <c r="E328" s="166" t="s">
        <v>21</v>
      </c>
      <c r="F328" s="167" t="s">
        <v>3881</v>
      </c>
      <c r="H328" s="166" t="s">
        <v>21</v>
      </c>
      <c r="I328" s="168"/>
      <c r="L328" s="165"/>
      <c r="M328" s="169"/>
      <c r="T328" s="170"/>
      <c r="AT328" s="166" t="s">
        <v>313</v>
      </c>
      <c r="AU328" s="166" t="s">
        <v>81</v>
      </c>
      <c r="AV328" s="14" t="s">
        <v>79</v>
      </c>
      <c r="AW328" s="14" t="s">
        <v>34</v>
      </c>
      <c r="AX328" s="14" t="s">
        <v>72</v>
      </c>
      <c r="AY328" s="166" t="s">
        <v>306</v>
      </c>
    </row>
    <row r="329" spans="2:65" s="12" customFormat="1">
      <c r="B329" s="146"/>
      <c r="D329" s="147" t="s">
        <v>313</v>
      </c>
      <c r="E329" s="148" t="s">
        <v>21</v>
      </c>
      <c r="F329" s="149" t="s">
        <v>3882</v>
      </c>
      <c r="H329" s="150">
        <v>15.704000000000001</v>
      </c>
      <c r="I329" s="151"/>
      <c r="L329" s="146"/>
      <c r="M329" s="152"/>
      <c r="T329" s="153"/>
      <c r="AT329" s="148" t="s">
        <v>313</v>
      </c>
      <c r="AU329" s="148" t="s">
        <v>81</v>
      </c>
      <c r="AV329" s="12" t="s">
        <v>81</v>
      </c>
      <c r="AW329" s="12" t="s">
        <v>34</v>
      </c>
      <c r="AX329" s="12" t="s">
        <v>72</v>
      </c>
      <c r="AY329" s="148" t="s">
        <v>306</v>
      </c>
    </row>
    <row r="330" spans="2:65" s="13" customFormat="1">
      <c r="B330" s="154"/>
      <c r="D330" s="147" t="s">
        <v>313</v>
      </c>
      <c r="E330" s="155" t="s">
        <v>21</v>
      </c>
      <c r="F330" s="156" t="s">
        <v>315</v>
      </c>
      <c r="H330" s="157">
        <v>15.704000000000001</v>
      </c>
      <c r="I330" s="158"/>
      <c r="L330" s="154"/>
      <c r="M330" s="159"/>
      <c r="T330" s="160"/>
      <c r="AT330" s="155" t="s">
        <v>313</v>
      </c>
      <c r="AU330" s="155" t="s">
        <v>81</v>
      </c>
      <c r="AV330" s="13" t="s">
        <v>89</v>
      </c>
      <c r="AW330" s="13" t="s">
        <v>34</v>
      </c>
      <c r="AX330" s="13" t="s">
        <v>79</v>
      </c>
      <c r="AY330" s="155" t="s">
        <v>306</v>
      </c>
    </row>
    <row r="331" spans="2:65" s="1" customFormat="1" ht="24.2" customHeight="1">
      <c r="B331" s="33"/>
      <c r="C331" s="133" t="s">
        <v>585</v>
      </c>
      <c r="D331" s="133" t="s">
        <v>308</v>
      </c>
      <c r="E331" s="134" t="s">
        <v>3883</v>
      </c>
      <c r="F331" s="135" t="s">
        <v>3884</v>
      </c>
      <c r="G331" s="136" t="s">
        <v>236</v>
      </c>
      <c r="H331" s="137">
        <v>28.681999999999999</v>
      </c>
      <c r="I331" s="138"/>
      <c r="J331" s="139">
        <f>ROUND(I331*H331,2)</f>
        <v>0</v>
      </c>
      <c r="K331" s="135" t="s">
        <v>3596</v>
      </c>
      <c r="L331" s="33"/>
      <c r="M331" s="140" t="s">
        <v>21</v>
      </c>
      <c r="N331" s="141" t="s">
        <v>43</v>
      </c>
      <c r="P331" s="142">
        <f>O331*H331</f>
        <v>0</v>
      </c>
      <c r="Q331" s="142">
        <v>7.9210000000000003E-2</v>
      </c>
      <c r="R331" s="142">
        <f>Q331*H331</f>
        <v>2.2719012200000002</v>
      </c>
      <c r="S331" s="142">
        <v>0</v>
      </c>
      <c r="T331" s="143">
        <f>S331*H331</f>
        <v>0</v>
      </c>
      <c r="AR331" s="144" t="s">
        <v>108</v>
      </c>
      <c r="AT331" s="144" t="s">
        <v>308</v>
      </c>
      <c r="AU331" s="144" t="s">
        <v>81</v>
      </c>
      <c r="AY331" s="18" t="s">
        <v>306</v>
      </c>
      <c r="BE331" s="145">
        <f>IF(N331="základní",J331,0)</f>
        <v>0</v>
      </c>
      <c r="BF331" s="145">
        <f>IF(N331="snížená",J331,0)</f>
        <v>0</v>
      </c>
      <c r="BG331" s="145">
        <f>IF(N331="zákl. přenesená",J331,0)</f>
        <v>0</v>
      </c>
      <c r="BH331" s="145">
        <f>IF(N331="sníž. přenesená",J331,0)</f>
        <v>0</v>
      </c>
      <c r="BI331" s="145">
        <f>IF(N331="nulová",J331,0)</f>
        <v>0</v>
      </c>
      <c r="BJ331" s="18" t="s">
        <v>79</v>
      </c>
      <c r="BK331" s="145">
        <f>ROUND(I331*H331,2)</f>
        <v>0</v>
      </c>
      <c r="BL331" s="18" t="s">
        <v>108</v>
      </c>
      <c r="BM331" s="144" t="s">
        <v>3885</v>
      </c>
    </row>
    <row r="332" spans="2:65" s="1" customFormat="1">
      <c r="B332" s="33"/>
      <c r="D332" s="161" t="s">
        <v>321</v>
      </c>
      <c r="F332" s="162" t="s">
        <v>3886</v>
      </c>
      <c r="I332" s="163"/>
      <c r="L332" s="33"/>
      <c r="M332" s="164"/>
      <c r="T332" s="52"/>
      <c r="AT332" s="18" t="s">
        <v>321</v>
      </c>
      <c r="AU332" s="18" t="s">
        <v>81</v>
      </c>
    </row>
    <row r="333" spans="2:65" s="14" customFormat="1">
      <c r="B333" s="165"/>
      <c r="D333" s="147" t="s">
        <v>313</v>
      </c>
      <c r="E333" s="166" t="s">
        <v>21</v>
      </c>
      <c r="F333" s="167" t="s">
        <v>3887</v>
      </c>
      <c r="H333" s="166" t="s">
        <v>21</v>
      </c>
      <c r="I333" s="168"/>
      <c r="L333" s="165"/>
      <c r="M333" s="169"/>
      <c r="T333" s="170"/>
      <c r="AT333" s="166" t="s">
        <v>313</v>
      </c>
      <c r="AU333" s="166" t="s">
        <v>81</v>
      </c>
      <c r="AV333" s="14" t="s">
        <v>79</v>
      </c>
      <c r="AW333" s="14" t="s">
        <v>34</v>
      </c>
      <c r="AX333" s="14" t="s">
        <v>72</v>
      </c>
      <c r="AY333" s="166" t="s">
        <v>306</v>
      </c>
    </row>
    <row r="334" spans="2:65" s="12" customFormat="1">
      <c r="B334" s="146"/>
      <c r="D334" s="147" t="s">
        <v>313</v>
      </c>
      <c r="E334" s="148" t="s">
        <v>21</v>
      </c>
      <c r="F334" s="149" t="s">
        <v>3888</v>
      </c>
      <c r="H334" s="150">
        <v>25.641999999999999</v>
      </c>
      <c r="I334" s="151"/>
      <c r="L334" s="146"/>
      <c r="M334" s="152"/>
      <c r="T334" s="153"/>
      <c r="AT334" s="148" t="s">
        <v>313</v>
      </c>
      <c r="AU334" s="148" t="s">
        <v>81</v>
      </c>
      <c r="AV334" s="12" t="s">
        <v>81</v>
      </c>
      <c r="AW334" s="12" t="s">
        <v>34</v>
      </c>
      <c r="AX334" s="12" t="s">
        <v>72</v>
      </c>
      <c r="AY334" s="148" t="s">
        <v>306</v>
      </c>
    </row>
    <row r="335" spans="2:65" s="12" customFormat="1">
      <c r="B335" s="146"/>
      <c r="D335" s="147" t="s">
        <v>313</v>
      </c>
      <c r="E335" s="148" t="s">
        <v>21</v>
      </c>
      <c r="F335" s="149" t="s">
        <v>3889</v>
      </c>
      <c r="H335" s="150">
        <v>3.04</v>
      </c>
      <c r="I335" s="151"/>
      <c r="L335" s="146"/>
      <c r="M335" s="152"/>
      <c r="T335" s="153"/>
      <c r="AT335" s="148" t="s">
        <v>313</v>
      </c>
      <c r="AU335" s="148" t="s">
        <v>81</v>
      </c>
      <c r="AV335" s="12" t="s">
        <v>81</v>
      </c>
      <c r="AW335" s="12" t="s">
        <v>34</v>
      </c>
      <c r="AX335" s="12" t="s">
        <v>72</v>
      </c>
      <c r="AY335" s="148" t="s">
        <v>306</v>
      </c>
    </row>
    <row r="336" spans="2:65" s="13" customFormat="1">
      <c r="B336" s="154"/>
      <c r="D336" s="147" t="s">
        <v>313</v>
      </c>
      <c r="E336" s="155" t="s">
        <v>21</v>
      </c>
      <c r="F336" s="156" t="s">
        <v>315</v>
      </c>
      <c r="H336" s="157">
        <v>28.681999999999999</v>
      </c>
      <c r="I336" s="158"/>
      <c r="L336" s="154"/>
      <c r="M336" s="159"/>
      <c r="T336" s="160"/>
      <c r="AT336" s="155" t="s">
        <v>313</v>
      </c>
      <c r="AU336" s="155" t="s">
        <v>81</v>
      </c>
      <c r="AV336" s="13" t="s">
        <v>89</v>
      </c>
      <c r="AW336" s="13" t="s">
        <v>34</v>
      </c>
      <c r="AX336" s="13" t="s">
        <v>79</v>
      </c>
      <c r="AY336" s="155" t="s">
        <v>306</v>
      </c>
    </row>
    <row r="337" spans="2:65" s="1" customFormat="1" ht="16.5" customHeight="1">
      <c r="B337" s="33"/>
      <c r="C337" s="133" t="s">
        <v>591</v>
      </c>
      <c r="D337" s="133" t="s">
        <v>308</v>
      </c>
      <c r="E337" s="134" t="s">
        <v>592</v>
      </c>
      <c r="F337" s="135" t="s">
        <v>593</v>
      </c>
      <c r="G337" s="136" t="s">
        <v>240</v>
      </c>
      <c r="H337" s="137">
        <v>5.4</v>
      </c>
      <c r="I337" s="138"/>
      <c r="J337" s="139">
        <f>ROUND(I337*H337,2)</f>
        <v>0</v>
      </c>
      <c r="K337" s="135" t="s">
        <v>3596</v>
      </c>
      <c r="L337" s="33"/>
      <c r="M337" s="140" t="s">
        <v>21</v>
      </c>
      <c r="N337" s="141" t="s">
        <v>43</v>
      </c>
      <c r="P337" s="142">
        <f>O337*H337</f>
        <v>0</v>
      </c>
      <c r="Q337" s="142">
        <v>8.0000000000000007E-5</v>
      </c>
      <c r="R337" s="142">
        <f>Q337*H337</f>
        <v>4.3200000000000004E-4</v>
      </c>
      <c r="S337" s="142">
        <v>0</v>
      </c>
      <c r="T337" s="143">
        <f>S337*H337</f>
        <v>0</v>
      </c>
      <c r="AR337" s="144" t="s">
        <v>108</v>
      </c>
      <c r="AT337" s="144" t="s">
        <v>308</v>
      </c>
      <c r="AU337" s="144" t="s">
        <v>81</v>
      </c>
      <c r="AY337" s="18" t="s">
        <v>306</v>
      </c>
      <c r="BE337" s="145">
        <f>IF(N337="základní",J337,0)</f>
        <v>0</v>
      </c>
      <c r="BF337" s="145">
        <f>IF(N337="snížená",J337,0)</f>
        <v>0</v>
      </c>
      <c r="BG337" s="145">
        <f>IF(N337="zákl. přenesená",J337,0)</f>
        <v>0</v>
      </c>
      <c r="BH337" s="145">
        <f>IF(N337="sníž. přenesená",J337,0)</f>
        <v>0</v>
      </c>
      <c r="BI337" s="145">
        <f>IF(N337="nulová",J337,0)</f>
        <v>0</v>
      </c>
      <c r="BJ337" s="18" t="s">
        <v>79</v>
      </c>
      <c r="BK337" s="145">
        <f>ROUND(I337*H337,2)</f>
        <v>0</v>
      </c>
      <c r="BL337" s="18" t="s">
        <v>108</v>
      </c>
      <c r="BM337" s="144" t="s">
        <v>3890</v>
      </c>
    </row>
    <row r="338" spans="2:65" s="1" customFormat="1">
      <c r="B338" s="33"/>
      <c r="D338" s="161" t="s">
        <v>321</v>
      </c>
      <c r="F338" s="162" t="s">
        <v>3891</v>
      </c>
      <c r="I338" s="163"/>
      <c r="L338" s="33"/>
      <c r="M338" s="164"/>
      <c r="T338" s="52"/>
      <c r="AT338" s="18" t="s">
        <v>321</v>
      </c>
      <c r="AU338" s="18" t="s">
        <v>81</v>
      </c>
    </row>
    <row r="339" spans="2:65" s="14" customFormat="1">
      <c r="B339" s="165"/>
      <c r="D339" s="147" t="s">
        <v>313</v>
      </c>
      <c r="E339" s="166" t="s">
        <v>21</v>
      </c>
      <c r="F339" s="167" t="s">
        <v>3892</v>
      </c>
      <c r="H339" s="166" t="s">
        <v>21</v>
      </c>
      <c r="I339" s="168"/>
      <c r="L339" s="165"/>
      <c r="M339" s="169"/>
      <c r="T339" s="170"/>
      <c r="AT339" s="166" t="s">
        <v>313</v>
      </c>
      <c r="AU339" s="166" t="s">
        <v>81</v>
      </c>
      <c r="AV339" s="14" t="s">
        <v>79</v>
      </c>
      <c r="AW339" s="14" t="s">
        <v>34</v>
      </c>
      <c r="AX339" s="14" t="s">
        <v>72</v>
      </c>
      <c r="AY339" s="166" t="s">
        <v>306</v>
      </c>
    </row>
    <row r="340" spans="2:65" s="14" customFormat="1">
      <c r="B340" s="165"/>
      <c r="D340" s="147" t="s">
        <v>313</v>
      </c>
      <c r="E340" s="166" t="s">
        <v>21</v>
      </c>
      <c r="F340" s="167" t="s">
        <v>3881</v>
      </c>
      <c r="H340" s="166" t="s">
        <v>21</v>
      </c>
      <c r="I340" s="168"/>
      <c r="L340" s="165"/>
      <c r="M340" s="169"/>
      <c r="T340" s="170"/>
      <c r="AT340" s="166" t="s">
        <v>313</v>
      </c>
      <c r="AU340" s="166" t="s">
        <v>81</v>
      </c>
      <c r="AV340" s="14" t="s">
        <v>79</v>
      </c>
      <c r="AW340" s="14" t="s">
        <v>34</v>
      </c>
      <c r="AX340" s="14" t="s">
        <v>72</v>
      </c>
      <c r="AY340" s="166" t="s">
        <v>306</v>
      </c>
    </row>
    <row r="341" spans="2:65" s="12" customFormat="1">
      <c r="B341" s="146"/>
      <c r="D341" s="147" t="s">
        <v>313</v>
      </c>
      <c r="E341" s="148" t="s">
        <v>21</v>
      </c>
      <c r="F341" s="149" t="s">
        <v>3893</v>
      </c>
      <c r="H341" s="150">
        <v>5.4</v>
      </c>
      <c r="I341" s="151"/>
      <c r="L341" s="146"/>
      <c r="M341" s="152"/>
      <c r="T341" s="153"/>
      <c r="AT341" s="148" t="s">
        <v>313</v>
      </c>
      <c r="AU341" s="148" t="s">
        <v>81</v>
      </c>
      <c r="AV341" s="12" t="s">
        <v>81</v>
      </c>
      <c r="AW341" s="12" t="s">
        <v>34</v>
      </c>
      <c r="AX341" s="12" t="s">
        <v>72</v>
      </c>
      <c r="AY341" s="148" t="s">
        <v>306</v>
      </c>
    </row>
    <row r="342" spans="2:65" s="13" customFormat="1">
      <c r="B342" s="154"/>
      <c r="D342" s="147" t="s">
        <v>313</v>
      </c>
      <c r="E342" s="155" t="s">
        <v>21</v>
      </c>
      <c r="F342" s="156" t="s">
        <v>315</v>
      </c>
      <c r="H342" s="157">
        <v>5.4</v>
      </c>
      <c r="I342" s="158"/>
      <c r="L342" s="154"/>
      <c r="M342" s="159"/>
      <c r="T342" s="160"/>
      <c r="AT342" s="155" t="s">
        <v>313</v>
      </c>
      <c r="AU342" s="155" t="s">
        <v>81</v>
      </c>
      <c r="AV342" s="13" t="s">
        <v>89</v>
      </c>
      <c r="AW342" s="13" t="s">
        <v>34</v>
      </c>
      <c r="AX342" s="13" t="s">
        <v>79</v>
      </c>
      <c r="AY342" s="155" t="s">
        <v>306</v>
      </c>
    </row>
    <row r="343" spans="2:65" s="1" customFormat="1" ht="16.5" customHeight="1">
      <c r="B343" s="33"/>
      <c r="C343" s="133" t="s">
        <v>597</v>
      </c>
      <c r="D343" s="133" t="s">
        <v>308</v>
      </c>
      <c r="E343" s="134" t="s">
        <v>3894</v>
      </c>
      <c r="F343" s="135" t="s">
        <v>3895</v>
      </c>
      <c r="G343" s="136" t="s">
        <v>240</v>
      </c>
      <c r="H343" s="137">
        <v>12.65</v>
      </c>
      <c r="I343" s="138"/>
      <c r="J343" s="139">
        <f>ROUND(I343*H343,2)</f>
        <v>0</v>
      </c>
      <c r="K343" s="135" t="s">
        <v>3596</v>
      </c>
      <c r="L343" s="33"/>
      <c r="M343" s="140" t="s">
        <v>21</v>
      </c>
      <c r="N343" s="141" t="s">
        <v>43</v>
      </c>
      <c r="P343" s="142">
        <f>O343*H343</f>
        <v>0</v>
      </c>
      <c r="Q343" s="142">
        <v>1.2E-4</v>
      </c>
      <c r="R343" s="142">
        <f>Q343*H343</f>
        <v>1.518E-3</v>
      </c>
      <c r="S343" s="142">
        <v>0</v>
      </c>
      <c r="T343" s="143">
        <f>S343*H343</f>
        <v>0</v>
      </c>
      <c r="AR343" s="144" t="s">
        <v>108</v>
      </c>
      <c r="AT343" s="144" t="s">
        <v>308</v>
      </c>
      <c r="AU343" s="144" t="s">
        <v>81</v>
      </c>
      <c r="AY343" s="18" t="s">
        <v>306</v>
      </c>
      <c r="BE343" s="145">
        <f>IF(N343="základní",J343,0)</f>
        <v>0</v>
      </c>
      <c r="BF343" s="145">
        <f>IF(N343="snížená",J343,0)</f>
        <v>0</v>
      </c>
      <c r="BG343" s="145">
        <f>IF(N343="zákl. přenesená",J343,0)</f>
        <v>0</v>
      </c>
      <c r="BH343" s="145">
        <f>IF(N343="sníž. přenesená",J343,0)</f>
        <v>0</v>
      </c>
      <c r="BI343" s="145">
        <f>IF(N343="nulová",J343,0)</f>
        <v>0</v>
      </c>
      <c r="BJ343" s="18" t="s">
        <v>79</v>
      </c>
      <c r="BK343" s="145">
        <f>ROUND(I343*H343,2)</f>
        <v>0</v>
      </c>
      <c r="BL343" s="18" t="s">
        <v>108</v>
      </c>
      <c r="BM343" s="144" t="s">
        <v>3896</v>
      </c>
    </row>
    <row r="344" spans="2:65" s="1" customFormat="1">
      <c r="B344" s="33"/>
      <c r="D344" s="161" t="s">
        <v>321</v>
      </c>
      <c r="F344" s="162" t="s">
        <v>3897</v>
      </c>
      <c r="I344" s="163"/>
      <c r="L344" s="33"/>
      <c r="M344" s="164"/>
      <c r="T344" s="52"/>
      <c r="AT344" s="18" t="s">
        <v>321</v>
      </c>
      <c r="AU344" s="18" t="s">
        <v>81</v>
      </c>
    </row>
    <row r="345" spans="2:65" s="14" customFormat="1">
      <c r="B345" s="165"/>
      <c r="D345" s="147" t="s">
        <v>313</v>
      </c>
      <c r="E345" s="166" t="s">
        <v>21</v>
      </c>
      <c r="F345" s="167" t="s">
        <v>3892</v>
      </c>
      <c r="H345" s="166" t="s">
        <v>21</v>
      </c>
      <c r="I345" s="168"/>
      <c r="L345" s="165"/>
      <c r="M345" s="169"/>
      <c r="T345" s="170"/>
      <c r="AT345" s="166" t="s">
        <v>313</v>
      </c>
      <c r="AU345" s="166" t="s">
        <v>81</v>
      </c>
      <c r="AV345" s="14" t="s">
        <v>79</v>
      </c>
      <c r="AW345" s="14" t="s">
        <v>34</v>
      </c>
      <c r="AX345" s="14" t="s">
        <v>72</v>
      </c>
      <c r="AY345" s="166" t="s">
        <v>306</v>
      </c>
    </row>
    <row r="346" spans="2:65" s="14" customFormat="1">
      <c r="B346" s="165"/>
      <c r="D346" s="147" t="s">
        <v>313</v>
      </c>
      <c r="E346" s="166" t="s">
        <v>21</v>
      </c>
      <c r="F346" s="167" t="s">
        <v>3887</v>
      </c>
      <c r="H346" s="166" t="s">
        <v>21</v>
      </c>
      <c r="I346" s="168"/>
      <c r="L346" s="165"/>
      <c r="M346" s="169"/>
      <c r="T346" s="170"/>
      <c r="AT346" s="166" t="s">
        <v>313</v>
      </c>
      <c r="AU346" s="166" t="s">
        <v>81</v>
      </c>
      <c r="AV346" s="14" t="s">
        <v>79</v>
      </c>
      <c r="AW346" s="14" t="s">
        <v>34</v>
      </c>
      <c r="AX346" s="14" t="s">
        <v>72</v>
      </c>
      <c r="AY346" s="166" t="s">
        <v>306</v>
      </c>
    </row>
    <row r="347" spans="2:65" s="12" customFormat="1">
      <c r="B347" s="146"/>
      <c r="D347" s="147" t="s">
        <v>313</v>
      </c>
      <c r="E347" s="148" t="s">
        <v>21</v>
      </c>
      <c r="F347" s="149" t="s">
        <v>3898</v>
      </c>
      <c r="H347" s="150">
        <v>9.8000000000000007</v>
      </c>
      <c r="I347" s="151"/>
      <c r="L347" s="146"/>
      <c r="M347" s="152"/>
      <c r="T347" s="153"/>
      <c r="AT347" s="148" t="s">
        <v>313</v>
      </c>
      <c r="AU347" s="148" t="s">
        <v>81</v>
      </c>
      <c r="AV347" s="12" t="s">
        <v>81</v>
      </c>
      <c r="AW347" s="12" t="s">
        <v>34</v>
      </c>
      <c r="AX347" s="12" t="s">
        <v>72</v>
      </c>
      <c r="AY347" s="148" t="s">
        <v>306</v>
      </c>
    </row>
    <row r="348" spans="2:65" s="12" customFormat="1">
      <c r="B348" s="146"/>
      <c r="D348" s="147" t="s">
        <v>313</v>
      </c>
      <c r="E348" s="148" t="s">
        <v>21</v>
      </c>
      <c r="F348" s="149" t="s">
        <v>3899</v>
      </c>
      <c r="H348" s="150">
        <v>2.85</v>
      </c>
      <c r="I348" s="151"/>
      <c r="L348" s="146"/>
      <c r="M348" s="152"/>
      <c r="T348" s="153"/>
      <c r="AT348" s="148" t="s">
        <v>313</v>
      </c>
      <c r="AU348" s="148" t="s">
        <v>81</v>
      </c>
      <c r="AV348" s="12" t="s">
        <v>81</v>
      </c>
      <c r="AW348" s="12" t="s">
        <v>34</v>
      </c>
      <c r="AX348" s="12" t="s">
        <v>72</v>
      </c>
      <c r="AY348" s="148" t="s">
        <v>306</v>
      </c>
    </row>
    <row r="349" spans="2:65" s="13" customFormat="1">
      <c r="B349" s="154"/>
      <c r="D349" s="147" t="s">
        <v>313</v>
      </c>
      <c r="E349" s="155" t="s">
        <v>21</v>
      </c>
      <c r="F349" s="156" t="s">
        <v>315</v>
      </c>
      <c r="H349" s="157">
        <v>12.65</v>
      </c>
      <c r="I349" s="158"/>
      <c r="L349" s="154"/>
      <c r="M349" s="159"/>
      <c r="T349" s="160"/>
      <c r="AT349" s="155" t="s">
        <v>313</v>
      </c>
      <c r="AU349" s="155" t="s">
        <v>81</v>
      </c>
      <c r="AV349" s="13" t="s">
        <v>89</v>
      </c>
      <c r="AW349" s="13" t="s">
        <v>34</v>
      </c>
      <c r="AX349" s="13" t="s">
        <v>79</v>
      </c>
      <c r="AY349" s="155" t="s">
        <v>306</v>
      </c>
    </row>
    <row r="350" spans="2:65" s="1" customFormat="1" ht="16.5" customHeight="1">
      <c r="B350" s="33"/>
      <c r="C350" s="133" t="s">
        <v>603</v>
      </c>
      <c r="D350" s="133" t="s">
        <v>308</v>
      </c>
      <c r="E350" s="134" t="s">
        <v>598</v>
      </c>
      <c r="F350" s="135" t="s">
        <v>599</v>
      </c>
      <c r="G350" s="136" t="s">
        <v>240</v>
      </c>
      <c r="H350" s="137">
        <v>42.4</v>
      </c>
      <c r="I350" s="138"/>
      <c r="J350" s="139">
        <f>ROUND(I350*H350,2)</f>
        <v>0</v>
      </c>
      <c r="K350" s="135" t="s">
        <v>3596</v>
      </c>
      <c r="L350" s="33"/>
      <c r="M350" s="140" t="s">
        <v>21</v>
      </c>
      <c r="N350" s="141" t="s">
        <v>43</v>
      </c>
      <c r="P350" s="142">
        <f>O350*H350</f>
        <v>0</v>
      </c>
      <c r="Q350" s="142">
        <v>1.2999999999999999E-4</v>
      </c>
      <c r="R350" s="142">
        <f>Q350*H350</f>
        <v>5.5119999999999995E-3</v>
      </c>
      <c r="S350" s="142">
        <v>0</v>
      </c>
      <c r="T350" s="143">
        <f>S350*H350</f>
        <v>0</v>
      </c>
      <c r="AR350" s="144" t="s">
        <v>108</v>
      </c>
      <c r="AT350" s="144" t="s">
        <v>308</v>
      </c>
      <c r="AU350" s="144" t="s">
        <v>81</v>
      </c>
      <c r="AY350" s="18" t="s">
        <v>306</v>
      </c>
      <c r="BE350" s="145">
        <f>IF(N350="základní",J350,0)</f>
        <v>0</v>
      </c>
      <c r="BF350" s="145">
        <f>IF(N350="snížená",J350,0)</f>
        <v>0</v>
      </c>
      <c r="BG350" s="145">
        <f>IF(N350="zákl. přenesená",J350,0)</f>
        <v>0</v>
      </c>
      <c r="BH350" s="145">
        <f>IF(N350="sníž. přenesená",J350,0)</f>
        <v>0</v>
      </c>
      <c r="BI350" s="145">
        <f>IF(N350="nulová",J350,0)</f>
        <v>0</v>
      </c>
      <c r="BJ350" s="18" t="s">
        <v>79</v>
      </c>
      <c r="BK350" s="145">
        <f>ROUND(I350*H350,2)</f>
        <v>0</v>
      </c>
      <c r="BL350" s="18" t="s">
        <v>108</v>
      </c>
      <c r="BM350" s="144" t="s">
        <v>3900</v>
      </c>
    </row>
    <row r="351" spans="2:65" s="1" customFormat="1">
      <c r="B351" s="33"/>
      <c r="D351" s="161" t="s">
        <v>321</v>
      </c>
      <c r="F351" s="162" t="s">
        <v>3901</v>
      </c>
      <c r="I351" s="163"/>
      <c r="L351" s="33"/>
      <c r="M351" s="164"/>
      <c r="T351" s="52"/>
      <c r="AT351" s="18" t="s">
        <v>321</v>
      </c>
      <c r="AU351" s="18" t="s">
        <v>81</v>
      </c>
    </row>
    <row r="352" spans="2:65" s="14" customFormat="1">
      <c r="B352" s="165"/>
      <c r="D352" s="147" t="s">
        <v>313</v>
      </c>
      <c r="E352" s="166" t="s">
        <v>21</v>
      </c>
      <c r="F352" s="167" t="s">
        <v>3902</v>
      </c>
      <c r="H352" s="166" t="s">
        <v>21</v>
      </c>
      <c r="I352" s="168"/>
      <c r="L352" s="165"/>
      <c r="M352" s="169"/>
      <c r="T352" s="170"/>
      <c r="AT352" s="166" t="s">
        <v>313</v>
      </c>
      <c r="AU352" s="166" t="s">
        <v>81</v>
      </c>
      <c r="AV352" s="14" t="s">
        <v>79</v>
      </c>
      <c r="AW352" s="14" t="s">
        <v>34</v>
      </c>
      <c r="AX352" s="14" t="s">
        <v>72</v>
      </c>
      <c r="AY352" s="166" t="s">
        <v>306</v>
      </c>
    </row>
    <row r="353" spans="2:65" s="12" customFormat="1">
      <c r="B353" s="146"/>
      <c r="D353" s="147" t="s">
        <v>313</v>
      </c>
      <c r="E353" s="148" t="s">
        <v>21</v>
      </c>
      <c r="F353" s="149" t="s">
        <v>3903</v>
      </c>
      <c r="H353" s="150">
        <v>12.8</v>
      </c>
      <c r="I353" s="151"/>
      <c r="L353" s="146"/>
      <c r="M353" s="152"/>
      <c r="T353" s="153"/>
      <c r="AT353" s="148" t="s">
        <v>313</v>
      </c>
      <c r="AU353" s="148" t="s">
        <v>81</v>
      </c>
      <c r="AV353" s="12" t="s">
        <v>81</v>
      </c>
      <c r="AW353" s="12" t="s">
        <v>34</v>
      </c>
      <c r="AX353" s="12" t="s">
        <v>72</v>
      </c>
      <c r="AY353" s="148" t="s">
        <v>306</v>
      </c>
    </row>
    <row r="354" spans="2:65" s="12" customFormat="1">
      <c r="B354" s="146"/>
      <c r="D354" s="147" t="s">
        <v>313</v>
      </c>
      <c r="E354" s="148" t="s">
        <v>21</v>
      </c>
      <c r="F354" s="149" t="s">
        <v>3904</v>
      </c>
      <c r="H354" s="150">
        <v>29.6</v>
      </c>
      <c r="I354" s="151"/>
      <c r="L354" s="146"/>
      <c r="M354" s="152"/>
      <c r="T354" s="153"/>
      <c r="AT354" s="148" t="s">
        <v>313</v>
      </c>
      <c r="AU354" s="148" t="s">
        <v>81</v>
      </c>
      <c r="AV354" s="12" t="s">
        <v>81</v>
      </c>
      <c r="AW354" s="12" t="s">
        <v>34</v>
      </c>
      <c r="AX354" s="12" t="s">
        <v>72</v>
      </c>
      <c r="AY354" s="148" t="s">
        <v>306</v>
      </c>
    </row>
    <row r="355" spans="2:65" s="13" customFormat="1">
      <c r="B355" s="154"/>
      <c r="D355" s="147" t="s">
        <v>313</v>
      </c>
      <c r="E355" s="155" t="s">
        <v>21</v>
      </c>
      <c r="F355" s="156" t="s">
        <v>315</v>
      </c>
      <c r="H355" s="157">
        <v>42.4</v>
      </c>
      <c r="I355" s="158"/>
      <c r="L355" s="154"/>
      <c r="M355" s="159"/>
      <c r="T355" s="160"/>
      <c r="AT355" s="155" t="s">
        <v>313</v>
      </c>
      <c r="AU355" s="155" t="s">
        <v>81</v>
      </c>
      <c r="AV355" s="13" t="s">
        <v>89</v>
      </c>
      <c r="AW355" s="13" t="s">
        <v>34</v>
      </c>
      <c r="AX355" s="13" t="s">
        <v>79</v>
      </c>
      <c r="AY355" s="155" t="s">
        <v>306</v>
      </c>
    </row>
    <row r="356" spans="2:65" s="1" customFormat="1" ht="33" customHeight="1">
      <c r="B356" s="33"/>
      <c r="C356" s="133" t="s">
        <v>610</v>
      </c>
      <c r="D356" s="133" t="s">
        <v>308</v>
      </c>
      <c r="E356" s="134" t="s">
        <v>3905</v>
      </c>
      <c r="F356" s="135" t="s">
        <v>3906</v>
      </c>
      <c r="G356" s="136" t="s">
        <v>240</v>
      </c>
      <c r="H356" s="137">
        <v>5.4</v>
      </c>
      <c r="I356" s="138"/>
      <c r="J356" s="139">
        <f>ROUND(I356*H356,2)</f>
        <v>0</v>
      </c>
      <c r="K356" s="135" t="s">
        <v>3596</v>
      </c>
      <c r="L356" s="33"/>
      <c r="M356" s="140" t="s">
        <v>21</v>
      </c>
      <c r="N356" s="141" t="s">
        <v>43</v>
      </c>
      <c r="P356" s="142">
        <f>O356*H356</f>
        <v>0</v>
      </c>
      <c r="Q356" s="142">
        <v>4.0200000000000001E-3</v>
      </c>
      <c r="R356" s="142">
        <f>Q356*H356</f>
        <v>2.1708000000000002E-2</v>
      </c>
      <c r="S356" s="142">
        <v>0</v>
      </c>
      <c r="T356" s="143">
        <f>S356*H356</f>
        <v>0</v>
      </c>
      <c r="AR356" s="144" t="s">
        <v>108</v>
      </c>
      <c r="AT356" s="144" t="s">
        <v>308</v>
      </c>
      <c r="AU356" s="144" t="s">
        <v>81</v>
      </c>
      <c r="AY356" s="18" t="s">
        <v>306</v>
      </c>
      <c r="BE356" s="145">
        <f>IF(N356="základní",J356,0)</f>
        <v>0</v>
      </c>
      <c r="BF356" s="145">
        <f>IF(N356="snížená",J356,0)</f>
        <v>0</v>
      </c>
      <c r="BG356" s="145">
        <f>IF(N356="zákl. přenesená",J356,0)</f>
        <v>0</v>
      </c>
      <c r="BH356" s="145">
        <f>IF(N356="sníž. přenesená",J356,0)</f>
        <v>0</v>
      </c>
      <c r="BI356" s="145">
        <f>IF(N356="nulová",J356,0)</f>
        <v>0</v>
      </c>
      <c r="BJ356" s="18" t="s">
        <v>79</v>
      </c>
      <c r="BK356" s="145">
        <f>ROUND(I356*H356,2)</f>
        <v>0</v>
      </c>
      <c r="BL356" s="18" t="s">
        <v>108</v>
      </c>
      <c r="BM356" s="144" t="s">
        <v>3907</v>
      </c>
    </row>
    <row r="357" spans="2:65" s="1" customFormat="1">
      <c r="B357" s="33"/>
      <c r="D357" s="161" t="s">
        <v>321</v>
      </c>
      <c r="F357" s="162" t="s">
        <v>3908</v>
      </c>
      <c r="I357" s="163"/>
      <c r="L357" s="33"/>
      <c r="M357" s="164"/>
      <c r="T357" s="52"/>
      <c r="AT357" s="18" t="s">
        <v>321</v>
      </c>
      <c r="AU357" s="18" t="s">
        <v>81</v>
      </c>
    </row>
    <row r="358" spans="2:65" s="14" customFormat="1">
      <c r="B358" s="165"/>
      <c r="D358" s="147" t="s">
        <v>313</v>
      </c>
      <c r="E358" s="166" t="s">
        <v>21</v>
      </c>
      <c r="F358" s="167" t="s">
        <v>3881</v>
      </c>
      <c r="H358" s="166" t="s">
        <v>21</v>
      </c>
      <c r="I358" s="168"/>
      <c r="L358" s="165"/>
      <c r="M358" s="169"/>
      <c r="T358" s="170"/>
      <c r="AT358" s="166" t="s">
        <v>313</v>
      </c>
      <c r="AU358" s="166" t="s">
        <v>81</v>
      </c>
      <c r="AV358" s="14" t="s">
        <v>79</v>
      </c>
      <c r="AW358" s="14" t="s">
        <v>34</v>
      </c>
      <c r="AX358" s="14" t="s">
        <v>72</v>
      </c>
      <c r="AY358" s="166" t="s">
        <v>306</v>
      </c>
    </row>
    <row r="359" spans="2:65" s="12" customFormat="1">
      <c r="B359" s="146"/>
      <c r="D359" s="147" t="s">
        <v>313</v>
      </c>
      <c r="E359" s="148" t="s">
        <v>21</v>
      </c>
      <c r="F359" s="149" t="s">
        <v>3893</v>
      </c>
      <c r="H359" s="150">
        <v>5.4</v>
      </c>
      <c r="I359" s="151"/>
      <c r="L359" s="146"/>
      <c r="M359" s="152"/>
      <c r="T359" s="153"/>
      <c r="AT359" s="148" t="s">
        <v>313</v>
      </c>
      <c r="AU359" s="148" t="s">
        <v>81</v>
      </c>
      <c r="AV359" s="12" t="s">
        <v>81</v>
      </c>
      <c r="AW359" s="12" t="s">
        <v>34</v>
      </c>
      <c r="AX359" s="12" t="s">
        <v>72</v>
      </c>
      <c r="AY359" s="148" t="s">
        <v>306</v>
      </c>
    </row>
    <row r="360" spans="2:65" s="13" customFormat="1">
      <c r="B360" s="154"/>
      <c r="D360" s="147" t="s">
        <v>313</v>
      </c>
      <c r="E360" s="155" t="s">
        <v>21</v>
      </c>
      <c r="F360" s="156" t="s">
        <v>315</v>
      </c>
      <c r="H360" s="157">
        <v>5.4</v>
      </c>
      <c r="I360" s="158"/>
      <c r="L360" s="154"/>
      <c r="M360" s="159"/>
      <c r="T360" s="160"/>
      <c r="AT360" s="155" t="s">
        <v>313</v>
      </c>
      <c r="AU360" s="155" t="s">
        <v>81</v>
      </c>
      <c r="AV360" s="13" t="s">
        <v>89</v>
      </c>
      <c r="AW360" s="13" t="s">
        <v>34</v>
      </c>
      <c r="AX360" s="13" t="s">
        <v>79</v>
      </c>
      <c r="AY360" s="155" t="s">
        <v>306</v>
      </c>
    </row>
    <row r="361" spans="2:65" s="1" customFormat="1" ht="37.9" customHeight="1">
      <c r="B361" s="33"/>
      <c r="C361" s="133" t="s">
        <v>618</v>
      </c>
      <c r="D361" s="133" t="s">
        <v>308</v>
      </c>
      <c r="E361" s="134" t="s">
        <v>3909</v>
      </c>
      <c r="F361" s="135" t="s">
        <v>3910</v>
      </c>
      <c r="G361" s="136" t="s">
        <v>240</v>
      </c>
      <c r="H361" s="137">
        <v>12.65</v>
      </c>
      <c r="I361" s="138"/>
      <c r="J361" s="139">
        <f>ROUND(I361*H361,2)</f>
        <v>0</v>
      </c>
      <c r="K361" s="135" t="s">
        <v>3596</v>
      </c>
      <c r="L361" s="33"/>
      <c r="M361" s="140" t="s">
        <v>21</v>
      </c>
      <c r="N361" s="141" t="s">
        <v>43</v>
      </c>
      <c r="P361" s="142">
        <f>O361*H361</f>
        <v>0</v>
      </c>
      <c r="Q361" s="142">
        <v>8.0300000000000007E-3</v>
      </c>
      <c r="R361" s="142">
        <f>Q361*H361</f>
        <v>0.10157950000000002</v>
      </c>
      <c r="S361" s="142">
        <v>0</v>
      </c>
      <c r="T361" s="143">
        <f>S361*H361</f>
        <v>0</v>
      </c>
      <c r="AR361" s="144" t="s">
        <v>108</v>
      </c>
      <c r="AT361" s="144" t="s">
        <v>308</v>
      </c>
      <c r="AU361" s="144" t="s">
        <v>81</v>
      </c>
      <c r="AY361" s="18" t="s">
        <v>306</v>
      </c>
      <c r="BE361" s="145">
        <f>IF(N361="základní",J361,0)</f>
        <v>0</v>
      </c>
      <c r="BF361" s="145">
        <f>IF(N361="snížená",J361,0)</f>
        <v>0</v>
      </c>
      <c r="BG361" s="145">
        <f>IF(N361="zákl. přenesená",J361,0)</f>
        <v>0</v>
      </c>
      <c r="BH361" s="145">
        <f>IF(N361="sníž. přenesená",J361,0)</f>
        <v>0</v>
      </c>
      <c r="BI361" s="145">
        <f>IF(N361="nulová",J361,0)</f>
        <v>0</v>
      </c>
      <c r="BJ361" s="18" t="s">
        <v>79</v>
      </c>
      <c r="BK361" s="145">
        <f>ROUND(I361*H361,2)</f>
        <v>0</v>
      </c>
      <c r="BL361" s="18" t="s">
        <v>108</v>
      </c>
      <c r="BM361" s="144" t="s">
        <v>3911</v>
      </c>
    </row>
    <row r="362" spans="2:65" s="1" customFormat="1">
      <c r="B362" s="33"/>
      <c r="D362" s="161" t="s">
        <v>321</v>
      </c>
      <c r="F362" s="162" t="s">
        <v>3912</v>
      </c>
      <c r="I362" s="163"/>
      <c r="L362" s="33"/>
      <c r="M362" s="164"/>
      <c r="T362" s="52"/>
      <c r="AT362" s="18" t="s">
        <v>321</v>
      </c>
      <c r="AU362" s="18" t="s">
        <v>81</v>
      </c>
    </row>
    <row r="363" spans="2:65" s="14" customFormat="1">
      <c r="B363" s="165"/>
      <c r="D363" s="147" t="s">
        <v>313</v>
      </c>
      <c r="E363" s="166" t="s">
        <v>21</v>
      </c>
      <c r="F363" s="167" t="s">
        <v>3887</v>
      </c>
      <c r="H363" s="166" t="s">
        <v>21</v>
      </c>
      <c r="I363" s="168"/>
      <c r="L363" s="165"/>
      <c r="M363" s="169"/>
      <c r="T363" s="170"/>
      <c r="AT363" s="166" t="s">
        <v>313</v>
      </c>
      <c r="AU363" s="166" t="s">
        <v>81</v>
      </c>
      <c r="AV363" s="14" t="s">
        <v>79</v>
      </c>
      <c r="AW363" s="14" t="s">
        <v>34</v>
      </c>
      <c r="AX363" s="14" t="s">
        <v>72</v>
      </c>
      <c r="AY363" s="166" t="s">
        <v>306</v>
      </c>
    </row>
    <row r="364" spans="2:65" s="12" customFormat="1">
      <c r="B364" s="146"/>
      <c r="D364" s="147" t="s">
        <v>313</v>
      </c>
      <c r="E364" s="148" t="s">
        <v>21</v>
      </c>
      <c r="F364" s="149" t="s">
        <v>3898</v>
      </c>
      <c r="H364" s="150">
        <v>9.8000000000000007</v>
      </c>
      <c r="I364" s="151"/>
      <c r="L364" s="146"/>
      <c r="M364" s="152"/>
      <c r="T364" s="153"/>
      <c r="AT364" s="148" t="s">
        <v>313</v>
      </c>
      <c r="AU364" s="148" t="s">
        <v>81</v>
      </c>
      <c r="AV364" s="12" t="s">
        <v>81</v>
      </c>
      <c r="AW364" s="12" t="s">
        <v>34</v>
      </c>
      <c r="AX364" s="12" t="s">
        <v>72</v>
      </c>
      <c r="AY364" s="148" t="s">
        <v>306</v>
      </c>
    </row>
    <row r="365" spans="2:65" s="12" customFormat="1">
      <c r="B365" s="146"/>
      <c r="D365" s="147" t="s">
        <v>313</v>
      </c>
      <c r="E365" s="148" t="s">
        <v>21</v>
      </c>
      <c r="F365" s="149" t="s">
        <v>3899</v>
      </c>
      <c r="H365" s="150">
        <v>2.85</v>
      </c>
      <c r="I365" s="151"/>
      <c r="L365" s="146"/>
      <c r="M365" s="152"/>
      <c r="T365" s="153"/>
      <c r="AT365" s="148" t="s">
        <v>313</v>
      </c>
      <c r="AU365" s="148" t="s">
        <v>81</v>
      </c>
      <c r="AV365" s="12" t="s">
        <v>81</v>
      </c>
      <c r="AW365" s="12" t="s">
        <v>34</v>
      </c>
      <c r="AX365" s="12" t="s">
        <v>72</v>
      </c>
      <c r="AY365" s="148" t="s">
        <v>306</v>
      </c>
    </row>
    <row r="366" spans="2:65" s="13" customFormat="1">
      <c r="B366" s="154"/>
      <c r="D366" s="147" t="s">
        <v>313</v>
      </c>
      <c r="E366" s="155" t="s">
        <v>21</v>
      </c>
      <c r="F366" s="156" t="s">
        <v>315</v>
      </c>
      <c r="H366" s="157">
        <v>12.65</v>
      </c>
      <c r="I366" s="158"/>
      <c r="L366" s="154"/>
      <c r="M366" s="159"/>
      <c r="T366" s="160"/>
      <c r="AT366" s="155" t="s">
        <v>313</v>
      </c>
      <c r="AU366" s="155" t="s">
        <v>81</v>
      </c>
      <c r="AV366" s="13" t="s">
        <v>89</v>
      </c>
      <c r="AW366" s="13" t="s">
        <v>34</v>
      </c>
      <c r="AX366" s="13" t="s">
        <v>79</v>
      </c>
      <c r="AY366" s="155" t="s">
        <v>306</v>
      </c>
    </row>
    <row r="367" spans="2:65" s="11" customFormat="1" ht="22.9" customHeight="1">
      <c r="B367" s="121"/>
      <c r="D367" s="122" t="s">
        <v>71</v>
      </c>
      <c r="E367" s="131" t="s">
        <v>108</v>
      </c>
      <c r="F367" s="131" t="s">
        <v>609</v>
      </c>
      <c r="I367" s="124"/>
      <c r="J367" s="132">
        <f>BK367</f>
        <v>0</v>
      </c>
      <c r="L367" s="121"/>
      <c r="M367" s="126"/>
      <c r="P367" s="127">
        <f>SUM(P368:P501)</f>
        <v>0</v>
      </c>
      <c r="R367" s="127">
        <f>SUM(R368:R501)</f>
        <v>156.29686204999999</v>
      </c>
      <c r="T367" s="128">
        <f>SUM(T368:T501)</f>
        <v>0</v>
      </c>
      <c r="AR367" s="122" t="s">
        <v>79</v>
      </c>
      <c r="AT367" s="129" t="s">
        <v>71</v>
      </c>
      <c r="AU367" s="129" t="s">
        <v>79</v>
      </c>
      <c r="AY367" s="122" t="s">
        <v>306</v>
      </c>
      <c r="BK367" s="130">
        <f>SUM(BK368:BK501)</f>
        <v>0</v>
      </c>
    </row>
    <row r="368" spans="2:65" s="1" customFormat="1" ht="24.2" customHeight="1">
      <c r="B368" s="33"/>
      <c r="C368" s="133" t="s">
        <v>629</v>
      </c>
      <c r="D368" s="133" t="s">
        <v>308</v>
      </c>
      <c r="E368" s="134" t="s">
        <v>3913</v>
      </c>
      <c r="F368" s="135" t="s">
        <v>3914</v>
      </c>
      <c r="G368" s="136" t="s">
        <v>318</v>
      </c>
      <c r="H368" s="137">
        <v>44.113999999999997</v>
      </c>
      <c r="I368" s="138"/>
      <c r="J368" s="139">
        <f>ROUND(I368*H368,2)</f>
        <v>0</v>
      </c>
      <c r="K368" s="135" t="s">
        <v>3596</v>
      </c>
      <c r="L368" s="33"/>
      <c r="M368" s="140" t="s">
        <v>21</v>
      </c>
      <c r="N368" s="141" t="s">
        <v>43</v>
      </c>
      <c r="P368" s="142">
        <f>O368*H368</f>
        <v>0</v>
      </c>
      <c r="Q368" s="142">
        <v>2.5020099999999998</v>
      </c>
      <c r="R368" s="142">
        <f>Q368*H368</f>
        <v>110.37366913999999</v>
      </c>
      <c r="S368" s="142">
        <v>0</v>
      </c>
      <c r="T368" s="143">
        <f>S368*H368</f>
        <v>0</v>
      </c>
      <c r="AR368" s="144" t="s">
        <v>108</v>
      </c>
      <c r="AT368" s="144" t="s">
        <v>308</v>
      </c>
      <c r="AU368" s="144" t="s">
        <v>81</v>
      </c>
      <c r="AY368" s="18" t="s">
        <v>306</v>
      </c>
      <c r="BE368" s="145">
        <f>IF(N368="základní",J368,0)</f>
        <v>0</v>
      </c>
      <c r="BF368" s="145">
        <f>IF(N368="snížená",J368,0)</f>
        <v>0</v>
      </c>
      <c r="BG368" s="145">
        <f>IF(N368="zákl. přenesená",J368,0)</f>
        <v>0</v>
      </c>
      <c r="BH368" s="145">
        <f>IF(N368="sníž. přenesená",J368,0)</f>
        <v>0</v>
      </c>
      <c r="BI368" s="145">
        <f>IF(N368="nulová",J368,0)</f>
        <v>0</v>
      </c>
      <c r="BJ368" s="18" t="s">
        <v>79</v>
      </c>
      <c r="BK368" s="145">
        <f>ROUND(I368*H368,2)</f>
        <v>0</v>
      </c>
      <c r="BL368" s="18" t="s">
        <v>108</v>
      </c>
      <c r="BM368" s="144" t="s">
        <v>3915</v>
      </c>
    </row>
    <row r="369" spans="2:65" s="1" customFormat="1">
      <c r="B369" s="33"/>
      <c r="D369" s="161" t="s">
        <v>321</v>
      </c>
      <c r="F369" s="162" t="s">
        <v>3916</v>
      </c>
      <c r="I369" s="163"/>
      <c r="L369" s="33"/>
      <c r="M369" s="164"/>
      <c r="T369" s="52"/>
      <c r="AT369" s="18" t="s">
        <v>321</v>
      </c>
      <c r="AU369" s="18" t="s">
        <v>81</v>
      </c>
    </row>
    <row r="370" spans="2:65" s="14" customFormat="1">
      <c r="B370" s="165"/>
      <c r="D370" s="147" t="s">
        <v>313</v>
      </c>
      <c r="E370" s="166" t="s">
        <v>21</v>
      </c>
      <c r="F370" s="167" t="s">
        <v>3917</v>
      </c>
      <c r="H370" s="166" t="s">
        <v>21</v>
      </c>
      <c r="I370" s="168"/>
      <c r="L370" s="165"/>
      <c r="M370" s="169"/>
      <c r="T370" s="170"/>
      <c r="AT370" s="166" t="s">
        <v>313</v>
      </c>
      <c r="AU370" s="166" t="s">
        <v>81</v>
      </c>
      <c r="AV370" s="14" t="s">
        <v>79</v>
      </c>
      <c r="AW370" s="14" t="s">
        <v>34</v>
      </c>
      <c r="AX370" s="14" t="s">
        <v>72</v>
      </c>
      <c r="AY370" s="166" t="s">
        <v>306</v>
      </c>
    </row>
    <row r="371" spans="2:65" s="12" customFormat="1">
      <c r="B371" s="146"/>
      <c r="D371" s="147" t="s">
        <v>313</v>
      </c>
      <c r="E371" s="148" t="s">
        <v>21</v>
      </c>
      <c r="F371" s="149" t="s">
        <v>3918</v>
      </c>
      <c r="H371" s="150">
        <v>14.114000000000001</v>
      </c>
      <c r="I371" s="151"/>
      <c r="L371" s="146"/>
      <c r="M371" s="152"/>
      <c r="T371" s="153"/>
      <c r="AT371" s="148" t="s">
        <v>313</v>
      </c>
      <c r="AU371" s="148" t="s">
        <v>81</v>
      </c>
      <c r="AV371" s="12" t="s">
        <v>81</v>
      </c>
      <c r="AW371" s="12" t="s">
        <v>34</v>
      </c>
      <c r="AX371" s="12" t="s">
        <v>72</v>
      </c>
      <c r="AY371" s="148" t="s">
        <v>306</v>
      </c>
    </row>
    <row r="372" spans="2:65" s="12" customFormat="1">
      <c r="B372" s="146"/>
      <c r="D372" s="147" t="s">
        <v>313</v>
      </c>
      <c r="E372" s="148" t="s">
        <v>21</v>
      </c>
      <c r="F372" s="149" t="s">
        <v>3919</v>
      </c>
      <c r="H372" s="150">
        <v>30</v>
      </c>
      <c r="I372" s="151"/>
      <c r="L372" s="146"/>
      <c r="M372" s="152"/>
      <c r="T372" s="153"/>
      <c r="AT372" s="148" t="s">
        <v>313</v>
      </c>
      <c r="AU372" s="148" t="s">
        <v>81</v>
      </c>
      <c r="AV372" s="12" t="s">
        <v>81</v>
      </c>
      <c r="AW372" s="12" t="s">
        <v>34</v>
      </c>
      <c r="AX372" s="12" t="s">
        <v>72</v>
      </c>
      <c r="AY372" s="148" t="s">
        <v>306</v>
      </c>
    </row>
    <row r="373" spans="2:65" s="13" customFormat="1">
      <c r="B373" s="154"/>
      <c r="D373" s="147" t="s">
        <v>313</v>
      </c>
      <c r="E373" s="155" t="s">
        <v>21</v>
      </c>
      <c r="F373" s="156" t="s">
        <v>315</v>
      </c>
      <c r="H373" s="157">
        <v>44.113999999999997</v>
      </c>
      <c r="I373" s="158"/>
      <c r="L373" s="154"/>
      <c r="M373" s="159"/>
      <c r="T373" s="160"/>
      <c r="AT373" s="155" t="s">
        <v>313</v>
      </c>
      <c r="AU373" s="155" t="s">
        <v>81</v>
      </c>
      <c r="AV373" s="13" t="s">
        <v>89</v>
      </c>
      <c r="AW373" s="13" t="s">
        <v>34</v>
      </c>
      <c r="AX373" s="13" t="s">
        <v>79</v>
      </c>
      <c r="AY373" s="155" t="s">
        <v>306</v>
      </c>
    </row>
    <row r="374" spans="2:65" s="1" customFormat="1" ht="21.75" customHeight="1">
      <c r="B374" s="33"/>
      <c r="C374" s="133" t="s">
        <v>635</v>
      </c>
      <c r="D374" s="133" t="s">
        <v>308</v>
      </c>
      <c r="E374" s="134" t="s">
        <v>619</v>
      </c>
      <c r="F374" s="135" t="s">
        <v>620</v>
      </c>
      <c r="G374" s="136" t="s">
        <v>236</v>
      </c>
      <c r="H374" s="137">
        <v>95.265000000000001</v>
      </c>
      <c r="I374" s="138"/>
      <c r="J374" s="139">
        <f>ROUND(I374*H374,2)</f>
        <v>0</v>
      </c>
      <c r="K374" s="135" t="s">
        <v>3596</v>
      </c>
      <c r="L374" s="33"/>
      <c r="M374" s="140" t="s">
        <v>21</v>
      </c>
      <c r="N374" s="141" t="s">
        <v>43</v>
      </c>
      <c r="P374" s="142">
        <f>O374*H374</f>
        <v>0</v>
      </c>
      <c r="Q374" s="142">
        <v>5.3299999999999997E-3</v>
      </c>
      <c r="R374" s="142">
        <f>Q374*H374</f>
        <v>0.50776244999999998</v>
      </c>
      <c r="S374" s="142">
        <v>0</v>
      </c>
      <c r="T374" s="143">
        <f>S374*H374</f>
        <v>0</v>
      </c>
      <c r="AR374" s="144" t="s">
        <v>108</v>
      </c>
      <c r="AT374" s="144" t="s">
        <v>308</v>
      </c>
      <c r="AU374" s="144" t="s">
        <v>81</v>
      </c>
      <c r="AY374" s="18" t="s">
        <v>306</v>
      </c>
      <c r="BE374" s="145">
        <f>IF(N374="základní",J374,0)</f>
        <v>0</v>
      </c>
      <c r="BF374" s="145">
        <f>IF(N374="snížená",J374,0)</f>
        <v>0</v>
      </c>
      <c r="BG374" s="145">
        <f>IF(N374="zákl. přenesená",J374,0)</f>
        <v>0</v>
      </c>
      <c r="BH374" s="145">
        <f>IF(N374="sníž. přenesená",J374,0)</f>
        <v>0</v>
      </c>
      <c r="BI374" s="145">
        <f>IF(N374="nulová",J374,0)</f>
        <v>0</v>
      </c>
      <c r="BJ374" s="18" t="s">
        <v>79</v>
      </c>
      <c r="BK374" s="145">
        <f>ROUND(I374*H374,2)</f>
        <v>0</v>
      </c>
      <c r="BL374" s="18" t="s">
        <v>108</v>
      </c>
      <c r="BM374" s="144" t="s">
        <v>3920</v>
      </c>
    </row>
    <row r="375" spans="2:65" s="1" customFormat="1">
      <c r="B375" s="33"/>
      <c r="D375" s="161" t="s">
        <v>321</v>
      </c>
      <c r="F375" s="162" t="s">
        <v>3921</v>
      </c>
      <c r="I375" s="163"/>
      <c r="L375" s="33"/>
      <c r="M375" s="164"/>
      <c r="T375" s="52"/>
      <c r="AT375" s="18" t="s">
        <v>321</v>
      </c>
      <c r="AU375" s="18" t="s">
        <v>81</v>
      </c>
    </row>
    <row r="376" spans="2:65" s="14" customFormat="1">
      <c r="B376" s="165"/>
      <c r="D376" s="147" t="s">
        <v>313</v>
      </c>
      <c r="E376" s="166" t="s">
        <v>21</v>
      </c>
      <c r="F376" s="167" t="s">
        <v>3917</v>
      </c>
      <c r="H376" s="166" t="s">
        <v>21</v>
      </c>
      <c r="I376" s="168"/>
      <c r="L376" s="165"/>
      <c r="M376" s="169"/>
      <c r="T376" s="170"/>
      <c r="AT376" s="166" t="s">
        <v>313</v>
      </c>
      <c r="AU376" s="166" t="s">
        <v>81</v>
      </c>
      <c r="AV376" s="14" t="s">
        <v>79</v>
      </c>
      <c r="AW376" s="14" t="s">
        <v>34</v>
      </c>
      <c r="AX376" s="14" t="s">
        <v>72</v>
      </c>
      <c r="AY376" s="166" t="s">
        <v>306</v>
      </c>
    </row>
    <row r="377" spans="2:65" s="14" customFormat="1">
      <c r="B377" s="165"/>
      <c r="D377" s="147" t="s">
        <v>313</v>
      </c>
      <c r="E377" s="166" t="s">
        <v>21</v>
      </c>
      <c r="F377" s="167" t="s">
        <v>626</v>
      </c>
      <c r="H377" s="166" t="s">
        <v>21</v>
      </c>
      <c r="I377" s="168"/>
      <c r="L377" s="165"/>
      <c r="M377" s="169"/>
      <c r="T377" s="170"/>
      <c r="AT377" s="166" t="s">
        <v>313</v>
      </c>
      <c r="AU377" s="166" t="s">
        <v>81</v>
      </c>
      <c r="AV377" s="14" t="s">
        <v>79</v>
      </c>
      <c r="AW377" s="14" t="s">
        <v>34</v>
      </c>
      <c r="AX377" s="14" t="s">
        <v>72</v>
      </c>
      <c r="AY377" s="166" t="s">
        <v>306</v>
      </c>
    </row>
    <row r="378" spans="2:65" s="12" customFormat="1">
      <c r="B378" s="146"/>
      <c r="D378" s="147" t="s">
        <v>313</v>
      </c>
      <c r="E378" s="148" t="s">
        <v>21</v>
      </c>
      <c r="F378" s="149" t="s">
        <v>3922</v>
      </c>
      <c r="H378" s="150">
        <v>10.32</v>
      </c>
      <c r="I378" s="151"/>
      <c r="L378" s="146"/>
      <c r="M378" s="152"/>
      <c r="T378" s="153"/>
      <c r="AT378" s="148" t="s">
        <v>313</v>
      </c>
      <c r="AU378" s="148" t="s">
        <v>81</v>
      </c>
      <c r="AV378" s="12" t="s">
        <v>81</v>
      </c>
      <c r="AW378" s="12" t="s">
        <v>34</v>
      </c>
      <c r="AX378" s="12" t="s">
        <v>72</v>
      </c>
      <c r="AY378" s="148" t="s">
        <v>306</v>
      </c>
    </row>
    <row r="379" spans="2:65" s="12" customFormat="1">
      <c r="B379" s="146"/>
      <c r="D379" s="147" t="s">
        <v>313</v>
      </c>
      <c r="E379" s="148" t="s">
        <v>21</v>
      </c>
      <c r="F379" s="149" t="s">
        <v>3923</v>
      </c>
      <c r="H379" s="150">
        <v>8.6999999999999993</v>
      </c>
      <c r="I379" s="151"/>
      <c r="L379" s="146"/>
      <c r="M379" s="152"/>
      <c r="T379" s="153"/>
      <c r="AT379" s="148" t="s">
        <v>313</v>
      </c>
      <c r="AU379" s="148" t="s">
        <v>81</v>
      </c>
      <c r="AV379" s="12" t="s">
        <v>81</v>
      </c>
      <c r="AW379" s="12" t="s">
        <v>34</v>
      </c>
      <c r="AX379" s="12" t="s">
        <v>72</v>
      </c>
      <c r="AY379" s="148" t="s">
        <v>306</v>
      </c>
    </row>
    <row r="380" spans="2:65" s="12" customFormat="1">
      <c r="B380" s="146"/>
      <c r="D380" s="147" t="s">
        <v>313</v>
      </c>
      <c r="E380" s="148" t="s">
        <v>21</v>
      </c>
      <c r="F380" s="149" t="s">
        <v>475</v>
      </c>
      <c r="H380" s="150">
        <v>2</v>
      </c>
      <c r="I380" s="151"/>
      <c r="L380" s="146"/>
      <c r="M380" s="152"/>
      <c r="T380" s="153"/>
      <c r="AT380" s="148" t="s">
        <v>313</v>
      </c>
      <c r="AU380" s="148" t="s">
        <v>81</v>
      </c>
      <c r="AV380" s="12" t="s">
        <v>81</v>
      </c>
      <c r="AW380" s="12" t="s">
        <v>34</v>
      </c>
      <c r="AX380" s="12" t="s">
        <v>72</v>
      </c>
      <c r="AY380" s="148" t="s">
        <v>306</v>
      </c>
    </row>
    <row r="381" spans="2:65" s="13" customFormat="1">
      <c r="B381" s="154"/>
      <c r="D381" s="147" t="s">
        <v>313</v>
      </c>
      <c r="E381" s="155" t="s">
        <v>21</v>
      </c>
      <c r="F381" s="156" t="s">
        <v>315</v>
      </c>
      <c r="H381" s="157">
        <v>21.02</v>
      </c>
      <c r="I381" s="158"/>
      <c r="L381" s="154"/>
      <c r="M381" s="159"/>
      <c r="T381" s="160"/>
      <c r="AT381" s="155" t="s">
        <v>313</v>
      </c>
      <c r="AU381" s="155" t="s">
        <v>81</v>
      </c>
      <c r="AV381" s="13" t="s">
        <v>89</v>
      </c>
      <c r="AW381" s="13" t="s">
        <v>34</v>
      </c>
      <c r="AX381" s="13" t="s">
        <v>72</v>
      </c>
      <c r="AY381" s="155" t="s">
        <v>306</v>
      </c>
    </row>
    <row r="382" spans="2:65" s="14" customFormat="1">
      <c r="B382" s="165"/>
      <c r="D382" s="147" t="s">
        <v>313</v>
      </c>
      <c r="E382" s="166" t="s">
        <v>21</v>
      </c>
      <c r="F382" s="167" t="s">
        <v>623</v>
      </c>
      <c r="H382" s="166" t="s">
        <v>21</v>
      </c>
      <c r="I382" s="168"/>
      <c r="L382" s="165"/>
      <c r="M382" s="169"/>
      <c r="T382" s="170"/>
      <c r="AT382" s="166" t="s">
        <v>313</v>
      </c>
      <c r="AU382" s="166" t="s">
        <v>81</v>
      </c>
      <c r="AV382" s="14" t="s">
        <v>79</v>
      </c>
      <c r="AW382" s="14" t="s">
        <v>34</v>
      </c>
      <c r="AX382" s="14" t="s">
        <v>72</v>
      </c>
      <c r="AY382" s="166" t="s">
        <v>306</v>
      </c>
    </row>
    <row r="383" spans="2:65" s="12" customFormat="1">
      <c r="B383" s="146"/>
      <c r="D383" s="147" t="s">
        <v>313</v>
      </c>
      <c r="E383" s="148" t="s">
        <v>21</v>
      </c>
      <c r="F383" s="149" t="s">
        <v>3924</v>
      </c>
      <c r="H383" s="150">
        <v>74.245000000000005</v>
      </c>
      <c r="I383" s="151"/>
      <c r="L383" s="146"/>
      <c r="M383" s="152"/>
      <c r="T383" s="153"/>
      <c r="AT383" s="148" t="s">
        <v>313</v>
      </c>
      <c r="AU383" s="148" t="s">
        <v>81</v>
      </c>
      <c r="AV383" s="12" t="s">
        <v>81</v>
      </c>
      <c r="AW383" s="12" t="s">
        <v>34</v>
      </c>
      <c r="AX383" s="12" t="s">
        <v>72</v>
      </c>
      <c r="AY383" s="148" t="s">
        <v>306</v>
      </c>
    </row>
    <row r="384" spans="2:65" s="13" customFormat="1">
      <c r="B384" s="154"/>
      <c r="D384" s="147" t="s">
        <v>313</v>
      </c>
      <c r="E384" s="155" t="s">
        <v>21</v>
      </c>
      <c r="F384" s="156" t="s">
        <v>315</v>
      </c>
      <c r="H384" s="157">
        <v>74.245000000000005</v>
      </c>
      <c r="I384" s="158"/>
      <c r="L384" s="154"/>
      <c r="M384" s="159"/>
      <c r="T384" s="160"/>
      <c r="AT384" s="155" t="s">
        <v>313</v>
      </c>
      <c r="AU384" s="155" t="s">
        <v>81</v>
      </c>
      <c r="AV384" s="13" t="s">
        <v>89</v>
      </c>
      <c r="AW384" s="13" t="s">
        <v>34</v>
      </c>
      <c r="AX384" s="13" t="s">
        <v>72</v>
      </c>
      <c r="AY384" s="155" t="s">
        <v>306</v>
      </c>
    </row>
    <row r="385" spans="2:65" s="15" customFormat="1">
      <c r="B385" s="171"/>
      <c r="D385" s="147" t="s">
        <v>313</v>
      </c>
      <c r="E385" s="172" t="s">
        <v>21</v>
      </c>
      <c r="F385" s="173" t="s">
        <v>331</v>
      </c>
      <c r="H385" s="174">
        <v>95.265000000000001</v>
      </c>
      <c r="I385" s="175"/>
      <c r="L385" s="171"/>
      <c r="M385" s="176"/>
      <c r="T385" s="177"/>
      <c r="AT385" s="172" t="s">
        <v>313</v>
      </c>
      <c r="AU385" s="172" t="s">
        <v>81</v>
      </c>
      <c r="AV385" s="15" t="s">
        <v>108</v>
      </c>
      <c r="AW385" s="15" t="s">
        <v>34</v>
      </c>
      <c r="AX385" s="15" t="s">
        <v>79</v>
      </c>
      <c r="AY385" s="172" t="s">
        <v>306</v>
      </c>
    </row>
    <row r="386" spans="2:65" s="1" customFormat="1" ht="24.2" customHeight="1">
      <c r="B386" s="33"/>
      <c r="C386" s="133" t="s">
        <v>640</v>
      </c>
      <c r="D386" s="133" t="s">
        <v>308</v>
      </c>
      <c r="E386" s="134" t="s">
        <v>630</v>
      </c>
      <c r="F386" s="135" t="s">
        <v>631</v>
      </c>
      <c r="G386" s="136" t="s">
        <v>236</v>
      </c>
      <c r="H386" s="137">
        <v>95.265000000000001</v>
      </c>
      <c r="I386" s="138"/>
      <c r="J386" s="139">
        <f>ROUND(I386*H386,2)</f>
        <v>0</v>
      </c>
      <c r="K386" s="135" t="s">
        <v>3596</v>
      </c>
      <c r="L386" s="33"/>
      <c r="M386" s="140" t="s">
        <v>21</v>
      </c>
      <c r="N386" s="141" t="s">
        <v>43</v>
      </c>
      <c r="P386" s="142">
        <f>O386*H386</f>
        <v>0</v>
      </c>
      <c r="Q386" s="142">
        <v>0</v>
      </c>
      <c r="R386" s="142">
        <f>Q386*H386</f>
        <v>0</v>
      </c>
      <c r="S386" s="142">
        <v>0</v>
      </c>
      <c r="T386" s="143">
        <f>S386*H386</f>
        <v>0</v>
      </c>
      <c r="AR386" s="144" t="s">
        <v>108</v>
      </c>
      <c r="AT386" s="144" t="s">
        <v>308</v>
      </c>
      <c r="AU386" s="144" t="s">
        <v>81</v>
      </c>
      <c r="AY386" s="18" t="s">
        <v>306</v>
      </c>
      <c r="BE386" s="145">
        <f>IF(N386="základní",J386,0)</f>
        <v>0</v>
      </c>
      <c r="BF386" s="145">
        <f>IF(N386="snížená",J386,0)</f>
        <v>0</v>
      </c>
      <c r="BG386" s="145">
        <f>IF(N386="zákl. přenesená",J386,0)</f>
        <v>0</v>
      </c>
      <c r="BH386" s="145">
        <f>IF(N386="sníž. přenesená",J386,0)</f>
        <v>0</v>
      </c>
      <c r="BI386" s="145">
        <f>IF(N386="nulová",J386,0)</f>
        <v>0</v>
      </c>
      <c r="BJ386" s="18" t="s">
        <v>79</v>
      </c>
      <c r="BK386" s="145">
        <f>ROUND(I386*H386,2)</f>
        <v>0</v>
      </c>
      <c r="BL386" s="18" t="s">
        <v>108</v>
      </c>
      <c r="BM386" s="144" t="s">
        <v>3925</v>
      </c>
    </row>
    <row r="387" spans="2:65" s="1" customFormat="1">
      <c r="B387" s="33"/>
      <c r="D387" s="161" t="s">
        <v>321</v>
      </c>
      <c r="F387" s="162" t="s">
        <v>3926</v>
      </c>
      <c r="I387" s="163"/>
      <c r="L387" s="33"/>
      <c r="M387" s="164"/>
      <c r="T387" s="52"/>
      <c r="AT387" s="18" t="s">
        <v>321</v>
      </c>
      <c r="AU387" s="18" t="s">
        <v>81</v>
      </c>
    </row>
    <row r="388" spans="2:65" s="12" customFormat="1">
      <c r="B388" s="146"/>
      <c r="D388" s="147" t="s">
        <v>313</v>
      </c>
      <c r="E388" s="148" t="s">
        <v>21</v>
      </c>
      <c r="F388" s="149" t="s">
        <v>3927</v>
      </c>
      <c r="H388" s="150">
        <v>95.265000000000001</v>
      </c>
      <c r="I388" s="151"/>
      <c r="L388" s="146"/>
      <c r="M388" s="152"/>
      <c r="T388" s="153"/>
      <c r="AT388" s="148" t="s">
        <v>313</v>
      </c>
      <c r="AU388" s="148" t="s">
        <v>81</v>
      </c>
      <c r="AV388" s="12" t="s">
        <v>81</v>
      </c>
      <c r="AW388" s="12" t="s">
        <v>34</v>
      </c>
      <c r="AX388" s="12" t="s">
        <v>72</v>
      </c>
      <c r="AY388" s="148" t="s">
        <v>306</v>
      </c>
    </row>
    <row r="389" spans="2:65" s="13" customFormat="1">
      <c r="B389" s="154"/>
      <c r="D389" s="147" t="s">
        <v>313</v>
      </c>
      <c r="E389" s="155" t="s">
        <v>21</v>
      </c>
      <c r="F389" s="156" t="s">
        <v>315</v>
      </c>
      <c r="H389" s="157">
        <v>95.265000000000001</v>
      </c>
      <c r="I389" s="158"/>
      <c r="L389" s="154"/>
      <c r="M389" s="159"/>
      <c r="T389" s="160"/>
      <c r="AT389" s="155" t="s">
        <v>313</v>
      </c>
      <c r="AU389" s="155" t="s">
        <v>81</v>
      </c>
      <c r="AV389" s="13" t="s">
        <v>89</v>
      </c>
      <c r="AW389" s="13" t="s">
        <v>34</v>
      </c>
      <c r="AX389" s="13" t="s">
        <v>79</v>
      </c>
      <c r="AY389" s="155" t="s">
        <v>306</v>
      </c>
    </row>
    <row r="390" spans="2:65" s="1" customFormat="1" ht="55.5" customHeight="1">
      <c r="B390" s="33"/>
      <c r="C390" s="133" t="s">
        <v>646</v>
      </c>
      <c r="D390" s="133" t="s">
        <v>308</v>
      </c>
      <c r="E390" s="134" t="s">
        <v>3928</v>
      </c>
      <c r="F390" s="135" t="s">
        <v>3929</v>
      </c>
      <c r="G390" s="136" t="s">
        <v>236</v>
      </c>
      <c r="H390" s="137">
        <v>312.5</v>
      </c>
      <c r="I390" s="138"/>
      <c r="J390" s="139">
        <f>ROUND(I390*H390,2)</f>
        <v>0</v>
      </c>
      <c r="K390" s="135" t="s">
        <v>311</v>
      </c>
      <c r="L390" s="33"/>
      <c r="M390" s="140" t="s">
        <v>21</v>
      </c>
      <c r="N390" s="141" t="s">
        <v>43</v>
      </c>
      <c r="P390" s="142">
        <f>O390*H390</f>
        <v>0</v>
      </c>
      <c r="Q390" s="142">
        <v>1.4670000000000001E-2</v>
      </c>
      <c r="R390" s="142">
        <f>Q390*H390</f>
        <v>4.5843750000000005</v>
      </c>
      <c r="S390" s="142">
        <v>0</v>
      </c>
      <c r="T390" s="143">
        <f>S390*H390</f>
        <v>0</v>
      </c>
      <c r="AR390" s="144" t="s">
        <v>108</v>
      </c>
      <c r="AT390" s="144" t="s">
        <v>308</v>
      </c>
      <c r="AU390" s="144" t="s">
        <v>81</v>
      </c>
      <c r="AY390" s="18" t="s">
        <v>306</v>
      </c>
      <c r="BE390" s="145">
        <f>IF(N390="základní",J390,0)</f>
        <v>0</v>
      </c>
      <c r="BF390" s="145">
        <f>IF(N390="snížená",J390,0)</f>
        <v>0</v>
      </c>
      <c r="BG390" s="145">
        <f>IF(N390="zákl. přenesená",J390,0)</f>
        <v>0</v>
      </c>
      <c r="BH390" s="145">
        <f>IF(N390="sníž. přenesená",J390,0)</f>
        <v>0</v>
      </c>
      <c r="BI390" s="145">
        <f>IF(N390="nulová",J390,0)</f>
        <v>0</v>
      </c>
      <c r="BJ390" s="18" t="s">
        <v>79</v>
      </c>
      <c r="BK390" s="145">
        <f>ROUND(I390*H390,2)</f>
        <v>0</v>
      </c>
      <c r="BL390" s="18" t="s">
        <v>108</v>
      </c>
      <c r="BM390" s="144" t="s">
        <v>3930</v>
      </c>
    </row>
    <row r="391" spans="2:65" s="1" customFormat="1" ht="19.5">
      <c r="B391" s="33"/>
      <c r="D391" s="147" t="s">
        <v>356</v>
      </c>
      <c r="F391" s="178" t="s">
        <v>494</v>
      </c>
      <c r="I391" s="163"/>
      <c r="L391" s="33"/>
      <c r="M391" s="164"/>
      <c r="T391" s="52"/>
      <c r="AT391" s="18" t="s">
        <v>356</v>
      </c>
      <c r="AU391" s="18" t="s">
        <v>81</v>
      </c>
    </row>
    <row r="392" spans="2:65" s="14" customFormat="1">
      <c r="B392" s="165"/>
      <c r="D392" s="147" t="s">
        <v>313</v>
      </c>
      <c r="E392" s="166" t="s">
        <v>21</v>
      </c>
      <c r="F392" s="167" t="s">
        <v>3917</v>
      </c>
      <c r="H392" s="166" t="s">
        <v>21</v>
      </c>
      <c r="I392" s="168"/>
      <c r="L392" s="165"/>
      <c r="M392" s="169"/>
      <c r="T392" s="170"/>
      <c r="AT392" s="166" t="s">
        <v>313</v>
      </c>
      <c r="AU392" s="166" t="s">
        <v>81</v>
      </c>
      <c r="AV392" s="14" t="s">
        <v>79</v>
      </c>
      <c r="AW392" s="14" t="s">
        <v>34</v>
      </c>
      <c r="AX392" s="14" t="s">
        <v>72</v>
      </c>
      <c r="AY392" s="166" t="s">
        <v>306</v>
      </c>
    </row>
    <row r="393" spans="2:65" s="12" customFormat="1">
      <c r="B393" s="146"/>
      <c r="D393" s="147" t="s">
        <v>313</v>
      </c>
      <c r="E393" s="148" t="s">
        <v>21</v>
      </c>
      <c r="F393" s="149" t="s">
        <v>3931</v>
      </c>
      <c r="H393" s="150">
        <v>250</v>
      </c>
      <c r="I393" s="151"/>
      <c r="L393" s="146"/>
      <c r="M393" s="152"/>
      <c r="T393" s="153"/>
      <c r="AT393" s="148" t="s">
        <v>313</v>
      </c>
      <c r="AU393" s="148" t="s">
        <v>81</v>
      </c>
      <c r="AV393" s="12" t="s">
        <v>81</v>
      </c>
      <c r="AW393" s="12" t="s">
        <v>34</v>
      </c>
      <c r="AX393" s="12" t="s">
        <v>72</v>
      </c>
      <c r="AY393" s="148" t="s">
        <v>306</v>
      </c>
    </row>
    <row r="394" spans="2:65" s="13" customFormat="1">
      <c r="B394" s="154"/>
      <c r="D394" s="147" t="s">
        <v>313</v>
      </c>
      <c r="E394" s="155" t="s">
        <v>21</v>
      </c>
      <c r="F394" s="156" t="s">
        <v>315</v>
      </c>
      <c r="H394" s="157">
        <v>250</v>
      </c>
      <c r="I394" s="158"/>
      <c r="L394" s="154"/>
      <c r="M394" s="159"/>
      <c r="T394" s="160"/>
      <c r="AT394" s="155" t="s">
        <v>313</v>
      </c>
      <c r="AU394" s="155" t="s">
        <v>81</v>
      </c>
      <c r="AV394" s="13" t="s">
        <v>89</v>
      </c>
      <c r="AW394" s="13" t="s">
        <v>34</v>
      </c>
      <c r="AX394" s="13" t="s">
        <v>72</v>
      </c>
      <c r="AY394" s="155" t="s">
        <v>306</v>
      </c>
    </row>
    <row r="395" spans="2:65" s="12" customFormat="1">
      <c r="B395" s="146"/>
      <c r="D395" s="147" t="s">
        <v>313</v>
      </c>
      <c r="E395" s="148" t="s">
        <v>21</v>
      </c>
      <c r="F395" s="149" t="s">
        <v>3932</v>
      </c>
      <c r="H395" s="150">
        <v>62.5</v>
      </c>
      <c r="I395" s="151"/>
      <c r="L395" s="146"/>
      <c r="M395" s="152"/>
      <c r="T395" s="153"/>
      <c r="AT395" s="148" t="s">
        <v>313</v>
      </c>
      <c r="AU395" s="148" t="s">
        <v>81</v>
      </c>
      <c r="AV395" s="12" t="s">
        <v>81</v>
      </c>
      <c r="AW395" s="12" t="s">
        <v>34</v>
      </c>
      <c r="AX395" s="12" t="s">
        <v>72</v>
      </c>
      <c r="AY395" s="148" t="s">
        <v>306</v>
      </c>
    </row>
    <row r="396" spans="2:65" s="15" customFormat="1">
      <c r="B396" s="171"/>
      <c r="D396" s="147" t="s">
        <v>313</v>
      </c>
      <c r="E396" s="172" t="s">
        <v>21</v>
      </c>
      <c r="F396" s="173" t="s">
        <v>331</v>
      </c>
      <c r="H396" s="174">
        <v>312.5</v>
      </c>
      <c r="I396" s="175"/>
      <c r="L396" s="171"/>
      <c r="M396" s="176"/>
      <c r="T396" s="177"/>
      <c r="AT396" s="172" t="s">
        <v>313</v>
      </c>
      <c r="AU396" s="172" t="s">
        <v>81</v>
      </c>
      <c r="AV396" s="15" t="s">
        <v>108</v>
      </c>
      <c r="AW396" s="15" t="s">
        <v>34</v>
      </c>
      <c r="AX396" s="15" t="s">
        <v>79</v>
      </c>
      <c r="AY396" s="172" t="s">
        <v>306</v>
      </c>
    </row>
    <row r="397" spans="2:65" s="1" customFormat="1" ht="37.9" customHeight="1">
      <c r="B397" s="33"/>
      <c r="C397" s="133" t="s">
        <v>651</v>
      </c>
      <c r="D397" s="133" t="s">
        <v>308</v>
      </c>
      <c r="E397" s="134" t="s">
        <v>3933</v>
      </c>
      <c r="F397" s="135" t="s">
        <v>3934</v>
      </c>
      <c r="G397" s="136" t="s">
        <v>236</v>
      </c>
      <c r="H397" s="137">
        <v>250</v>
      </c>
      <c r="I397" s="138"/>
      <c r="J397" s="139">
        <f>ROUND(I397*H397,2)</f>
        <v>0</v>
      </c>
      <c r="K397" s="135" t="s">
        <v>3596</v>
      </c>
      <c r="L397" s="33"/>
      <c r="M397" s="140" t="s">
        <v>21</v>
      </c>
      <c r="N397" s="141" t="s">
        <v>43</v>
      </c>
      <c r="P397" s="142">
        <f>O397*H397</f>
        <v>0</v>
      </c>
      <c r="Q397" s="142">
        <v>1.09E-2</v>
      </c>
      <c r="R397" s="142">
        <f>Q397*H397</f>
        <v>2.7250000000000001</v>
      </c>
      <c r="S397" s="142">
        <v>0</v>
      </c>
      <c r="T397" s="143">
        <f>S397*H397</f>
        <v>0</v>
      </c>
      <c r="AR397" s="144" t="s">
        <v>108</v>
      </c>
      <c r="AT397" s="144" t="s">
        <v>308</v>
      </c>
      <c r="AU397" s="144" t="s">
        <v>81</v>
      </c>
      <c r="AY397" s="18" t="s">
        <v>306</v>
      </c>
      <c r="BE397" s="145">
        <f>IF(N397="základní",J397,0)</f>
        <v>0</v>
      </c>
      <c r="BF397" s="145">
        <f>IF(N397="snížená",J397,0)</f>
        <v>0</v>
      </c>
      <c r="BG397" s="145">
        <f>IF(N397="zákl. přenesená",J397,0)</f>
        <v>0</v>
      </c>
      <c r="BH397" s="145">
        <f>IF(N397="sníž. přenesená",J397,0)</f>
        <v>0</v>
      </c>
      <c r="BI397" s="145">
        <f>IF(N397="nulová",J397,0)</f>
        <v>0</v>
      </c>
      <c r="BJ397" s="18" t="s">
        <v>79</v>
      </c>
      <c r="BK397" s="145">
        <f>ROUND(I397*H397,2)</f>
        <v>0</v>
      </c>
      <c r="BL397" s="18" t="s">
        <v>108</v>
      </c>
      <c r="BM397" s="144" t="s">
        <v>3935</v>
      </c>
    </row>
    <row r="398" spans="2:65" s="1" customFormat="1">
      <c r="B398" s="33"/>
      <c r="D398" s="161" t="s">
        <v>321</v>
      </c>
      <c r="F398" s="162" t="s">
        <v>3936</v>
      </c>
      <c r="I398" s="163"/>
      <c r="L398" s="33"/>
      <c r="M398" s="164"/>
      <c r="T398" s="52"/>
      <c r="AT398" s="18" t="s">
        <v>321</v>
      </c>
      <c r="AU398" s="18" t="s">
        <v>81</v>
      </c>
    </row>
    <row r="399" spans="2:65" s="14" customFormat="1">
      <c r="B399" s="165"/>
      <c r="D399" s="147" t="s">
        <v>313</v>
      </c>
      <c r="E399" s="166" t="s">
        <v>21</v>
      </c>
      <c r="F399" s="167" t="s">
        <v>3917</v>
      </c>
      <c r="H399" s="166" t="s">
        <v>21</v>
      </c>
      <c r="I399" s="168"/>
      <c r="L399" s="165"/>
      <c r="M399" s="169"/>
      <c r="T399" s="170"/>
      <c r="AT399" s="166" t="s">
        <v>313</v>
      </c>
      <c r="AU399" s="166" t="s">
        <v>81</v>
      </c>
      <c r="AV399" s="14" t="s">
        <v>79</v>
      </c>
      <c r="AW399" s="14" t="s">
        <v>34</v>
      </c>
      <c r="AX399" s="14" t="s">
        <v>72</v>
      </c>
      <c r="AY399" s="166" t="s">
        <v>306</v>
      </c>
    </row>
    <row r="400" spans="2:65" s="12" customFormat="1">
      <c r="B400" s="146"/>
      <c r="D400" s="147" t="s">
        <v>313</v>
      </c>
      <c r="E400" s="148" t="s">
        <v>21</v>
      </c>
      <c r="F400" s="149" t="s">
        <v>3937</v>
      </c>
      <c r="H400" s="150">
        <v>250</v>
      </c>
      <c r="I400" s="151"/>
      <c r="L400" s="146"/>
      <c r="M400" s="152"/>
      <c r="T400" s="153"/>
      <c r="AT400" s="148" t="s">
        <v>313</v>
      </c>
      <c r="AU400" s="148" t="s">
        <v>81</v>
      </c>
      <c r="AV400" s="12" t="s">
        <v>81</v>
      </c>
      <c r="AW400" s="12" t="s">
        <v>34</v>
      </c>
      <c r="AX400" s="12" t="s">
        <v>72</v>
      </c>
      <c r="AY400" s="148" t="s">
        <v>306</v>
      </c>
    </row>
    <row r="401" spans="2:65" s="13" customFormat="1">
      <c r="B401" s="154"/>
      <c r="D401" s="147" t="s">
        <v>313</v>
      </c>
      <c r="E401" s="155" t="s">
        <v>21</v>
      </c>
      <c r="F401" s="156" t="s">
        <v>315</v>
      </c>
      <c r="H401" s="157">
        <v>250</v>
      </c>
      <c r="I401" s="158"/>
      <c r="L401" s="154"/>
      <c r="M401" s="159"/>
      <c r="T401" s="160"/>
      <c r="AT401" s="155" t="s">
        <v>313</v>
      </c>
      <c r="AU401" s="155" t="s">
        <v>81</v>
      </c>
      <c r="AV401" s="13" t="s">
        <v>89</v>
      </c>
      <c r="AW401" s="13" t="s">
        <v>34</v>
      </c>
      <c r="AX401" s="13" t="s">
        <v>72</v>
      </c>
      <c r="AY401" s="155" t="s">
        <v>306</v>
      </c>
    </row>
    <row r="402" spans="2:65" s="15" customFormat="1">
      <c r="B402" s="171"/>
      <c r="D402" s="147" t="s">
        <v>313</v>
      </c>
      <c r="E402" s="172" t="s">
        <v>21</v>
      </c>
      <c r="F402" s="173" t="s">
        <v>331</v>
      </c>
      <c r="H402" s="174">
        <v>250</v>
      </c>
      <c r="I402" s="175"/>
      <c r="L402" s="171"/>
      <c r="M402" s="176"/>
      <c r="T402" s="177"/>
      <c r="AT402" s="172" t="s">
        <v>313</v>
      </c>
      <c r="AU402" s="172" t="s">
        <v>81</v>
      </c>
      <c r="AV402" s="15" t="s">
        <v>108</v>
      </c>
      <c r="AW402" s="15" t="s">
        <v>34</v>
      </c>
      <c r="AX402" s="15" t="s">
        <v>79</v>
      </c>
      <c r="AY402" s="172" t="s">
        <v>306</v>
      </c>
    </row>
    <row r="403" spans="2:65" s="1" customFormat="1" ht="44.25" customHeight="1">
      <c r="B403" s="33"/>
      <c r="C403" s="133" t="s">
        <v>658</v>
      </c>
      <c r="D403" s="133" t="s">
        <v>308</v>
      </c>
      <c r="E403" s="134" t="s">
        <v>652</v>
      </c>
      <c r="F403" s="135" t="s">
        <v>653</v>
      </c>
      <c r="G403" s="136" t="s">
        <v>375</v>
      </c>
      <c r="H403" s="137">
        <v>2.673</v>
      </c>
      <c r="I403" s="138"/>
      <c r="J403" s="139">
        <f>ROUND(I403*H403,2)</f>
        <v>0</v>
      </c>
      <c r="K403" s="135" t="s">
        <v>3596</v>
      </c>
      <c r="L403" s="33"/>
      <c r="M403" s="140" t="s">
        <v>21</v>
      </c>
      <c r="N403" s="141" t="s">
        <v>43</v>
      </c>
      <c r="P403" s="142">
        <f>O403*H403</f>
        <v>0</v>
      </c>
      <c r="Q403" s="142">
        <v>1.05555</v>
      </c>
      <c r="R403" s="142">
        <f>Q403*H403</f>
        <v>2.82148515</v>
      </c>
      <c r="S403" s="142">
        <v>0</v>
      </c>
      <c r="T403" s="143">
        <f>S403*H403</f>
        <v>0</v>
      </c>
      <c r="AR403" s="144" t="s">
        <v>108</v>
      </c>
      <c r="AT403" s="144" t="s">
        <v>308</v>
      </c>
      <c r="AU403" s="144" t="s">
        <v>81</v>
      </c>
      <c r="AY403" s="18" t="s">
        <v>306</v>
      </c>
      <c r="BE403" s="145">
        <f>IF(N403="základní",J403,0)</f>
        <v>0</v>
      </c>
      <c r="BF403" s="145">
        <f>IF(N403="snížená",J403,0)</f>
        <v>0</v>
      </c>
      <c r="BG403" s="145">
        <f>IF(N403="zákl. přenesená",J403,0)</f>
        <v>0</v>
      </c>
      <c r="BH403" s="145">
        <f>IF(N403="sníž. přenesená",J403,0)</f>
        <v>0</v>
      </c>
      <c r="BI403" s="145">
        <f>IF(N403="nulová",J403,0)</f>
        <v>0</v>
      </c>
      <c r="BJ403" s="18" t="s">
        <v>79</v>
      </c>
      <c r="BK403" s="145">
        <f>ROUND(I403*H403,2)</f>
        <v>0</v>
      </c>
      <c r="BL403" s="18" t="s">
        <v>108</v>
      </c>
      <c r="BM403" s="144" t="s">
        <v>3938</v>
      </c>
    </row>
    <row r="404" spans="2:65" s="1" customFormat="1">
      <c r="B404" s="33"/>
      <c r="D404" s="161" t="s">
        <v>321</v>
      </c>
      <c r="F404" s="162" t="s">
        <v>3939</v>
      </c>
      <c r="I404" s="163"/>
      <c r="L404" s="33"/>
      <c r="M404" s="164"/>
      <c r="T404" s="52"/>
      <c r="AT404" s="18" t="s">
        <v>321</v>
      </c>
      <c r="AU404" s="18" t="s">
        <v>81</v>
      </c>
    </row>
    <row r="405" spans="2:65" s="1" customFormat="1" ht="19.5">
      <c r="B405" s="33"/>
      <c r="D405" s="147" t="s">
        <v>356</v>
      </c>
      <c r="F405" s="178" t="s">
        <v>494</v>
      </c>
      <c r="I405" s="163"/>
      <c r="L405" s="33"/>
      <c r="M405" s="164"/>
      <c r="T405" s="52"/>
      <c r="AT405" s="18" t="s">
        <v>356</v>
      </c>
      <c r="AU405" s="18" t="s">
        <v>81</v>
      </c>
    </row>
    <row r="406" spans="2:65" s="14" customFormat="1">
      <c r="B406" s="165"/>
      <c r="D406" s="147" t="s">
        <v>313</v>
      </c>
      <c r="E406" s="166" t="s">
        <v>21</v>
      </c>
      <c r="F406" s="167" t="s">
        <v>3940</v>
      </c>
      <c r="H406" s="166" t="s">
        <v>21</v>
      </c>
      <c r="I406" s="168"/>
      <c r="L406" s="165"/>
      <c r="M406" s="169"/>
      <c r="T406" s="170"/>
      <c r="AT406" s="166" t="s">
        <v>313</v>
      </c>
      <c r="AU406" s="166" t="s">
        <v>81</v>
      </c>
      <c r="AV406" s="14" t="s">
        <v>79</v>
      </c>
      <c r="AW406" s="14" t="s">
        <v>34</v>
      </c>
      <c r="AX406" s="14" t="s">
        <v>72</v>
      </c>
      <c r="AY406" s="166" t="s">
        <v>306</v>
      </c>
    </row>
    <row r="407" spans="2:65" s="12" customFormat="1">
      <c r="B407" s="146"/>
      <c r="D407" s="147" t="s">
        <v>313</v>
      </c>
      <c r="E407" s="148" t="s">
        <v>21</v>
      </c>
      <c r="F407" s="149" t="s">
        <v>3941</v>
      </c>
      <c r="H407" s="150">
        <v>2.5459999999999998</v>
      </c>
      <c r="I407" s="151"/>
      <c r="L407" s="146"/>
      <c r="M407" s="152"/>
      <c r="T407" s="153"/>
      <c r="AT407" s="148" t="s">
        <v>313</v>
      </c>
      <c r="AU407" s="148" t="s">
        <v>81</v>
      </c>
      <c r="AV407" s="12" t="s">
        <v>81</v>
      </c>
      <c r="AW407" s="12" t="s">
        <v>34</v>
      </c>
      <c r="AX407" s="12" t="s">
        <v>72</v>
      </c>
      <c r="AY407" s="148" t="s">
        <v>306</v>
      </c>
    </row>
    <row r="408" spans="2:65" s="13" customFormat="1">
      <c r="B408" s="154"/>
      <c r="D408" s="147" t="s">
        <v>313</v>
      </c>
      <c r="E408" s="155" t="s">
        <v>21</v>
      </c>
      <c r="F408" s="156" t="s">
        <v>315</v>
      </c>
      <c r="H408" s="157">
        <v>2.5459999999999998</v>
      </c>
      <c r="I408" s="158"/>
      <c r="L408" s="154"/>
      <c r="M408" s="159"/>
      <c r="T408" s="160"/>
      <c r="AT408" s="155" t="s">
        <v>313</v>
      </c>
      <c r="AU408" s="155" t="s">
        <v>81</v>
      </c>
      <c r="AV408" s="13" t="s">
        <v>89</v>
      </c>
      <c r="AW408" s="13" t="s">
        <v>34</v>
      </c>
      <c r="AX408" s="13" t="s">
        <v>72</v>
      </c>
      <c r="AY408" s="155" t="s">
        <v>306</v>
      </c>
    </row>
    <row r="409" spans="2:65" s="12" customFormat="1">
      <c r="B409" s="146"/>
      <c r="D409" s="147" t="s">
        <v>313</v>
      </c>
      <c r="E409" s="148" t="s">
        <v>21</v>
      </c>
      <c r="F409" s="149" t="s">
        <v>3942</v>
      </c>
      <c r="H409" s="150">
        <v>0.127</v>
      </c>
      <c r="I409" s="151"/>
      <c r="L409" s="146"/>
      <c r="M409" s="152"/>
      <c r="T409" s="153"/>
      <c r="AT409" s="148" t="s">
        <v>313</v>
      </c>
      <c r="AU409" s="148" t="s">
        <v>81</v>
      </c>
      <c r="AV409" s="12" t="s">
        <v>81</v>
      </c>
      <c r="AW409" s="12" t="s">
        <v>34</v>
      </c>
      <c r="AX409" s="12" t="s">
        <v>72</v>
      </c>
      <c r="AY409" s="148" t="s">
        <v>306</v>
      </c>
    </row>
    <row r="410" spans="2:65" s="15" customFormat="1">
      <c r="B410" s="171"/>
      <c r="D410" s="147" t="s">
        <v>313</v>
      </c>
      <c r="E410" s="172" t="s">
        <v>21</v>
      </c>
      <c r="F410" s="173" t="s">
        <v>331</v>
      </c>
      <c r="H410" s="174">
        <v>2.673</v>
      </c>
      <c r="I410" s="175"/>
      <c r="L410" s="171"/>
      <c r="M410" s="176"/>
      <c r="T410" s="177"/>
      <c r="AT410" s="172" t="s">
        <v>313</v>
      </c>
      <c r="AU410" s="172" t="s">
        <v>81</v>
      </c>
      <c r="AV410" s="15" t="s">
        <v>108</v>
      </c>
      <c r="AW410" s="15" t="s">
        <v>34</v>
      </c>
      <c r="AX410" s="15" t="s">
        <v>79</v>
      </c>
      <c r="AY410" s="172" t="s">
        <v>306</v>
      </c>
    </row>
    <row r="411" spans="2:65" s="1" customFormat="1" ht="44.25" customHeight="1">
      <c r="B411" s="33"/>
      <c r="C411" s="133" t="s">
        <v>665</v>
      </c>
      <c r="D411" s="133" t="s">
        <v>308</v>
      </c>
      <c r="E411" s="134" t="s">
        <v>3943</v>
      </c>
      <c r="F411" s="135" t="s">
        <v>3944</v>
      </c>
      <c r="G411" s="136" t="s">
        <v>375</v>
      </c>
      <c r="H411" s="137">
        <v>0.88900000000000001</v>
      </c>
      <c r="I411" s="138"/>
      <c r="J411" s="139">
        <f>ROUND(I411*H411,2)</f>
        <v>0</v>
      </c>
      <c r="K411" s="135" t="s">
        <v>3596</v>
      </c>
      <c r="L411" s="33"/>
      <c r="M411" s="140" t="s">
        <v>21</v>
      </c>
      <c r="N411" s="141" t="s">
        <v>43</v>
      </c>
      <c r="P411" s="142">
        <f>O411*H411</f>
        <v>0</v>
      </c>
      <c r="Q411" s="142">
        <v>1.06277</v>
      </c>
      <c r="R411" s="142">
        <f>Q411*H411</f>
        <v>0.94480253000000003</v>
      </c>
      <c r="S411" s="142">
        <v>0</v>
      </c>
      <c r="T411" s="143">
        <f>S411*H411</f>
        <v>0</v>
      </c>
      <c r="AR411" s="144" t="s">
        <v>108</v>
      </c>
      <c r="AT411" s="144" t="s">
        <v>308</v>
      </c>
      <c r="AU411" s="144" t="s">
        <v>81</v>
      </c>
      <c r="AY411" s="18" t="s">
        <v>306</v>
      </c>
      <c r="BE411" s="145">
        <f>IF(N411="základní",J411,0)</f>
        <v>0</v>
      </c>
      <c r="BF411" s="145">
        <f>IF(N411="snížená",J411,0)</f>
        <v>0</v>
      </c>
      <c r="BG411" s="145">
        <f>IF(N411="zákl. přenesená",J411,0)</f>
        <v>0</v>
      </c>
      <c r="BH411" s="145">
        <f>IF(N411="sníž. přenesená",J411,0)</f>
        <v>0</v>
      </c>
      <c r="BI411" s="145">
        <f>IF(N411="nulová",J411,0)</f>
        <v>0</v>
      </c>
      <c r="BJ411" s="18" t="s">
        <v>79</v>
      </c>
      <c r="BK411" s="145">
        <f>ROUND(I411*H411,2)</f>
        <v>0</v>
      </c>
      <c r="BL411" s="18" t="s">
        <v>108</v>
      </c>
      <c r="BM411" s="144" t="s">
        <v>3945</v>
      </c>
    </row>
    <row r="412" spans="2:65" s="1" customFormat="1">
      <c r="B412" s="33"/>
      <c r="D412" s="161" t="s">
        <v>321</v>
      </c>
      <c r="F412" s="162" t="s">
        <v>3946</v>
      </c>
      <c r="I412" s="163"/>
      <c r="L412" s="33"/>
      <c r="M412" s="164"/>
      <c r="T412" s="52"/>
      <c r="AT412" s="18" t="s">
        <v>321</v>
      </c>
      <c r="AU412" s="18" t="s">
        <v>81</v>
      </c>
    </row>
    <row r="413" spans="2:65" s="1" customFormat="1" ht="19.5">
      <c r="B413" s="33"/>
      <c r="D413" s="147" t="s">
        <v>356</v>
      </c>
      <c r="F413" s="178" t="s">
        <v>494</v>
      </c>
      <c r="I413" s="163"/>
      <c r="L413" s="33"/>
      <c r="M413" s="164"/>
      <c r="T413" s="52"/>
      <c r="AT413" s="18" t="s">
        <v>356</v>
      </c>
      <c r="AU413" s="18" t="s">
        <v>81</v>
      </c>
    </row>
    <row r="414" spans="2:65" s="14" customFormat="1">
      <c r="B414" s="165"/>
      <c r="D414" s="147" t="s">
        <v>313</v>
      </c>
      <c r="E414" s="166" t="s">
        <v>21</v>
      </c>
      <c r="F414" s="167" t="s">
        <v>3940</v>
      </c>
      <c r="H414" s="166" t="s">
        <v>21</v>
      </c>
      <c r="I414" s="168"/>
      <c r="L414" s="165"/>
      <c r="M414" s="169"/>
      <c r="T414" s="170"/>
      <c r="AT414" s="166" t="s">
        <v>313</v>
      </c>
      <c r="AU414" s="166" t="s">
        <v>81</v>
      </c>
      <c r="AV414" s="14" t="s">
        <v>79</v>
      </c>
      <c r="AW414" s="14" t="s">
        <v>34</v>
      </c>
      <c r="AX414" s="14" t="s">
        <v>72</v>
      </c>
      <c r="AY414" s="166" t="s">
        <v>306</v>
      </c>
    </row>
    <row r="415" spans="2:65" s="12" customFormat="1">
      <c r="B415" s="146"/>
      <c r="D415" s="147" t="s">
        <v>313</v>
      </c>
      <c r="E415" s="148" t="s">
        <v>21</v>
      </c>
      <c r="F415" s="149" t="s">
        <v>3947</v>
      </c>
      <c r="H415" s="150">
        <v>0.84699999999999998</v>
      </c>
      <c r="I415" s="151"/>
      <c r="L415" s="146"/>
      <c r="M415" s="152"/>
      <c r="T415" s="153"/>
      <c r="AT415" s="148" t="s">
        <v>313</v>
      </c>
      <c r="AU415" s="148" t="s">
        <v>81</v>
      </c>
      <c r="AV415" s="12" t="s">
        <v>81</v>
      </c>
      <c r="AW415" s="12" t="s">
        <v>34</v>
      </c>
      <c r="AX415" s="12" t="s">
        <v>72</v>
      </c>
      <c r="AY415" s="148" t="s">
        <v>306</v>
      </c>
    </row>
    <row r="416" spans="2:65" s="13" customFormat="1">
      <c r="B416" s="154"/>
      <c r="D416" s="147" t="s">
        <v>313</v>
      </c>
      <c r="E416" s="155" t="s">
        <v>21</v>
      </c>
      <c r="F416" s="156" t="s">
        <v>315</v>
      </c>
      <c r="H416" s="157">
        <v>0.84699999999999998</v>
      </c>
      <c r="I416" s="158"/>
      <c r="L416" s="154"/>
      <c r="M416" s="159"/>
      <c r="T416" s="160"/>
      <c r="AT416" s="155" t="s">
        <v>313</v>
      </c>
      <c r="AU416" s="155" t="s">
        <v>81</v>
      </c>
      <c r="AV416" s="13" t="s">
        <v>89</v>
      </c>
      <c r="AW416" s="13" t="s">
        <v>34</v>
      </c>
      <c r="AX416" s="13" t="s">
        <v>72</v>
      </c>
      <c r="AY416" s="155" t="s">
        <v>306</v>
      </c>
    </row>
    <row r="417" spans="2:65" s="12" customFormat="1">
      <c r="B417" s="146"/>
      <c r="D417" s="147" t="s">
        <v>313</v>
      </c>
      <c r="E417" s="148" t="s">
        <v>21</v>
      </c>
      <c r="F417" s="149" t="s">
        <v>3948</v>
      </c>
      <c r="H417" s="150">
        <v>4.2000000000000003E-2</v>
      </c>
      <c r="I417" s="151"/>
      <c r="L417" s="146"/>
      <c r="M417" s="152"/>
      <c r="T417" s="153"/>
      <c r="AT417" s="148" t="s">
        <v>313</v>
      </c>
      <c r="AU417" s="148" t="s">
        <v>81</v>
      </c>
      <c r="AV417" s="12" t="s">
        <v>81</v>
      </c>
      <c r="AW417" s="12" t="s">
        <v>34</v>
      </c>
      <c r="AX417" s="12" t="s">
        <v>72</v>
      </c>
      <c r="AY417" s="148" t="s">
        <v>306</v>
      </c>
    </row>
    <row r="418" spans="2:65" s="15" customFormat="1">
      <c r="B418" s="171"/>
      <c r="D418" s="147" t="s">
        <v>313</v>
      </c>
      <c r="E418" s="172" t="s">
        <v>21</v>
      </c>
      <c r="F418" s="173" t="s">
        <v>331</v>
      </c>
      <c r="H418" s="174">
        <v>0.88900000000000001</v>
      </c>
      <c r="I418" s="175"/>
      <c r="L418" s="171"/>
      <c r="M418" s="176"/>
      <c r="T418" s="177"/>
      <c r="AT418" s="172" t="s">
        <v>313</v>
      </c>
      <c r="AU418" s="172" t="s">
        <v>81</v>
      </c>
      <c r="AV418" s="15" t="s">
        <v>108</v>
      </c>
      <c r="AW418" s="15" t="s">
        <v>34</v>
      </c>
      <c r="AX418" s="15" t="s">
        <v>79</v>
      </c>
      <c r="AY418" s="172" t="s">
        <v>306</v>
      </c>
    </row>
    <row r="419" spans="2:65" s="1" customFormat="1" ht="24.2" customHeight="1">
      <c r="B419" s="33"/>
      <c r="C419" s="133" t="s">
        <v>680</v>
      </c>
      <c r="D419" s="133" t="s">
        <v>308</v>
      </c>
      <c r="E419" s="134" t="s">
        <v>3949</v>
      </c>
      <c r="F419" s="135" t="s">
        <v>3950</v>
      </c>
      <c r="G419" s="136" t="s">
        <v>661</v>
      </c>
      <c r="H419" s="137">
        <v>22</v>
      </c>
      <c r="I419" s="138"/>
      <c r="J419" s="139">
        <f>ROUND(I419*H419,2)</f>
        <v>0</v>
      </c>
      <c r="K419" s="135" t="s">
        <v>3596</v>
      </c>
      <c r="L419" s="33"/>
      <c r="M419" s="140" t="s">
        <v>21</v>
      </c>
      <c r="N419" s="141" t="s">
        <v>43</v>
      </c>
      <c r="P419" s="142">
        <f>O419*H419</f>
        <v>0</v>
      </c>
      <c r="Q419" s="142">
        <v>0.1416</v>
      </c>
      <c r="R419" s="142">
        <f>Q419*H419</f>
        <v>3.1152000000000002</v>
      </c>
      <c r="S419" s="142">
        <v>0</v>
      </c>
      <c r="T419" s="143">
        <f>S419*H419</f>
        <v>0</v>
      </c>
      <c r="AR419" s="144" t="s">
        <v>108</v>
      </c>
      <c r="AT419" s="144" t="s">
        <v>308</v>
      </c>
      <c r="AU419" s="144" t="s">
        <v>81</v>
      </c>
      <c r="AY419" s="18" t="s">
        <v>306</v>
      </c>
      <c r="BE419" s="145">
        <f>IF(N419="základní",J419,0)</f>
        <v>0</v>
      </c>
      <c r="BF419" s="145">
        <f>IF(N419="snížená",J419,0)</f>
        <v>0</v>
      </c>
      <c r="BG419" s="145">
        <f>IF(N419="zákl. přenesená",J419,0)</f>
        <v>0</v>
      </c>
      <c r="BH419" s="145">
        <f>IF(N419="sníž. přenesená",J419,0)</f>
        <v>0</v>
      </c>
      <c r="BI419" s="145">
        <f>IF(N419="nulová",J419,0)</f>
        <v>0</v>
      </c>
      <c r="BJ419" s="18" t="s">
        <v>79</v>
      </c>
      <c r="BK419" s="145">
        <f>ROUND(I419*H419,2)</f>
        <v>0</v>
      </c>
      <c r="BL419" s="18" t="s">
        <v>108</v>
      </c>
      <c r="BM419" s="144" t="s">
        <v>3951</v>
      </c>
    </row>
    <row r="420" spans="2:65" s="1" customFormat="1">
      <c r="B420" s="33"/>
      <c r="D420" s="161" t="s">
        <v>321</v>
      </c>
      <c r="F420" s="162" t="s">
        <v>3952</v>
      </c>
      <c r="I420" s="163"/>
      <c r="L420" s="33"/>
      <c r="M420" s="164"/>
      <c r="T420" s="52"/>
      <c r="AT420" s="18" t="s">
        <v>321</v>
      </c>
      <c r="AU420" s="18" t="s">
        <v>81</v>
      </c>
    </row>
    <row r="421" spans="2:65" s="12" customFormat="1">
      <c r="B421" s="146"/>
      <c r="D421" s="147" t="s">
        <v>313</v>
      </c>
      <c r="E421" s="148" t="s">
        <v>21</v>
      </c>
      <c r="F421" s="149" t="s">
        <v>3953</v>
      </c>
      <c r="H421" s="150">
        <v>22</v>
      </c>
      <c r="I421" s="151"/>
      <c r="L421" s="146"/>
      <c r="M421" s="152"/>
      <c r="T421" s="153"/>
      <c r="AT421" s="148" t="s">
        <v>313</v>
      </c>
      <c r="AU421" s="148" t="s">
        <v>81</v>
      </c>
      <c r="AV421" s="12" t="s">
        <v>81</v>
      </c>
      <c r="AW421" s="12" t="s">
        <v>34</v>
      </c>
      <c r="AX421" s="12" t="s">
        <v>72</v>
      </c>
      <c r="AY421" s="148" t="s">
        <v>306</v>
      </c>
    </row>
    <row r="422" spans="2:65" s="13" customFormat="1">
      <c r="B422" s="154"/>
      <c r="D422" s="147" t="s">
        <v>313</v>
      </c>
      <c r="E422" s="155" t="s">
        <v>21</v>
      </c>
      <c r="F422" s="156" t="s">
        <v>315</v>
      </c>
      <c r="H422" s="157">
        <v>22</v>
      </c>
      <c r="I422" s="158"/>
      <c r="L422" s="154"/>
      <c r="M422" s="159"/>
      <c r="T422" s="160"/>
      <c r="AT422" s="155" t="s">
        <v>313</v>
      </c>
      <c r="AU422" s="155" t="s">
        <v>81</v>
      </c>
      <c r="AV422" s="13" t="s">
        <v>89</v>
      </c>
      <c r="AW422" s="13" t="s">
        <v>34</v>
      </c>
      <c r="AX422" s="13" t="s">
        <v>79</v>
      </c>
      <c r="AY422" s="155" t="s">
        <v>306</v>
      </c>
    </row>
    <row r="423" spans="2:65" s="1" customFormat="1" ht="24.2" customHeight="1">
      <c r="B423" s="33"/>
      <c r="C423" s="133" t="s">
        <v>703</v>
      </c>
      <c r="D423" s="133" t="s">
        <v>308</v>
      </c>
      <c r="E423" s="134" t="s">
        <v>3954</v>
      </c>
      <c r="F423" s="135" t="s">
        <v>3955</v>
      </c>
      <c r="G423" s="136" t="s">
        <v>318</v>
      </c>
      <c r="H423" s="137">
        <v>1.115</v>
      </c>
      <c r="I423" s="138"/>
      <c r="J423" s="139">
        <f>ROUND(I423*H423,2)</f>
        <v>0</v>
      </c>
      <c r="K423" s="135" t="s">
        <v>3596</v>
      </c>
      <c r="L423" s="33"/>
      <c r="M423" s="140" t="s">
        <v>21</v>
      </c>
      <c r="N423" s="141" t="s">
        <v>43</v>
      </c>
      <c r="P423" s="142">
        <f>O423*H423</f>
        <v>0</v>
      </c>
      <c r="Q423" s="142">
        <v>2.5019399999999998</v>
      </c>
      <c r="R423" s="142">
        <f>Q423*H423</f>
        <v>2.7896630999999998</v>
      </c>
      <c r="S423" s="142">
        <v>0</v>
      </c>
      <c r="T423" s="143">
        <f>S423*H423</f>
        <v>0</v>
      </c>
      <c r="AR423" s="144" t="s">
        <v>108</v>
      </c>
      <c r="AT423" s="144" t="s">
        <v>308</v>
      </c>
      <c r="AU423" s="144" t="s">
        <v>81</v>
      </c>
      <c r="AY423" s="18" t="s">
        <v>306</v>
      </c>
      <c r="BE423" s="145">
        <f>IF(N423="základní",J423,0)</f>
        <v>0</v>
      </c>
      <c r="BF423" s="145">
        <f>IF(N423="snížená",J423,0)</f>
        <v>0</v>
      </c>
      <c r="BG423" s="145">
        <f>IF(N423="zákl. přenesená",J423,0)</f>
        <v>0</v>
      </c>
      <c r="BH423" s="145">
        <f>IF(N423="sníž. přenesená",J423,0)</f>
        <v>0</v>
      </c>
      <c r="BI423" s="145">
        <f>IF(N423="nulová",J423,0)</f>
        <v>0</v>
      </c>
      <c r="BJ423" s="18" t="s">
        <v>79</v>
      </c>
      <c r="BK423" s="145">
        <f>ROUND(I423*H423,2)</f>
        <v>0</v>
      </c>
      <c r="BL423" s="18" t="s">
        <v>108</v>
      </c>
      <c r="BM423" s="144" t="s">
        <v>3956</v>
      </c>
    </row>
    <row r="424" spans="2:65" s="1" customFormat="1">
      <c r="B424" s="33"/>
      <c r="D424" s="161" t="s">
        <v>321</v>
      </c>
      <c r="F424" s="162" t="s">
        <v>3957</v>
      </c>
      <c r="I424" s="163"/>
      <c r="L424" s="33"/>
      <c r="M424" s="164"/>
      <c r="T424" s="52"/>
      <c r="AT424" s="18" t="s">
        <v>321</v>
      </c>
      <c r="AU424" s="18" t="s">
        <v>81</v>
      </c>
    </row>
    <row r="425" spans="2:65" s="14" customFormat="1">
      <c r="B425" s="165"/>
      <c r="D425" s="147" t="s">
        <v>313</v>
      </c>
      <c r="E425" s="166" t="s">
        <v>21</v>
      </c>
      <c r="F425" s="167" t="s">
        <v>3917</v>
      </c>
      <c r="H425" s="166" t="s">
        <v>21</v>
      </c>
      <c r="I425" s="168"/>
      <c r="L425" s="165"/>
      <c r="M425" s="169"/>
      <c r="T425" s="170"/>
      <c r="AT425" s="166" t="s">
        <v>313</v>
      </c>
      <c r="AU425" s="166" t="s">
        <v>81</v>
      </c>
      <c r="AV425" s="14" t="s">
        <v>79</v>
      </c>
      <c r="AW425" s="14" t="s">
        <v>34</v>
      </c>
      <c r="AX425" s="14" t="s">
        <v>72</v>
      </c>
      <c r="AY425" s="166" t="s">
        <v>306</v>
      </c>
    </row>
    <row r="426" spans="2:65" s="12" customFormat="1">
      <c r="B426" s="146"/>
      <c r="D426" s="147" t="s">
        <v>313</v>
      </c>
      <c r="E426" s="148" t="s">
        <v>21</v>
      </c>
      <c r="F426" s="149" t="s">
        <v>3958</v>
      </c>
      <c r="H426" s="150">
        <v>1.115</v>
      </c>
      <c r="I426" s="151"/>
      <c r="L426" s="146"/>
      <c r="M426" s="152"/>
      <c r="T426" s="153"/>
      <c r="AT426" s="148" t="s">
        <v>313</v>
      </c>
      <c r="AU426" s="148" t="s">
        <v>81</v>
      </c>
      <c r="AV426" s="12" t="s">
        <v>81</v>
      </c>
      <c r="AW426" s="12" t="s">
        <v>34</v>
      </c>
      <c r="AX426" s="12" t="s">
        <v>72</v>
      </c>
      <c r="AY426" s="148" t="s">
        <v>306</v>
      </c>
    </row>
    <row r="427" spans="2:65" s="13" customFormat="1">
      <c r="B427" s="154"/>
      <c r="D427" s="147" t="s">
        <v>313</v>
      </c>
      <c r="E427" s="155" t="s">
        <v>21</v>
      </c>
      <c r="F427" s="156" t="s">
        <v>315</v>
      </c>
      <c r="H427" s="157">
        <v>1.115</v>
      </c>
      <c r="I427" s="158"/>
      <c r="L427" s="154"/>
      <c r="M427" s="159"/>
      <c r="T427" s="160"/>
      <c r="AT427" s="155" t="s">
        <v>313</v>
      </c>
      <c r="AU427" s="155" t="s">
        <v>81</v>
      </c>
      <c r="AV427" s="13" t="s">
        <v>89</v>
      </c>
      <c r="AW427" s="13" t="s">
        <v>34</v>
      </c>
      <c r="AX427" s="13" t="s">
        <v>79</v>
      </c>
      <c r="AY427" s="155" t="s">
        <v>306</v>
      </c>
    </row>
    <row r="428" spans="2:65" s="1" customFormat="1" ht="24.2" customHeight="1">
      <c r="B428" s="33"/>
      <c r="C428" s="133" t="s">
        <v>709</v>
      </c>
      <c r="D428" s="133" t="s">
        <v>308</v>
      </c>
      <c r="E428" s="134" t="s">
        <v>681</v>
      </c>
      <c r="F428" s="135" t="s">
        <v>682</v>
      </c>
      <c r="G428" s="136" t="s">
        <v>236</v>
      </c>
      <c r="H428" s="137">
        <v>7.2939999999999996</v>
      </c>
      <c r="I428" s="138"/>
      <c r="J428" s="139">
        <f>ROUND(I428*H428,2)</f>
        <v>0</v>
      </c>
      <c r="K428" s="135" t="s">
        <v>3596</v>
      </c>
      <c r="L428" s="33"/>
      <c r="M428" s="140" t="s">
        <v>21</v>
      </c>
      <c r="N428" s="141" t="s">
        <v>43</v>
      </c>
      <c r="P428" s="142">
        <f>O428*H428</f>
        <v>0</v>
      </c>
      <c r="Q428" s="142">
        <v>4.6499999999999996E-3</v>
      </c>
      <c r="R428" s="142">
        <f>Q428*H428</f>
        <v>3.3917099999999999E-2</v>
      </c>
      <c r="S428" s="142">
        <v>0</v>
      </c>
      <c r="T428" s="143">
        <f>S428*H428</f>
        <v>0</v>
      </c>
      <c r="AR428" s="144" t="s">
        <v>108</v>
      </c>
      <c r="AT428" s="144" t="s">
        <v>308</v>
      </c>
      <c r="AU428" s="144" t="s">
        <v>81</v>
      </c>
      <c r="AY428" s="18" t="s">
        <v>306</v>
      </c>
      <c r="BE428" s="145">
        <f>IF(N428="základní",J428,0)</f>
        <v>0</v>
      </c>
      <c r="BF428" s="145">
        <f>IF(N428="snížená",J428,0)</f>
        <v>0</v>
      </c>
      <c r="BG428" s="145">
        <f>IF(N428="zákl. přenesená",J428,0)</f>
        <v>0</v>
      </c>
      <c r="BH428" s="145">
        <f>IF(N428="sníž. přenesená",J428,0)</f>
        <v>0</v>
      </c>
      <c r="BI428" s="145">
        <f>IF(N428="nulová",J428,0)</f>
        <v>0</v>
      </c>
      <c r="BJ428" s="18" t="s">
        <v>79</v>
      </c>
      <c r="BK428" s="145">
        <f>ROUND(I428*H428,2)</f>
        <v>0</v>
      </c>
      <c r="BL428" s="18" t="s">
        <v>108</v>
      </c>
      <c r="BM428" s="144" t="s">
        <v>3959</v>
      </c>
    </row>
    <row r="429" spans="2:65" s="1" customFormat="1">
      <c r="B429" s="33"/>
      <c r="D429" s="161" t="s">
        <v>321</v>
      </c>
      <c r="F429" s="162" t="s">
        <v>3960</v>
      </c>
      <c r="I429" s="163"/>
      <c r="L429" s="33"/>
      <c r="M429" s="164"/>
      <c r="T429" s="52"/>
      <c r="AT429" s="18" t="s">
        <v>321</v>
      </c>
      <c r="AU429" s="18" t="s">
        <v>81</v>
      </c>
    </row>
    <row r="430" spans="2:65" s="14" customFormat="1">
      <c r="B430" s="165"/>
      <c r="D430" s="147" t="s">
        <v>313</v>
      </c>
      <c r="E430" s="166" t="s">
        <v>21</v>
      </c>
      <c r="F430" s="167" t="s">
        <v>3917</v>
      </c>
      <c r="H430" s="166" t="s">
        <v>21</v>
      </c>
      <c r="I430" s="168"/>
      <c r="L430" s="165"/>
      <c r="M430" s="169"/>
      <c r="T430" s="170"/>
      <c r="AT430" s="166" t="s">
        <v>313</v>
      </c>
      <c r="AU430" s="166" t="s">
        <v>81</v>
      </c>
      <c r="AV430" s="14" t="s">
        <v>79</v>
      </c>
      <c r="AW430" s="14" t="s">
        <v>34</v>
      </c>
      <c r="AX430" s="14" t="s">
        <v>72</v>
      </c>
      <c r="AY430" s="166" t="s">
        <v>306</v>
      </c>
    </row>
    <row r="431" spans="2:65" s="14" customFormat="1">
      <c r="B431" s="165"/>
      <c r="D431" s="147" t="s">
        <v>313</v>
      </c>
      <c r="E431" s="166" t="s">
        <v>21</v>
      </c>
      <c r="F431" s="167" t="s">
        <v>623</v>
      </c>
      <c r="H431" s="166" t="s">
        <v>21</v>
      </c>
      <c r="I431" s="168"/>
      <c r="L431" s="165"/>
      <c r="M431" s="169"/>
      <c r="T431" s="170"/>
      <c r="AT431" s="166" t="s">
        <v>313</v>
      </c>
      <c r="AU431" s="166" t="s">
        <v>81</v>
      </c>
      <c r="AV431" s="14" t="s">
        <v>79</v>
      </c>
      <c r="AW431" s="14" t="s">
        <v>34</v>
      </c>
      <c r="AX431" s="14" t="s">
        <v>72</v>
      </c>
      <c r="AY431" s="166" t="s">
        <v>306</v>
      </c>
    </row>
    <row r="432" spans="2:65" s="12" customFormat="1">
      <c r="B432" s="146"/>
      <c r="D432" s="147" t="s">
        <v>313</v>
      </c>
      <c r="E432" s="148" t="s">
        <v>21</v>
      </c>
      <c r="F432" s="149" t="s">
        <v>3961</v>
      </c>
      <c r="H432" s="150">
        <v>2.3380000000000001</v>
      </c>
      <c r="I432" s="151"/>
      <c r="L432" s="146"/>
      <c r="M432" s="152"/>
      <c r="T432" s="153"/>
      <c r="AT432" s="148" t="s">
        <v>313</v>
      </c>
      <c r="AU432" s="148" t="s">
        <v>81</v>
      </c>
      <c r="AV432" s="12" t="s">
        <v>81</v>
      </c>
      <c r="AW432" s="12" t="s">
        <v>34</v>
      </c>
      <c r="AX432" s="12" t="s">
        <v>72</v>
      </c>
      <c r="AY432" s="148" t="s">
        <v>306</v>
      </c>
    </row>
    <row r="433" spans="2:65" s="13" customFormat="1">
      <c r="B433" s="154"/>
      <c r="D433" s="147" t="s">
        <v>313</v>
      </c>
      <c r="E433" s="155" t="s">
        <v>21</v>
      </c>
      <c r="F433" s="156" t="s">
        <v>315</v>
      </c>
      <c r="H433" s="157">
        <v>2.3380000000000001</v>
      </c>
      <c r="I433" s="158"/>
      <c r="L433" s="154"/>
      <c r="M433" s="159"/>
      <c r="T433" s="160"/>
      <c r="AT433" s="155" t="s">
        <v>313</v>
      </c>
      <c r="AU433" s="155" t="s">
        <v>81</v>
      </c>
      <c r="AV433" s="13" t="s">
        <v>89</v>
      </c>
      <c r="AW433" s="13" t="s">
        <v>34</v>
      </c>
      <c r="AX433" s="13" t="s">
        <v>72</v>
      </c>
      <c r="AY433" s="155" t="s">
        <v>306</v>
      </c>
    </row>
    <row r="434" spans="2:65" s="14" customFormat="1">
      <c r="B434" s="165"/>
      <c r="D434" s="147" t="s">
        <v>313</v>
      </c>
      <c r="E434" s="166" t="s">
        <v>21</v>
      </c>
      <c r="F434" s="167" t="s">
        <v>626</v>
      </c>
      <c r="H434" s="166" t="s">
        <v>21</v>
      </c>
      <c r="I434" s="168"/>
      <c r="L434" s="165"/>
      <c r="M434" s="169"/>
      <c r="T434" s="170"/>
      <c r="AT434" s="166" t="s">
        <v>313</v>
      </c>
      <c r="AU434" s="166" t="s">
        <v>81</v>
      </c>
      <c r="AV434" s="14" t="s">
        <v>79</v>
      </c>
      <c r="AW434" s="14" t="s">
        <v>34</v>
      </c>
      <c r="AX434" s="14" t="s">
        <v>72</v>
      </c>
      <c r="AY434" s="166" t="s">
        <v>306</v>
      </c>
    </row>
    <row r="435" spans="2:65" s="12" customFormat="1">
      <c r="B435" s="146"/>
      <c r="D435" s="147" t="s">
        <v>313</v>
      </c>
      <c r="E435" s="148" t="s">
        <v>21</v>
      </c>
      <c r="F435" s="149" t="s">
        <v>3962</v>
      </c>
      <c r="H435" s="150">
        <v>4.9560000000000004</v>
      </c>
      <c r="I435" s="151"/>
      <c r="L435" s="146"/>
      <c r="M435" s="152"/>
      <c r="T435" s="153"/>
      <c r="AT435" s="148" t="s">
        <v>313</v>
      </c>
      <c r="AU435" s="148" t="s">
        <v>81</v>
      </c>
      <c r="AV435" s="12" t="s">
        <v>81</v>
      </c>
      <c r="AW435" s="12" t="s">
        <v>34</v>
      </c>
      <c r="AX435" s="12" t="s">
        <v>72</v>
      </c>
      <c r="AY435" s="148" t="s">
        <v>306</v>
      </c>
    </row>
    <row r="436" spans="2:65" s="13" customFormat="1">
      <c r="B436" s="154"/>
      <c r="D436" s="147" t="s">
        <v>313</v>
      </c>
      <c r="E436" s="155" t="s">
        <v>21</v>
      </c>
      <c r="F436" s="156" t="s">
        <v>315</v>
      </c>
      <c r="H436" s="157">
        <v>4.9560000000000004</v>
      </c>
      <c r="I436" s="158"/>
      <c r="L436" s="154"/>
      <c r="M436" s="159"/>
      <c r="T436" s="160"/>
      <c r="AT436" s="155" t="s">
        <v>313</v>
      </c>
      <c r="AU436" s="155" t="s">
        <v>81</v>
      </c>
      <c r="AV436" s="13" t="s">
        <v>89</v>
      </c>
      <c r="AW436" s="13" t="s">
        <v>34</v>
      </c>
      <c r="AX436" s="13" t="s">
        <v>72</v>
      </c>
      <c r="AY436" s="155" t="s">
        <v>306</v>
      </c>
    </row>
    <row r="437" spans="2:65" s="15" customFormat="1">
      <c r="B437" s="171"/>
      <c r="D437" s="147" t="s">
        <v>313</v>
      </c>
      <c r="E437" s="172" t="s">
        <v>21</v>
      </c>
      <c r="F437" s="173" t="s">
        <v>331</v>
      </c>
      <c r="H437" s="174">
        <v>7.2939999999999996</v>
      </c>
      <c r="I437" s="175"/>
      <c r="L437" s="171"/>
      <c r="M437" s="176"/>
      <c r="T437" s="177"/>
      <c r="AT437" s="172" t="s">
        <v>313</v>
      </c>
      <c r="AU437" s="172" t="s">
        <v>81</v>
      </c>
      <c r="AV437" s="15" t="s">
        <v>108</v>
      </c>
      <c r="AW437" s="15" t="s">
        <v>34</v>
      </c>
      <c r="AX437" s="15" t="s">
        <v>79</v>
      </c>
      <c r="AY437" s="172" t="s">
        <v>306</v>
      </c>
    </row>
    <row r="438" spans="2:65" s="1" customFormat="1" ht="24.2" customHeight="1">
      <c r="B438" s="33"/>
      <c r="C438" s="133" t="s">
        <v>714</v>
      </c>
      <c r="D438" s="133" t="s">
        <v>308</v>
      </c>
      <c r="E438" s="134" t="s">
        <v>704</v>
      </c>
      <c r="F438" s="135" t="s">
        <v>705</v>
      </c>
      <c r="G438" s="136" t="s">
        <v>236</v>
      </c>
      <c r="H438" s="137">
        <v>7.2939999999999996</v>
      </c>
      <c r="I438" s="138"/>
      <c r="J438" s="139">
        <f>ROUND(I438*H438,2)</f>
        <v>0</v>
      </c>
      <c r="K438" s="135" t="s">
        <v>3596</v>
      </c>
      <c r="L438" s="33"/>
      <c r="M438" s="140" t="s">
        <v>21</v>
      </c>
      <c r="N438" s="141" t="s">
        <v>43</v>
      </c>
      <c r="P438" s="142">
        <f>O438*H438</f>
        <v>0</v>
      </c>
      <c r="Q438" s="142">
        <v>0</v>
      </c>
      <c r="R438" s="142">
        <f>Q438*H438</f>
        <v>0</v>
      </c>
      <c r="S438" s="142">
        <v>0</v>
      </c>
      <c r="T438" s="143">
        <f>S438*H438</f>
        <v>0</v>
      </c>
      <c r="AR438" s="144" t="s">
        <v>108</v>
      </c>
      <c r="AT438" s="144" t="s">
        <v>308</v>
      </c>
      <c r="AU438" s="144" t="s">
        <v>81</v>
      </c>
      <c r="AY438" s="18" t="s">
        <v>306</v>
      </c>
      <c r="BE438" s="145">
        <f>IF(N438="základní",J438,0)</f>
        <v>0</v>
      </c>
      <c r="BF438" s="145">
        <f>IF(N438="snížená",J438,0)</f>
        <v>0</v>
      </c>
      <c r="BG438" s="145">
        <f>IF(N438="zákl. přenesená",J438,0)</f>
        <v>0</v>
      </c>
      <c r="BH438" s="145">
        <f>IF(N438="sníž. přenesená",J438,0)</f>
        <v>0</v>
      </c>
      <c r="BI438" s="145">
        <f>IF(N438="nulová",J438,0)</f>
        <v>0</v>
      </c>
      <c r="BJ438" s="18" t="s">
        <v>79</v>
      </c>
      <c r="BK438" s="145">
        <f>ROUND(I438*H438,2)</f>
        <v>0</v>
      </c>
      <c r="BL438" s="18" t="s">
        <v>108</v>
      </c>
      <c r="BM438" s="144" t="s">
        <v>3963</v>
      </c>
    </row>
    <row r="439" spans="2:65" s="1" customFormat="1">
      <c r="B439" s="33"/>
      <c r="D439" s="161" t="s">
        <v>321</v>
      </c>
      <c r="F439" s="162" t="s">
        <v>3964</v>
      </c>
      <c r="I439" s="163"/>
      <c r="L439" s="33"/>
      <c r="M439" s="164"/>
      <c r="T439" s="52"/>
      <c r="AT439" s="18" t="s">
        <v>321</v>
      </c>
      <c r="AU439" s="18" t="s">
        <v>81</v>
      </c>
    </row>
    <row r="440" spans="2:65" s="12" customFormat="1">
      <c r="B440" s="146"/>
      <c r="D440" s="147" t="s">
        <v>313</v>
      </c>
      <c r="E440" s="148" t="s">
        <v>21</v>
      </c>
      <c r="F440" s="149" t="s">
        <v>3965</v>
      </c>
      <c r="H440" s="150">
        <v>7.2939999999999996</v>
      </c>
      <c r="I440" s="151"/>
      <c r="L440" s="146"/>
      <c r="M440" s="152"/>
      <c r="T440" s="153"/>
      <c r="AT440" s="148" t="s">
        <v>313</v>
      </c>
      <c r="AU440" s="148" t="s">
        <v>81</v>
      </c>
      <c r="AV440" s="12" t="s">
        <v>81</v>
      </c>
      <c r="AW440" s="12" t="s">
        <v>34</v>
      </c>
      <c r="AX440" s="12" t="s">
        <v>72</v>
      </c>
      <c r="AY440" s="148" t="s">
        <v>306</v>
      </c>
    </row>
    <row r="441" spans="2:65" s="13" customFormat="1">
      <c r="B441" s="154"/>
      <c r="D441" s="147" t="s">
        <v>313</v>
      </c>
      <c r="E441" s="155" t="s">
        <v>21</v>
      </c>
      <c r="F441" s="156" t="s">
        <v>315</v>
      </c>
      <c r="H441" s="157">
        <v>7.2939999999999996</v>
      </c>
      <c r="I441" s="158"/>
      <c r="L441" s="154"/>
      <c r="M441" s="159"/>
      <c r="T441" s="160"/>
      <c r="AT441" s="155" t="s">
        <v>313</v>
      </c>
      <c r="AU441" s="155" t="s">
        <v>81</v>
      </c>
      <c r="AV441" s="13" t="s">
        <v>89</v>
      </c>
      <c r="AW441" s="13" t="s">
        <v>34</v>
      </c>
      <c r="AX441" s="13" t="s">
        <v>79</v>
      </c>
      <c r="AY441" s="155" t="s">
        <v>306</v>
      </c>
    </row>
    <row r="442" spans="2:65" s="1" customFormat="1" ht="24.2" customHeight="1">
      <c r="B442" s="33"/>
      <c r="C442" s="133" t="s">
        <v>719</v>
      </c>
      <c r="D442" s="133" t="s">
        <v>308</v>
      </c>
      <c r="E442" s="134" t="s">
        <v>715</v>
      </c>
      <c r="F442" s="135" t="s">
        <v>716</v>
      </c>
      <c r="G442" s="136" t="s">
        <v>236</v>
      </c>
      <c r="H442" s="137">
        <v>2.3380000000000001</v>
      </c>
      <c r="I442" s="138"/>
      <c r="J442" s="139">
        <f>ROUND(I442*H442,2)</f>
        <v>0</v>
      </c>
      <c r="K442" s="135" t="s">
        <v>3596</v>
      </c>
      <c r="L442" s="33"/>
      <c r="M442" s="140" t="s">
        <v>21</v>
      </c>
      <c r="N442" s="141" t="s">
        <v>43</v>
      </c>
      <c r="P442" s="142">
        <f>O442*H442</f>
        <v>0</v>
      </c>
      <c r="Q442" s="142">
        <v>1.6100000000000001E-3</v>
      </c>
      <c r="R442" s="142">
        <f>Q442*H442</f>
        <v>3.7641800000000002E-3</v>
      </c>
      <c r="S442" s="142">
        <v>0</v>
      </c>
      <c r="T442" s="143">
        <f>S442*H442</f>
        <v>0</v>
      </c>
      <c r="AR442" s="144" t="s">
        <v>108</v>
      </c>
      <c r="AT442" s="144" t="s">
        <v>308</v>
      </c>
      <c r="AU442" s="144" t="s">
        <v>81</v>
      </c>
      <c r="AY442" s="18" t="s">
        <v>306</v>
      </c>
      <c r="BE442" s="145">
        <f>IF(N442="základní",J442,0)</f>
        <v>0</v>
      </c>
      <c r="BF442" s="145">
        <f>IF(N442="snížená",J442,0)</f>
        <v>0</v>
      </c>
      <c r="BG442" s="145">
        <f>IF(N442="zákl. přenesená",J442,0)</f>
        <v>0</v>
      </c>
      <c r="BH442" s="145">
        <f>IF(N442="sníž. přenesená",J442,0)</f>
        <v>0</v>
      </c>
      <c r="BI442" s="145">
        <f>IF(N442="nulová",J442,0)</f>
        <v>0</v>
      </c>
      <c r="BJ442" s="18" t="s">
        <v>79</v>
      </c>
      <c r="BK442" s="145">
        <f>ROUND(I442*H442,2)</f>
        <v>0</v>
      </c>
      <c r="BL442" s="18" t="s">
        <v>108</v>
      </c>
      <c r="BM442" s="144" t="s">
        <v>3966</v>
      </c>
    </row>
    <row r="443" spans="2:65" s="1" customFormat="1">
      <c r="B443" s="33"/>
      <c r="D443" s="161" t="s">
        <v>321</v>
      </c>
      <c r="F443" s="162" t="s">
        <v>3967</v>
      </c>
      <c r="I443" s="163"/>
      <c r="L443" s="33"/>
      <c r="M443" s="164"/>
      <c r="T443" s="52"/>
      <c r="AT443" s="18" t="s">
        <v>321</v>
      </c>
      <c r="AU443" s="18" t="s">
        <v>81</v>
      </c>
    </row>
    <row r="444" spans="2:65" s="14" customFormat="1">
      <c r="B444" s="165"/>
      <c r="D444" s="147" t="s">
        <v>313</v>
      </c>
      <c r="E444" s="166" t="s">
        <v>21</v>
      </c>
      <c r="F444" s="167" t="s">
        <v>3917</v>
      </c>
      <c r="H444" s="166" t="s">
        <v>21</v>
      </c>
      <c r="I444" s="168"/>
      <c r="L444" s="165"/>
      <c r="M444" s="169"/>
      <c r="T444" s="170"/>
      <c r="AT444" s="166" t="s">
        <v>313</v>
      </c>
      <c r="AU444" s="166" t="s">
        <v>81</v>
      </c>
      <c r="AV444" s="14" t="s">
        <v>79</v>
      </c>
      <c r="AW444" s="14" t="s">
        <v>34</v>
      </c>
      <c r="AX444" s="14" t="s">
        <v>72</v>
      </c>
      <c r="AY444" s="166" t="s">
        <v>306</v>
      </c>
    </row>
    <row r="445" spans="2:65" s="14" customFormat="1">
      <c r="B445" s="165"/>
      <c r="D445" s="147" t="s">
        <v>313</v>
      </c>
      <c r="E445" s="166" t="s">
        <v>21</v>
      </c>
      <c r="F445" s="167" t="s">
        <v>623</v>
      </c>
      <c r="H445" s="166" t="s">
        <v>21</v>
      </c>
      <c r="I445" s="168"/>
      <c r="L445" s="165"/>
      <c r="M445" s="169"/>
      <c r="T445" s="170"/>
      <c r="AT445" s="166" t="s">
        <v>313</v>
      </c>
      <c r="AU445" s="166" t="s">
        <v>81</v>
      </c>
      <c r="AV445" s="14" t="s">
        <v>79</v>
      </c>
      <c r="AW445" s="14" t="s">
        <v>34</v>
      </c>
      <c r="AX445" s="14" t="s">
        <v>72</v>
      </c>
      <c r="AY445" s="166" t="s">
        <v>306</v>
      </c>
    </row>
    <row r="446" spans="2:65" s="12" customFormat="1">
      <c r="B446" s="146"/>
      <c r="D446" s="147" t="s">
        <v>313</v>
      </c>
      <c r="E446" s="148" t="s">
        <v>21</v>
      </c>
      <c r="F446" s="149" t="s">
        <v>3961</v>
      </c>
      <c r="H446" s="150">
        <v>2.3380000000000001</v>
      </c>
      <c r="I446" s="151"/>
      <c r="L446" s="146"/>
      <c r="M446" s="152"/>
      <c r="T446" s="153"/>
      <c r="AT446" s="148" t="s">
        <v>313</v>
      </c>
      <c r="AU446" s="148" t="s">
        <v>81</v>
      </c>
      <c r="AV446" s="12" t="s">
        <v>81</v>
      </c>
      <c r="AW446" s="12" t="s">
        <v>34</v>
      </c>
      <c r="AX446" s="12" t="s">
        <v>72</v>
      </c>
      <c r="AY446" s="148" t="s">
        <v>306</v>
      </c>
    </row>
    <row r="447" spans="2:65" s="13" customFormat="1">
      <c r="B447" s="154"/>
      <c r="D447" s="147" t="s">
        <v>313</v>
      </c>
      <c r="E447" s="155" t="s">
        <v>21</v>
      </c>
      <c r="F447" s="156" t="s">
        <v>315</v>
      </c>
      <c r="H447" s="157">
        <v>2.3380000000000001</v>
      </c>
      <c r="I447" s="158"/>
      <c r="L447" s="154"/>
      <c r="M447" s="159"/>
      <c r="T447" s="160"/>
      <c r="AT447" s="155" t="s">
        <v>313</v>
      </c>
      <c r="AU447" s="155" t="s">
        <v>81</v>
      </c>
      <c r="AV447" s="13" t="s">
        <v>89</v>
      </c>
      <c r="AW447" s="13" t="s">
        <v>34</v>
      </c>
      <c r="AX447" s="13" t="s">
        <v>79</v>
      </c>
      <c r="AY447" s="155" t="s">
        <v>306</v>
      </c>
    </row>
    <row r="448" spans="2:65" s="1" customFormat="1" ht="24.2" customHeight="1">
      <c r="B448" s="33"/>
      <c r="C448" s="133" t="s">
        <v>725</v>
      </c>
      <c r="D448" s="133" t="s">
        <v>308</v>
      </c>
      <c r="E448" s="134" t="s">
        <v>720</v>
      </c>
      <c r="F448" s="135" t="s">
        <v>721</v>
      </c>
      <c r="G448" s="136" t="s">
        <v>236</v>
      </c>
      <c r="H448" s="137">
        <v>2.3380000000000001</v>
      </c>
      <c r="I448" s="138"/>
      <c r="J448" s="139">
        <f>ROUND(I448*H448,2)</f>
        <v>0</v>
      </c>
      <c r="K448" s="135" t="s">
        <v>3596</v>
      </c>
      <c r="L448" s="33"/>
      <c r="M448" s="140" t="s">
        <v>21</v>
      </c>
      <c r="N448" s="141" t="s">
        <v>43</v>
      </c>
      <c r="P448" s="142">
        <f>O448*H448</f>
        <v>0</v>
      </c>
      <c r="Q448" s="142">
        <v>0</v>
      </c>
      <c r="R448" s="142">
        <f>Q448*H448</f>
        <v>0</v>
      </c>
      <c r="S448" s="142">
        <v>0</v>
      </c>
      <c r="T448" s="143">
        <f>S448*H448</f>
        <v>0</v>
      </c>
      <c r="AR448" s="144" t="s">
        <v>108</v>
      </c>
      <c r="AT448" s="144" t="s">
        <v>308</v>
      </c>
      <c r="AU448" s="144" t="s">
        <v>81</v>
      </c>
      <c r="AY448" s="18" t="s">
        <v>306</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108</v>
      </c>
      <c r="BM448" s="144" t="s">
        <v>3968</v>
      </c>
    </row>
    <row r="449" spans="2:65" s="1" customFormat="1">
      <c r="B449" s="33"/>
      <c r="D449" s="161" t="s">
        <v>321</v>
      </c>
      <c r="F449" s="162" t="s">
        <v>3969</v>
      </c>
      <c r="I449" s="163"/>
      <c r="L449" s="33"/>
      <c r="M449" s="164"/>
      <c r="T449" s="52"/>
      <c r="AT449" s="18" t="s">
        <v>321</v>
      </c>
      <c r="AU449" s="18" t="s">
        <v>81</v>
      </c>
    </row>
    <row r="450" spans="2:65" s="12" customFormat="1">
      <c r="B450" s="146"/>
      <c r="D450" s="147" t="s">
        <v>313</v>
      </c>
      <c r="E450" s="148" t="s">
        <v>21</v>
      </c>
      <c r="F450" s="149" t="s">
        <v>3970</v>
      </c>
      <c r="H450" s="150">
        <v>2.3380000000000001</v>
      </c>
      <c r="I450" s="151"/>
      <c r="L450" s="146"/>
      <c r="M450" s="152"/>
      <c r="T450" s="153"/>
      <c r="AT450" s="148" t="s">
        <v>313</v>
      </c>
      <c r="AU450" s="148" t="s">
        <v>81</v>
      </c>
      <c r="AV450" s="12" t="s">
        <v>81</v>
      </c>
      <c r="AW450" s="12" t="s">
        <v>34</v>
      </c>
      <c r="AX450" s="12" t="s">
        <v>72</v>
      </c>
      <c r="AY450" s="148" t="s">
        <v>306</v>
      </c>
    </row>
    <row r="451" spans="2:65" s="13" customFormat="1">
      <c r="B451" s="154"/>
      <c r="D451" s="147" t="s">
        <v>313</v>
      </c>
      <c r="E451" s="155" t="s">
        <v>21</v>
      </c>
      <c r="F451" s="156" t="s">
        <v>315</v>
      </c>
      <c r="H451" s="157">
        <v>2.3380000000000001</v>
      </c>
      <c r="I451" s="158"/>
      <c r="L451" s="154"/>
      <c r="M451" s="159"/>
      <c r="T451" s="160"/>
      <c r="AT451" s="155" t="s">
        <v>313</v>
      </c>
      <c r="AU451" s="155" t="s">
        <v>81</v>
      </c>
      <c r="AV451" s="13" t="s">
        <v>89</v>
      </c>
      <c r="AW451" s="13" t="s">
        <v>34</v>
      </c>
      <c r="AX451" s="13" t="s">
        <v>79</v>
      </c>
      <c r="AY451" s="155" t="s">
        <v>306</v>
      </c>
    </row>
    <row r="452" spans="2:65" s="1" customFormat="1" ht="37.9" customHeight="1">
      <c r="B452" s="33"/>
      <c r="C452" s="133" t="s">
        <v>732</v>
      </c>
      <c r="D452" s="133" t="s">
        <v>308</v>
      </c>
      <c r="E452" s="134" t="s">
        <v>726</v>
      </c>
      <c r="F452" s="135" t="s">
        <v>727</v>
      </c>
      <c r="G452" s="136" t="s">
        <v>375</v>
      </c>
      <c r="H452" s="137">
        <v>0</v>
      </c>
      <c r="I452" s="296"/>
      <c r="J452" s="139">
        <f>ROUND(I452*H452,2)</f>
        <v>0</v>
      </c>
      <c r="K452" s="135" t="s">
        <v>3596</v>
      </c>
      <c r="L452" s="33"/>
      <c r="M452" s="140" t="s">
        <v>21</v>
      </c>
      <c r="N452" s="141" t="s">
        <v>43</v>
      </c>
      <c r="P452" s="142">
        <f>O452*H452</f>
        <v>0</v>
      </c>
      <c r="Q452" s="142">
        <v>1.0551200000000001</v>
      </c>
      <c r="R452" s="142">
        <f>Q452*H452</f>
        <v>0</v>
      </c>
      <c r="S452" s="142">
        <v>0</v>
      </c>
      <c r="T452" s="143">
        <f>S452*H452</f>
        <v>0</v>
      </c>
      <c r="AR452" s="144" t="s">
        <v>108</v>
      </c>
      <c r="AT452" s="144" t="s">
        <v>308</v>
      </c>
      <c r="AU452" s="144" t="s">
        <v>81</v>
      </c>
      <c r="AY452" s="18" t="s">
        <v>306</v>
      </c>
      <c r="BE452" s="145">
        <f>IF(N452="základní",J452,0)</f>
        <v>0</v>
      </c>
      <c r="BF452" s="145">
        <f>IF(N452="snížená",J452,0)</f>
        <v>0</v>
      </c>
      <c r="BG452" s="145">
        <f>IF(N452="zákl. přenesená",J452,0)</f>
        <v>0</v>
      </c>
      <c r="BH452" s="145">
        <f>IF(N452="sníž. přenesená",J452,0)</f>
        <v>0</v>
      </c>
      <c r="BI452" s="145">
        <f>IF(N452="nulová",J452,0)</f>
        <v>0</v>
      </c>
      <c r="BJ452" s="18" t="s">
        <v>79</v>
      </c>
      <c r="BK452" s="145">
        <f>ROUND(I452*H452,2)</f>
        <v>0</v>
      </c>
      <c r="BL452" s="18" t="s">
        <v>108</v>
      </c>
      <c r="BM452" s="144" t="s">
        <v>3971</v>
      </c>
    </row>
    <row r="453" spans="2:65" s="1" customFormat="1">
      <c r="B453" s="33"/>
      <c r="D453" s="161" t="s">
        <v>321</v>
      </c>
      <c r="F453" s="162" t="s">
        <v>3972</v>
      </c>
      <c r="I453" s="163"/>
      <c r="L453" s="33"/>
      <c r="M453" s="164"/>
      <c r="T453" s="52"/>
      <c r="AT453" s="18" t="s">
        <v>321</v>
      </c>
      <c r="AU453" s="18" t="s">
        <v>81</v>
      </c>
    </row>
    <row r="454" spans="2:65" s="12" customFormat="1">
      <c r="B454" s="146"/>
      <c r="D454" s="147" t="s">
        <v>313</v>
      </c>
      <c r="E454" s="148" t="s">
        <v>21</v>
      </c>
      <c r="F454" s="149" t="s">
        <v>3973</v>
      </c>
      <c r="H454" s="150">
        <v>0</v>
      </c>
      <c r="I454" s="151"/>
      <c r="L454" s="146"/>
      <c r="M454" s="152"/>
      <c r="T454" s="153"/>
      <c r="AT454" s="148" t="s">
        <v>313</v>
      </c>
      <c r="AU454" s="148" t="s">
        <v>81</v>
      </c>
      <c r="AV454" s="12" t="s">
        <v>81</v>
      </c>
      <c r="AW454" s="12" t="s">
        <v>34</v>
      </c>
      <c r="AX454" s="12" t="s">
        <v>72</v>
      </c>
      <c r="AY454" s="148" t="s">
        <v>306</v>
      </c>
    </row>
    <row r="455" spans="2:65" s="13" customFormat="1">
      <c r="B455" s="154"/>
      <c r="D455" s="147" t="s">
        <v>313</v>
      </c>
      <c r="E455" s="155" t="s">
        <v>21</v>
      </c>
      <c r="F455" s="156" t="s">
        <v>315</v>
      </c>
      <c r="H455" s="157">
        <v>0</v>
      </c>
      <c r="I455" s="158"/>
      <c r="L455" s="154"/>
      <c r="M455" s="159"/>
      <c r="T455" s="160"/>
      <c r="AT455" s="155" t="s">
        <v>313</v>
      </c>
      <c r="AU455" s="155" t="s">
        <v>81</v>
      </c>
      <c r="AV455" s="13" t="s">
        <v>89</v>
      </c>
      <c r="AW455" s="13" t="s">
        <v>34</v>
      </c>
      <c r="AX455" s="13" t="s">
        <v>79</v>
      </c>
      <c r="AY455" s="155" t="s">
        <v>306</v>
      </c>
    </row>
    <row r="456" spans="2:65" s="1" customFormat="1" ht="16.5" customHeight="1">
      <c r="B456" s="33"/>
      <c r="C456" s="133" t="s">
        <v>743</v>
      </c>
      <c r="D456" s="133" t="s">
        <v>308</v>
      </c>
      <c r="E456" s="134" t="s">
        <v>3974</v>
      </c>
      <c r="F456" s="135" t="s">
        <v>3975</v>
      </c>
      <c r="G456" s="136" t="s">
        <v>318</v>
      </c>
      <c r="H456" s="137">
        <v>10.858000000000001</v>
      </c>
      <c r="I456" s="138"/>
      <c r="J456" s="139">
        <f>ROUND(I456*H456,2)</f>
        <v>0</v>
      </c>
      <c r="K456" s="135" t="s">
        <v>3596</v>
      </c>
      <c r="L456" s="33"/>
      <c r="M456" s="140" t="s">
        <v>21</v>
      </c>
      <c r="N456" s="141" t="s">
        <v>43</v>
      </c>
      <c r="P456" s="142">
        <f>O456*H456</f>
        <v>0</v>
      </c>
      <c r="Q456" s="142">
        <v>2.5019800000000001</v>
      </c>
      <c r="R456" s="142">
        <f>Q456*H456</f>
        <v>27.166498840000003</v>
      </c>
      <c r="S456" s="142">
        <v>0</v>
      </c>
      <c r="T456" s="143">
        <f>S456*H456</f>
        <v>0</v>
      </c>
      <c r="AR456" s="144" t="s">
        <v>108</v>
      </c>
      <c r="AT456" s="144" t="s">
        <v>308</v>
      </c>
      <c r="AU456" s="144" t="s">
        <v>81</v>
      </c>
      <c r="AY456" s="18" t="s">
        <v>306</v>
      </c>
      <c r="BE456" s="145">
        <f>IF(N456="základní",J456,0)</f>
        <v>0</v>
      </c>
      <c r="BF456" s="145">
        <f>IF(N456="snížená",J456,0)</f>
        <v>0</v>
      </c>
      <c r="BG456" s="145">
        <f>IF(N456="zákl. přenesená",J456,0)</f>
        <v>0</v>
      </c>
      <c r="BH456" s="145">
        <f>IF(N456="sníž. přenesená",J456,0)</f>
        <v>0</v>
      </c>
      <c r="BI456" s="145">
        <f>IF(N456="nulová",J456,0)</f>
        <v>0</v>
      </c>
      <c r="BJ456" s="18" t="s">
        <v>79</v>
      </c>
      <c r="BK456" s="145">
        <f>ROUND(I456*H456,2)</f>
        <v>0</v>
      </c>
      <c r="BL456" s="18" t="s">
        <v>108</v>
      </c>
      <c r="BM456" s="144" t="s">
        <v>3976</v>
      </c>
    </row>
    <row r="457" spans="2:65" s="1" customFormat="1">
      <c r="B457" s="33"/>
      <c r="D457" s="161" t="s">
        <v>321</v>
      </c>
      <c r="F457" s="162" t="s">
        <v>3977</v>
      </c>
      <c r="I457" s="163"/>
      <c r="L457" s="33"/>
      <c r="M457" s="164"/>
      <c r="T457" s="52"/>
      <c r="AT457" s="18" t="s">
        <v>321</v>
      </c>
      <c r="AU457" s="18" t="s">
        <v>81</v>
      </c>
    </row>
    <row r="458" spans="2:65" s="14" customFormat="1">
      <c r="B458" s="165"/>
      <c r="D458" s="147" t="s">
        <v>313</v>
      </c>
      <c r="E458" s="166" t="s">
        <v>21</v>
      </c>
      <c r="F458" s="167" t="s">
        <v>3917</v>
      </c>
      <c r="H458" s="166" t="s">
        <v>21</v>
      </c>
      <c r="I458" s="168"/>
      <c r="L458" s="165"/>
      <c r="M458" s="169"/>
      <c r="T458" s="170"/>
      <c r="AT458" s="166" t="s">
        <v>313</v>
      </c>
      <c r="AU458" s="166" t="s">
        <v>81</v>
      </c>
      <c r="AV458" s="14" t="s">
        <v>79</v>
      </c>
      <c r="AW458" s="14" t="s">
        <v>34</v>
      </c>
      <c r="AX458" s="14" t="s">
        <v>72</v>
      </c>
      <c r="AY458" s="166" t="s">
        <v>306</v>
      </c>
    </row>
    <row r="459" spans="2:65" s="12" customFormat="1">
      <c r="B459" s="146"/>
      <c r="D459" s="147" t="s">
        <v>313</v>
      </c>
      <c r="E459" s="148" t="s">
        <v>21</v>
      </c>
      <c r="F459" s="149" t="s">
        <v>3978</v>
      </c>
      <c r="H459" s="150">
        <v>0.82799999999999996</v>
      </c>
      <c r="I459" s="151"/>
      <c r="L459" s="146"/>
      <c r="M459" s="152"/>
      <c r="T459" s="153"/>
      <c r="AT459" s="148" t="s">
        <v>313</v>
      </c>
      <c r="AU459" s="148" t="s">
        <v>81</v>
      </c>
      <c r="AV459" s="12" t="s">
        <v>81</v>
      </c>
      <c r="AW459" s="12" t="s">
        <v>34</v>
      </c>
      <c r="AX459" s="12" t="s">
        <v>72</v>
      </c>
      <c r="AY459" s="148" t="s">
        <v>306</v>
      </c>
    </row>
    <row r="460" spans="2:65" s="12" customFormat="1">
      <c r="B460" s="146"/>
      <c r="D460" s="147" t="s">
        <v>313</v>
      </c>
      <c r="E460" s="148" t="s">
        <v>21</v>
      </c>
      <c r="F460" s="149" t="s">
        <v>3979</v>
      </c>
      <c r="H460" s="150">
        <v>1.29</v>
      </c>
      <c r="I460" s="151"/>
      <c r="L460" s="146"/>
      <c r="M460" s="152"/>
      <c r="T460" s="153"/>
      <c r="AT460" s="148" t="s">
        <v>313</v>
      </c>
      <c r="AU460" s="148" t="s">
        <v>81</v>
      </c>
      <c r="AV460" s="12" t="s">
        <v>81</v>
      </c>
      <c r="AW460" s="12" t="s">
        <v>34</v>
      </c>
      <c r="AX460" s="12" t="s">
        <v>72</v>
      </c>
      <c r="AY460" s="148" t="s">
        <v>306</v>
      </c>
    </row>
    <row r="461" spans="2:65" s="12" customFormat="1">
      <c r="B461" s="146"/>
      <c r="D461" s="147" t="s">
        <v>313</v>
      </c>
      <c r="E461" s="148" t="s">
        <v>21</v>
      </c>
      <c r="F461" s="149" t="s">
        <v>3980</v>
      </c>
      <c r="H461" s="150">
        <v>1.05</v>
      </c>
      <c r="I461" s="151"/>
      <c r="L461" s="146"/>
      <c r="M461" s="152"/>
      <c r="T461" s="153"/>
      <c r="AT461" s="148" t="s">
        <v>313</v>
      </c>
      <c r="AU461" s="148" t="s">
        <v>81</v>
      </c>
      <c r="AV461" s="12" t="s">
        <v>81</v>
      </c>
      <c r="AW461" s="12" t="s">
        <v>34</v>
      </c>
      <c r="AX461" s="12" t="s">
        <v>72</v>
      </c>
      <c r="AY461" s="148" t="s">
        <v>306</v>
      </c>
    </row>
    <row r="462" spans="2:65" s="12" customFormat="1">
      <c r="B462" s="146"/>
      <c r="D462" s="147" t="s">
        <v>313</v>
      </c>
      <c r="E462" s="148" t="s">
        <v>21</v>
      </c>
      <c r="F462" s="149" t="s">
        <v>3981</v>
      </c>
      <c r="H462" s="150">
        <v>0.36299999999999999</v>
      </c>
      <c r="I462" s="151"/>
      <c r="L462" s="146"/>
      <c r="M462" s="152"/>
      <c r="T462" s="153"/>
      <c r="AT462" s="148" t="s">
        <v>313</v>
      </c>
      <c r="AU462" s="148" t="s">
        <v>81</v>
      </c>
      <c r="AV462" s="12" t="s">
        <v>81</v>
      </c>
      <c r="AW462" s="12" t="s">
        <v>34</v>
      </c>
      <c r="AX462" s="12" t="s">
        <v>72</v>
      </c>
      <c r="AY462" s="148" t="s">
        <v>306</v>
      </c>
    </row>
    <row r="463" spans="2:65" s="12" customFormat="1">
      <c r="B463" s="146"/>
      <c r="D463" s="147" t="s">
        <v>313</v>
      </c>
      <c r="E463" s="148" t="s">
        <v>21</v>
      </c>
      <c r="F463" s="149" t="s">
        <v>3982</v>
      </c>
      <c r="H463" s="150">
        <v>3.55</v>
      </c>
      <c r="I463" s="151"/>
      <c r="L463" s="146"/>
      <c r="M463" s="152"/>
      <c r="T463" s="153"/>
      <c r="AT463" s="148" t="s">
        <v>313</v>
      </c>
      <c r="AU463" s="148" t="s">
        <v>81</v>
      </c>
      <c r="AV463" s="12" t="s">
        <v>81</v>
      </c>
      <c r="AW463" s="12" t="s">
        <v>34</v>
      </c>
      <c r="AX463" s="12" t="s">
        <v>72</v>
      </c>
      <c r="AY463" s="148" t="s">
        <v>306</v>
      </c>
    </row>
    <row r="464" spans="2:65" s="13" customFormat="1">
      <c r="B464" s="154"/>
      <c r="D464" s="147" t="s">
        <v>313</v>
      </c>
      <c r="E464" s="155" t="s">
        <v>21</v>
      </c>
      <c r="F464" s="156" t="s">
        <v>315</v>
      </c>
      <c r="H464" s="157">
        <v>7.0810000000000004</v>
      </c>
      <c r="I464" s="158"/>
      <c r="L464" s="154"/>
      <c r="M464" s="159"/>
      <c r="T464" s="160"/>
      <c r="AT464" s="155" t="s">
        <v>313</v>
      </c>
      <c r="AU464" s="155" t="s">
        <v>81</v>
      </c>
      <c r="AV464" s="13" t="s">
        <v>89</v>
      </c>
      <c r="AW464" s="13" t="s">
        <v>34</v>
      </c>
      <c r="AX464" s="13" t="s">
        <v>72</v>
      </c>
      <c r="AY464" s="155" t="s">
        <v>306</v>
      </c>
    </row>
    <row r="465" spans="2:65" s="14" customFormat="1">
      <c r="B465" s="165"/>
      <c r="D465" s="147" t="s">
        <v>313</v>
      </c>
      <c r="E465" s="166" t="s">
        <v>21</v>
      </c>
      <c r="F465" s="167" t="s">
        <v>3983</v>
      </c>
      <c r="H465" s="166" t="s">
        <v>21</v>
      </c>
      <c r="I465" s="168"/>
      <c r="L465" s="165"/>
      <c r="M465" s="169"/>
      <c r="T465" s="170"/>
      <c r="AT465" s="166" t="s">
        <v>313</v>
      </c>
      <c r="AU465" s="166" t="s">
        <v>81</v>
      </c>
      <c r="AV465" s="14" t="s">
        <v>79</v>
      </c>
      <c r="AW465" s="14" t="s">
        <v>34</v>
      </c>
      <c r="AX465" s="14" t="s">
        <v>72</v>
      </c>
      <c r="AY465" s="166" t="s">
        <v>306</v>
      </c>
    </row>
    <row r="466" spans="2:65" s="12" customFormat="1">
      <c r="B466" s="146"/>
      <c r="D466" s="147" t="s">
        <v>313</v>
      </c>
      <c r="E466" s="148" t="s">
        <v>21</v>
      </c>
      <c r="F466" s="149" t="s">
        <v>3984</v>
      </c>
      <c r="H466" s="150">
        <v>0.69899999999999995</v>
      </c>
      <c r="I466" s="151"/>
      <c r="L466" s="146"/>
      <c r="M466" s="152"/>
      <c r="T466" s="153"/>
      <c r="AT466" s="148" t="s">
        <v>313</v>
      </c>
      <c r="AU466" s="148" t="s">
        <v>81</v>
      </c>
      <c r="AV466" s="12" t="s">
        <v>81</v>
      </c>
      <c r="AW466" s="12" t="s">
        <v>34</v>
      </c>
      <c r="AX466" s="12" t="s">
        <v>72</v>
      </c>
      <c r="AY466" s="148" t="s">
        <v>306</v>
      </c>
    </row>
    <row r="467" spans="2:65" s="14" customFormat="1">
      <c r="B467" s="165"/>
      <c r="D467" s="147" t="s">
        <v>313</v>
      </c>
      <c r="E467" s="166" t="s">
        <v>21</v>
      </c>
      <c r="F467" s="167" t="s">
        <v>3985</v>
      </c>
      <c r="H467" s="166" t="s">
        <v>21</v>
      </c>
      <c r="I467" s="168"/>
      <c r="L467" s="165"/>
      <c r="M467" s="169"/>
      <c r="T467" s="170"/>
      <c r="AT467" s="166" t="s">
        <v>313</v>
      </c>
      <c r="AU467" s="166" t="s">
        <v>81</v>
      </c>
      <c r="AV467" s="14" t="s">
        <v>79</v>
      </c>
      <c r="AW467" s="14" t="s">
        <v>34</v>
      </c>
      <c r="AX467" s="14" t="s">
        <v>72</v>
      </c>
      <c r="AY467" s="166" t="s">
        <v>306</v>
      </c>
    </row>
    <row r="468" spans="2:65" s="12" customFormat="1">
      <c r="B468" s="146"/>
      <c r="D468" s="147" t="s">
        <v>313</v>
      </c>
      <c r="E468" s="148" t="s">
        <v>21</v>
      </c>
      <c r="F468" s="149" t="s">
        <v>3986</v>
      </c>
      <c r="H468" s="150">
        <v>1.38</v>
      </c>
      <c r="I468" s="151"/>
      <c r="L468" s="146"/>
      <c r="M468" s="152"/>
      <c r="T468" s="153"/>
      <c r="AT468" s="148" t="s">
        <v>313</v>
      </c>
      <c r="AU468" s="148" t="s">
        <v>81</v>
      </c>
      <c r="AV468" s="12" t="s">
        <v>81</v>
      </c>
      <c r="AW468" s="12" t="s">
        <v>34</v>
      </c>
      <c r="AX468" s="12" t="s">
        <v>72</v>
      </c>
      <c r="AY468" s="148" t="s">
        <v>306</v>
      </c>
    </row>
    <row r="469" spans="2:65" s="12" customFormat="1">
      <c r="B469" s="146"/>
      <c r="D469" s="147" t="s">
        <v>313</v>
      </c>
      <c r="E469" s="148" t="s">
        <v>21</v>
      </c>
      <c r="F469" s="149" t="s">
        <v>3987</v>
      </c>
      <c r="H469" s="150">
        <v>0.45200000000000001</v>
      </c>
      <c r="I469" s="151"/>
      <c r="L469" s="146"/>
      <c r="M469" s="152"/>
      <c r="T469" s="153"/>
      <c r="AT469" s="148" t="s">
        <v>313</v>
      </c>
      <c r="AU469" s="148" t="s">
        <v>81</v>
      </c>
      <c r="AV469" s="12" t="s">
        <v>81</v>
      </c>
      <c r="AW469" s="12" t="s">
        <v>34</v>
      </c>
      <c r="AX469" s="12" t="s">
        <v>72</v>
      </c>
      <c r="AY469" s="148" t="s">
        <v>306</v>
      </c>
    </row>
    <row r="470" spans="2:65" s="12" customFormat="1">
      <c r="B470" s="146"/>
      <c r="D470" s="147" t="s">
        <v>313</v>
      </c>
      <c r="E470" s="148" t="s">
        <v>21</v>
      </c>
      <c r="F470" s="149" t="s">
        <v>3988</v>
      </c>
      <c r="H470" s="150">
        <v>1.246</v>
      </c>
      <c r="I470" s="151"/>
      <c r="L470" s="146"/>
      <c r="M470" s="152"/>
      <c r="T470" s="153"/>
      <c r="AT470" s="148" t="s">
        <v>313</v>
      </c>
      <c r="AU470" s="148" t="s">
        <v>81</v>
      </c>
      <c r="AV470" s="12" t="s">
        <v>81</v>
      </c>
      <c r="AW470" s="12" t="s">
        <v>34</v>
      </c>
      <c r="AX470" s="12" t="s">
        <v>72</v>
      </c>
      <c r="AY470" s="148" t="s">
        <v>306</v>
      </c>
    </row>
    <row r="471" spans="2:65" s="13" customFormat="1">
      <c r="B471" s="154"/>
      <c r="D471" s="147" t="s">
        <v>313</v>
      </c>
      <c r="E471" s="155" t="s">
        <v>21</v>
      </c>
      <c r="F471" s="156" t="s">
        <v>315</v>
      </c>
      <c r="H471" s="157">
        <v>3.7770000000000001</v>
      </c>
      <c r="I471" s="158"/>
      <c r="L471" s="154"/>
      <c r="M471" s="159"/>
      <c r="T471" s="160"/>
      <c r="AT471" s="155" t="s">
        <v>313</v>
      </c>
      <c r="AU471" s="155" t="s">
        <v>81</v>
      </c>
      <c r="AV471" s="13" t="s">
        <v>89</v>
      </c>
      <c r="AW471" s="13" t="s">
        <v>34</v>
      </c>
      <c r="AX471" s="13" t="s">
        <v>72</v>
      </c>
      <c r="AY471" s="155" t="s">
        <v>306</v>
      </c>
    </row>
    <row r="472" spans="2:65" s="15" customFormat="1">
      <c r="B472" s="171"/>
      <c r="D472" s="147" t="s">
        <v>313</v>
      </c>
      <c r="E472" s="172" t="s">
        <v>21</v>
      </c>
      <c r="F472" s="173" t="s">
        <v>331</v>
      </c>
      <c r="H472" s="174">
        <v>10.858000000000001</v>
      </c>
      <c r="I472" s="175"/>
      <c r="L472" s="171"/>
      <c r="M472" s="176"/>
      <c r="T472" s="177"/>
      <c r="AT472" s="172" t="s">
        <v>313</v>
      </c>
      <c r="AU472" s="172" t="s">
        <v>81</v>
      </c>
      <c r="AV472" s="15" t="s">
        <v>108</v>
      </c>
      <c r="AW472" s="15" t="s">
        <v>34</v>
      </c>
      <c r="AX472" s="15" t="s">
        <v>79</v>
      </c>
      <c r="AY472" s="172" t="s">
        <v>306</v>
      </c>
    </row>
    <row r="473" spans="2:65" s="1" customFormat="1" ht="16.5" customHeight="1">
      <c r="B473" s="33"/>
      <c r="C473" s="133" t="s">
        <v>752</v>
      </c>
      <c r="D473" s="133" t="s">
        <v>308</v>
      </c>
      <c r="E473" s="134" t="s">
        <v>744</v>
      </c>
      <c r="F473" s="135" t="s">
        <v>745</v>
      </c>
      <c r="G473" s="136" t="s">
        <v>236</v>
      </c>
      <c r="H473" s="137">
        <v>85.296000000000006</v>
      </c>
      <c r="I473" s="138"/>
      <c r="J473" s="139">
        <f>ROUND(I473*H473,2)</f>
        <v>0</v>
      </c>
      <c r="K473" s="135" t="s">
        <v>3596</v>
      </c>
      <c r="L473" s="33"/>
      <c r="M473" s="140" t="s">
        <v>21</v>
      </c>
      <c r="N473" s="141" t="s">
        <v>43</v>
      </c>
      <c r="P473" s="142">
        <f>O473*H473</f>
        <v>0</v>
      </c>
      <c r="Q473" s="142">
        <v>1.1169999999999999E-2</v>
      </c>
      <c r="R473" s="142">
        <f>Q473*H473</f>
        <v>0.95275631999999999</v>
      </c>
      <c r="S473" s="142">
        <v>0</v>
      </c>
      <c r="T473" s="143">
        <f>S473*H473</f>
        <v>0</v>
      </c>
      <c r="AR473" s="144" t="s">
        <v>108</v>
      </c>
      <c r="AT473" s="144" t="s">
        <v>308</v>
      </c>
      <c r="AU473" s="144" t="s">
        <v>81</v>
      </c>
      <c r="AY473" s="18" t="s">
        <v>306</v>
      </c>
      <c r="BE473" s="145">
        <f>IF(N473="základní",J473,0)</f>
        <v>0</v>
      </c>
      <c r="BF473" s="145">
        <f>IF(N473="snížená",J473,0)</f>
        <v>0</v>
      </c>
      <c r="BG473" s="145">
        <f>IF(N473="zákl. přenesená",J473,0)</f>
        <v>0</v>
      </c>
      <c r="BH473" s="145">
        <f>IF(N473="sníž. přenesená",J473,0)</f>
        <v>0</v>
      </c>
      <c r="BI473" s="145">
        <f>IF(N473="nulová",J473,0)</f>
        <v>0</v>
      </c>
      <c r="BJ473" s="18" t="s">
        <v>79</v>
      </c>
      <c r="BK473" s="145">
        <f>ROUND(I473*H473,2)</f>
        <v>0</v>
      </c>
      <c r="BL473" s="18" t="s">
        <v>108</v>
      </c>
      <c r="BM473" s="144" t="s">
        <v>3989</v>
      </c>
    </row>
    <row r="474" spans="2:65" s="1" customFormat="1">
      <c r="B474" s="33"/>
      <c r="D474" s="161" t="s">
        <v>321</v>
      </c>
      <c r="F474" s="162" t="s">
        <v>3990</v>
      </c>
      <c r="I474" s="163"/>
      <c r="L474" s="33"/>
      <c r="M474" s="164"/>
      <c r="T474" s="52"/>
      <c r="AT474" s="18" t="s">
        <v>321</v>
      </c>
      <c r="AU474" s="18" t="s">
        <v>81</v>
      </c>
    </row>
    <row r="475" spans="2:65" s="14" customFormat="1">
      <c r="B475" s="165"/>
      <c r="D475" s="147" t="s">
        <v>313</v>
      </c>
      <c r="E475" s="166" t="s">
        <v>21</v>
      </c>
      <c r="F475" s="167" t="s">
        <v>3917</v>
      </c>
      <c r="H475" s="166" t="s">
        <v>21</v>
      </c>
      <c r="I475" s="168"/>
      <c r="L475" s="165"/>
      <c r="M475" s="169"/>
      <c r="T475" s="170"/>
      <c r="AT475" s="166" t="s">
        <v>313</v>
      </c>
      <c r="AU475" s="166" t="s">
        <v>81</v>
      </c>
      <c r="AV475" s="14" t="s">
        <v>79</v>
      </c>
      <c r="AW475" s="14" t="s">
        <v>34</v>
      </c>
      <c r="AX475" s="14" t="s">
        <v>72</v>
      </c>
      <c r="AY475" s="166" t="s">
        <v>306</v>
      </c>
    </row>
    <row r="476" spans="2:65" s="12" customFormat="1">
      <c r="B476" s="146"/>
      <c r="D476" s="147" t="s">
        <v>313</v>
      </c>
      <c r="E476" s="148" t="s">
        <v>21</v>
      </c>
      <c r="F476" s="149" t="s">
        <v>3991</v>
      </c>
      <c r="H476" s="150">
        <v>8.2840000000000007</v>
      </c>
      <c r="I476" s="151"/>
      <c r="L476" s="146"/>
      <c r="M476" s="152"/>
      <c r="T476" s="153"/>
      <c r="AT476" s="148" t="s">
        <v>313</v>
      </c>
      <c r="AU476" s="148" t="s">
        <v>81</v>
      </c>
      <c r="AV476" s="12" t="s">
        <v>81</v>
      </c>
      <c r="AW476" s="12" t="s">
        <v>34</v>
      </c>
      <c r="AX476" s="12" t="s">
        <v>72</v>
      </c>
      <c r="AY476" s="148" t="s">
        <v>306</v>
      </c>
    </row>
    <row r="477" spans="2:65" s="12" customFormat="1">
      <c r="B477" s="146"/>
      <c r="D477" s="147" t="s">
        <v>313</v>
      </c>
      <c r="E477" s="148" t="s">
        <v>21</v>
      </c>
      <c r="F477" s="149" t="s">
        <v>3992</v>
      </c>
      <c r="H477" s="150">
        <v>8.6</v>
      </c>
      <c r="I477" s="151"/>
      <c r="L477" s="146"/>
      <c r="M477" s="152"/>
      <c r="T477" s="153"/>
      <c r="AT477" s="148" t="s">
        <v>313</v>
      </c>
      <c r="AU477" s="148" t="s">
        <v>81</v>
      </c>
      <c r="AV477" s="12" t="s">
        <v>81</v>
      </c>
      <c r="AW477" s="12" t="s">
        <v>34</v>
      </c>
      <c r="AX477" s="12" t="s">
        <v>72</v>
      </c>
      <c r="AY477" s="148" t="s">
        <v>306</v>
      </c>
    </row>
    <row r="478" spans="2:65" s="12" customFormat="1">
      <c r="B478" s="146"/>
      <c r="D478" s="147" t="s">
        <v>313</v>
      </c>
      <c r="E478" s="148" t="s">
        <v>21</v>
      </c>
      <c r="F478" s="149" t="s">
        <v>3993</v>
      </c>
      <c r="H478" s="150">
        <v>7</v>
      </c>
      <c r="I478" s="151"/>
      <c r="L478" s="146"/>
      <c r="M478" s="152"/>
      <c r="T478" s="153"/>
      <c r="AT478" s="148" t="s">
        <v>313</v>
      </c>
      <c r="AU478" s="148" t="s">
        <v>81</v>
      </c>
      <c r="AV478" s="12" t="s">
        <v>81</v>
      </c>
      <c r="AW478" s="12" t="s">
        <v>34</v>
      </c>
      <c r="AX478" s="12" t="s">
        <v>72</v>
      </c>
      <c r="AY478" s="148" t="s">
        <v>306</v>
      </c>
    </row>
    <row r="479" spans="2:65" s="12" customFormat="1">
      <c r="B479" s="146"/>
      <c r="D479" s="147" t="s">
        <v>313</v>
      </c>
      <c r="E479" s="148" t="s">
        <v>21</v>
      </c>
      <c r="F479" s="149" t="s">
        <v>3994</v>
      </c>
      <c r="H479" s="150">
        <v>2.9</v>
      </c>
      <c r="I479" s="151"/>
      <c r="L479" s="146"/>
      <c r="M479" s="152"/>
      <c r="T479" s="153"/>
      <c r="AT479" s="148" t="s">
        <v>313</v>
      </c>
      <c r="AU479" s="148" t="s">
        <v>81</v>
      </c>
      <c r="AV479" s="12" t="s">
        <v>81</v>
      </c>
      <c r="AW479" s="12" t="s">
        <v>34</v>
      </c>
      <c r="AX479" s="12" t="s">
        <v>72</v>
      </c>
      <c r="AY479" s="148" t="s">
        <v>306</v>
      </c>
    </row>
    <row r="480" spans="2:65" s="12" customFormat="1">
      <c r="B480" s="146"/>
      <c r="D480" s="147" t="s">
        <v>313</v>
      </c>
      <c r="E480" s="148" t="s">
        <v>21</v>
      </c>
      <c r="F480" s="149" t="s">
        <v>3995</v>
      </c>
      <c r="H480" s="150">
        <v>35.5</v>
      </c>
      <c r="I480" s="151"/>
      <c r="L480" s="146"/>
      <c r="M480" s="152"/>
      <c r="T480" s="153"/>
      <c r="AT480" s="148" t="s">
        <v>313</v>
      </c>
      <c r="AU480" s="148" t="s">
        <v>81</v>
      </c>
      <c r="AV480" s="12" t="s">
        <v>81</v>
      </c>
      <c r="AW480" s="12" t="s">
        <v>34</v>
      </c>
      <c r="AX480" s="12" t="s">
        <v>72</v>
      </c>
      <c r="AY480" s="148" t="s">
        <v>306</v>
      </c>
    </row>
    <row r="481" spans="2:65" s="13" customFormat="1">
      <c r="B481" s="154"/>
      <c r="D481" s="147" t="s">
        <v>313</v>
      </c>
      <c r="E481" s="155" t="s">
        <v>21</v>
      </c>
      <c r="F481" s="156" t="s">
        <v>315</v>
      </c>
      <c r="H481" s="157">
        <v>62.283999999999999</v>
      </c>
      <c r="I481" s="158"/>
      <c r="L481" s="154"/>
      <c r="M481" s="159"/>
      <c r="T481" s="160"/>
      <c r="AT481" s="155" t="s">
        <v>313</v>
      </c>
      <c r="AU481" s="155" t="s">
        <v>81</v>
      </c>
      <c r="AV481" s="13" t="s">
        <v>89</v>
      </c>
      <c r="AW481" s="13" t="s">
        <v>34</v>
      </c>
      <c r="AX481" s="13" t="s">
        <v>72</v>
      </c>
      <c r="AY481" s="155" t="s">
        <v>306</v>
      </c>
    </row>
    <row r="482" spans="2:65" s="14" customFormat="1">
      <c r="B482" s="165"/>
      <c r="D482" s="147" t="s">
        <v>313</v>
      </c>
      <c r="E482" s="166" t="s">
        <v>21</v>
      </c>
      <c r="F482" s="167" t="s">
        <v>3983</v>
      </c>
      <c r="H482" s="166" t="s">
        <v>21</v>
      </c>
      <c r="I482" s="168"/>
      <c r="L482" s="165"/>
      <c r="M482" s="169"/>
      <c r="T482" s="170"/>
      <c r="AT482" s="166" t="s">
        <v>313</v>
      </c>
      <c r="AU482" s="166" t="s">
        <v>81</v>
      </c>
      <c r="AV482" s="14" t="s">
        <v>79</v>
      </c>
      <c r="AW482" s="14" t="s">
        <v>34</v>
      </c>
      <c r="AX482" s="14" t="s">
        <v>72</v>
      </c>
      <c r="AY482" s="166" t="s">
        <v>306</v>
      </c>
    </row>
    <row r="483" spans="2:65" s="12" customFormat="1">
      <c r="B483" s="146"/>
      <c r="D483" s="147" t="s">
        <v>313</v>
      </c>
      <c r="E483" s="148" t="s">
        <v>21</v>
      </c>
      <c r="F483" s="149" t="s">
        <v>3996</v>
      </c>
      <c r="H483" s="150">
        <v>4.66</v>
      </c>
      <c r="I483" s="151"/>
      <c r="L483" s="146"/>
      <c r="M483" s="152"/>
      <c r="T483" s="153"/>
      <c r="AT483" s="148" t="s">
        <v>313</v>
      </c>
      <c r="AU483" s="148" t="s">
        <v>81</v>
      </c>
      <c r="AV483" s="12" t="s">
        <v>81</v>
      </c>
      <c r="AW483" s="12" t="s">
        <v>34</v>
      </c>
      <c r="AX483" s="12" t="s">
        <v>72</v>
      </c>
      <c r="AY483" s="148" t="s">
        <v>306</v>
      </c>
    </row>
    <row r="484" spans="2:65" s="14" customFormat="1">
      <c r="B484" s="165"/>
      <c r="D484" s="147" t="s">
        <v>313</v>
      </c>
      <c r="E484" s="166" t="s">
        <v>21</v>
      </c>
      <c r="F484" s="167" t="s">
        <v>3985</v>
      </c>
      <c r="H484" s="166" t="s">
        <v>21</v>
      </c>
      <c r="I484" s="168"/>
      <c r="L484" s="165"/>
      <c r="M484" s="169"/>
      <c r="T484" s="170"/>
      <c r="AT484" s="166" t="s">
        <v>313</v>
      </c>
      <c r="AU484" s="166" t="s">
        <v>81</v>
      </c>
      <c r="AV484" s="14" t="s">
        <v>79</v>
      </c>
      <c r="AW484" s="14" t="s">
        <v>34</v>
      </c>
      <c r="AX484" s="14" t="s">
        <v>72</v>
      </c>
      <c r="AY484" s="166" t="s">
        <v>306</v>
      </c>
    </row>
    <row r="485" spans="2:65" s="12" customFormat="1">
      <c r="B485" s="146"/>
      <c r="D485" s="147" t="s">
        <v>313</v>
      </c>
      <c r="E485" s="148" t="s">
        <v>21</v>
      </c>
      <c r="F485" s="149" t="s">
        <v>3997</v>
      </c>
      <c r="H485" s="150">
        <v>9.1999999999999993</v>
      </c>
      <c r="I485" s="151"/>
      <c r="L485" s="146"/>
      <c r="M485" s="152"/>
      <c r="T485" s="153"/>
      <c r="AT485" s="148" t="s">
        <v>313</v>
      </c>
      <c r="AU485" s="148" t="s">
        <v>81</v>
      </c>
      <c r="AV485" s="12" t="s">
        <v>81</v>
      </c>
      <c r="AW485" s="12" t="s">
        <v>34</v>
      </c>
      <c r="AX485" s="12" t="s">
        <v>72</v>
      </c>
      <c r="AY485" s="148" t="s">
        <v>306</v>
      </c>
    </row>
    <row r="486" spans="2:65" s="12" customFormat="1">
      <c r="B486" s="146"/>
      <c r="D486" s="147" t="s">
        <v>313</v>
      </c>
      <c r="E486" s="148" t="s">
        <v>21</v>
      </c>
      <c r="F486" s="149" t="s">
        <v>3998</v>
      </c>
      <c r="H486" s="150">
        <v>3.6160000000000001</v>
      </c>
      <c r="I486" s="151"/>
      <c r="L486" s="146"/>
      <c r="M486" s="152"/>
      <c r="T486" s="153"/>
      <c r="AT486" s="148" t="s">
        <v>313</v>
      </c>
      <c r="AU486" s="148" t="s">
        <v>81</v>
      </c>
      <c r="AV486" s="12" t="s">
        <v>81</v>
      </c>
      <c r="AW486" s="12" t="s">
        <v>34</v>
      </c>
      <c r="AX486" s="12" t="s">
        <v>72</v>
      </c>
      <c r="AY486" s="148" t="s">
        <v>306</v>
      </c>
    </row>
    <row r="487" spans="2:65" s="12" customFormat="1">
      <c r="B487" s="146"/>
      <c r="D487" s="147" t="s">
        <v>313</v>
      </c>
      <c r="E487" s="148" t="s">
        <v>21</v>
      </c>
      <c r="F487" s="149" t="s">
        <v>3999</v>
      </c>
      <c r="H487" s="150">
        <v>5.5359999999999996</v>
      </c>
      <c r="I487" s="151"/>
      <c r="L487" s="146"/>
      <c r="M487" s="152"/>
      <c r="T487" s="153"/>
      <c r="AT487" s="148" t="s">
        <v>313</v>
      </c>
      <c r="AU487" s="148" t="s">
        <v>81</v>
      </c>
      <c r="AV487" s="12" t="s">
        <v>81</v>
      </c>
      <c r="AW487" s="12" t="s">
        <v>34</v>
      </c>
      <c r="AX487" s="12" t="s">
        <v>72</v>
      </c>
      <c r="AY487" s="148" t="s">
        <v>306</v>
      </c>
    </row>
    <row r="488" spans="2:65" s="13" customFormat="1">
      <c r="B488" s="154"/>
      <c r="D488" s="147" t="s">
        <v>313</v>
      </c>
      <c r="E488" s="155" t="s">
        <v>21</v>
      </c>
      <c r="F488" s="156" t="s">
        <v>315</v>
      </c>
      <c r="H488" s="157">
        <v>23.012</v>
      </c>
      <c r="I488" s="158"/>
      <c r="L488" s="154"/>
      <c r="M488" s="159"/>
      <c r="T488" s="160"/>
      <c r="AT488" s="155" t="s">
        <v>313</v>
      </c>
      <c r="AU488" s="155" t="s">
        <v>81</v>
      </c>
      <c r="AV488" s="13" t="s">
        <v>89</v>
      </c>
      <c r="AW488" s="13" t="s">
        <v>34</v>
      </c>
      <c r="AX488" s="13" t="s">
        <v>72</v>
      </c>
      <c r="AY488" s="155" t="s">
        <v>306</v>
      </c>
    </row>
    <row r="489" spans="2:65" s="15" customFormat="1">
      <c r="B489" s="171"/>
      <c r="D489" s="147" t="s">
        <v>313</v>
      </c>
      <c r="E489" s="172" t="s">
        <v>21</v>
      </c>
      <c r="F489" s="173" t="s">
        <v>331</v>
      </c>
      <c r="H489" s="174">
        <v>85.296000000000006</v>
      </c>
      <c r="I489" s="175"/>
      <c r="L489" s="171"/>
      <c r="M489" s="176"/>
      <c r="T489" s="177"/>
      <c r="AT489" s="172" t="s">
        <v>313</v>
      </c>
      <c r="AU489" s="172" t="s">
        <v>81</v>
      </c>
      <c r="AV489" s="15" t="s">
        <v>108</v>
      </c>
      <c r="AW489" s="15" t="s">
        <v>34</v>
      </c>
      <c r="AX489" s="15" t="s">
        <v>79</v>
      </c>
      <c r="AY489" s="172" t="s">
        <v>306</v>
      </c>
    </row>
    <row r="490" spans="2:65" s="1" customFormat="1" ht="16.5" customHeight="1">
      <c r="B490" s="33"/>
      <c r="C490" s="133" t="s">
        <v>758</v>
      </c>
      <c r="D490" s="133" t="s">
        <v>308</v>
      </c>
      <c r="E490" s="134" t="s">
        <v>753</v>
      </c>
      <c r="F490" s="135" t="s">
        <v>754</v>
      </c>
      <c r="G490" s="136" t="s">
        <v>236</v>
      </c>
      <c r="H490" s="137">
        <v>85.296000000000006</v>
      </c>
      <c r="I490" s="138"/>
      <c r="J490" s="139">
        <f>ROUND(I490*H490,2)</f>
        <v>0</v>
      </c>
      <c r="K490" s="135" t="s">
        <v>3596</v>
      </c>
      <c r="L490" s="33"/>
      <c r="M490" s="140" t="s">
        <v>21</v>
      </c>
      <c r="N490" s="141" t="s">
        <v>43</v>
      </c>
      <c r="P490" s="142">
        <f>O490*H490</f>
        <v>0</v>
      </c>
      <c r="Q490" s="142">
        <v>0</v>
      </c>
      <c r="R490" s="142">
        <f>Q490*H490</f>
        <v>0</v>
      </c>
      <c r="S490" s="142">
        <v>0</v>
      </c>
      <c r="T490" s="143">
        <f>S490*H490</f>
        <v>0</v>
      </c>
      <c r="AR490" s="144" t="s">
        <v>108</v>
      </c>
      <c r="AT490" s="144" t="s">
        <v>308</v>
      </c>
      <c r="AU490" s="144" t="s">
        <v>81</v>
      </c>
      <c r="AY490" s="18" t="s">
        <v>306</v>
      </c>
      <c r="BE490" s="145">
        <f>IF(N490="základní",J490,0)</f>
        <v>0</v>
      </c>
      <c r="BF490" s="145">
        <f>IF(N490="snížená",J490,0)</f>
        <v>0</v>
      </c>
      <c r="BG490" s="145">
        <f>IF(N490="zákl. přenesená",J490,0)</f>
        <v>0</v>
      </c>
      <c r="BH490" s="145">
        <f>IF(N490="sníž. přenesená",J490,0)</f>
        <v>0</v>
      </c>
      <c r="BI490" s="145">
        <f>IF(N490="nulová",J490,0)</f>
        <v>0</v>
      </c>
      <c r="BJ490" s="18" t="s">
        <v>79</v>
      </c>
      <c r="BK490" s="145">
        <f>ROUND(I490*H490,2)</f>
        <v>0</v>
      </c>
      <c r="BL490" s="18" t="s">
        <v>108</v>
      </c>
      <c r="BM490" s="144" t="s">
        <v>4000</v>
      </c>
    </row>
    <row r="491" spans="2:65" s="1" customFormat="1">
      <c r="B491" s="33"/>
      <c r="D491" s="161" t="s">
        <v>321</v>
      </c>
      <c r="F491" s="162" t="s">
        <v>4001</v>
      </c>
      <c r="I491" s="163"/>
      <c r="L491" s="33"/>
      <c r="M491" s="164"/>
      <c r="T491" s="52"/>
      <c r="AT491" s="18" t="s">
        <v>321</v>
      </c>
      <c r="AU491" s="18" t="s">
        <v>81</v>
      </c>
    </row>
    <row r="492" spans="2:65" s="12" customFormat="1">
      <c r="B492" s="146"/>
      <c r="D492" s="147" t="s">
        <v>313</v>
      </c>
      <c r="E492" s="148" t="s">
        <v>21</v>
      </c>
      <c r="F492" s="149" t="s">
        <v>4002</v>
      </c>
      <c r="H492" s="150">
        <v>85.296000000000006</v>
      </c>
      <c r="I492" s="151"/>
      <c r="L492" s="146"/>
      <c r="M492" s="152"/>
      <c r="T492" s="153"/>
      <c r="AT492" s="148" t="s">
        <v>313</v>
      </c>
      <c r="AU492" s="148" t="s">
        <v>81</v>
      </c>
      <c r="AV492" s="12" t="s">
        <v>81</v>
      </c>
      <c r="AW492" s="12" t="s">
        <v>34</v>
      </c>
      <c r="AX492" s="12" t="s">
        <v>72</v>
      </c>
      <c r="AY492" s="148" t="s">
        <v>306</v>
      </c>
    </row>
    <row r="493" spans="2:65" s="13" customFormat="1">
      <c r="B493" s="154"/>
      <c r="D493" s="147" t="s">
        <v>313</v>
      </c>
      <c r="E493" s="155" t="s">
        <v>21</v>
      </c>
      <c r="F493" s="156" t="s">
        <v>315</v>
      </c>
      <c r="H493" s="157">
        <v>85.296000000000006</v>
      </c>
      <c r="I493" s="158"/>
      <c r="L493" s="154"/>
      <c r="M493" s="159"/>
      <c r="T493" s="160"/>
      <c r="AT493" s="155" t="s">
        <v>313</v>
      </c>
      <c r="AU493" s="155" t="s">
        <v>81</v>
      </c>
      <c r="AV493" s="13" t="s">
        <v>89</v>
      </c>
      <c r="AW493" s="13" t="s">
        <v>34</v>
      </c>
      <c r="AX493" s="13" t="s">
        <v>79</v>
      </c>
      <c r="AY493" s="155" t="s">
        <v>306</v>
      </c>
    </row>
    <row r="494" spans="2:65" s="1" customFormat="1" ht="16.5" customHeight="1">
      <c r="B494" s="33"/>
      <c r="C494" s="133" t="s">
        <v>764</v>
      </c>
      <c r="D494" s="133" t="s">
        <v>308</v>
      </c>
      <c r="E494" s="134" t="s">
        <v>759</v>
      </c>
      <c r="F494" s="135" t="s">
        <v>4003</v>
      </c>
      <c r="G494" s="136" t="s">
        <v>375</v>
      </c>
      <c r="H494" s="137">
        <v>0.26400000000000001</v>
      </c>
      <c r="I494" s="138"/>
      <c r="J494" s="139">
        <f>ROUND(I494*H494,2)</f>
        <v>0</v>
      </c>
      <c r="K494" s="135" t="s">
        <v>3596</v>
      </c>
      <c r="L494" s="33"/>
      <c r="M494" s="140" t="s">
        <v>21</v>
      </c>
      <c r="N494" s="141" t="s">
        <v>43</v>
      </c>
      <c r="P494" s="142">
        <f>O494*H494</f>
        <v>0</v>
      </c>
      <c r="Q494" s="142">
        <v>1.05291</v>
      </c>
      <c r="R494" s="142">
        <f>Q494*H494</f>
        <v>0.27796824000000003</v>
      </c>
      <c r="S494" s="142">
        <v>0</v>
      </c>
      <c r="T494" s="143">
        <f>S494*H494</f>
        <v>0</v>
      </c>
      <c r="AR494" s="144" t="s">
        <v>108</v>
      </c>
      <c r="AT494" s="144" t="s">
        <v>308</v>
      </c>
      <c r="AU494" s="144" t="s">
        <v>81</v>
      </c>
      <c r="AY494" s="18" t="s">
        <v>306</v>
      </c>
      <c r="BE494" s="145">
        <f>IF(N494="základní",J494,0)</f>
        <v>0</v>
      </c>
      <c r="BF494" s="145">
        <f>IF(N494="snížená",J494,0)</f>
        <v>0</v>
      </c>
      <c r="BG494" s="145">
        <f>IF(N494="zákl. přenesená",J494,0)</f>
        <v>0</v>
      </c>
      <c r="BH494" s="145">
        <f>IF(N494="sníž. přenesená",J494,0)</f>
        <v>0</v>
      </c>
      <c r="BI494" s="145">
        <f>IF(N494="nulová",J494,0)</f>
        <v>0</v>
      </c>
      <c r="BJ494" s="18" t="s">
        <v>79</v>
      </c>
      <c r="BK494" s="145">
        <f>ROUND(I494*H494,2)</f>
        <v>0</v>
      </c>
      <c r="BL494" s="18" t="s">
        <v>108</v>
      </c>
      <c r="BM494" s="144" t="s">
        <v>4004</v>
      </c>
    </row>
    <row r="495" spans="2:65" s="1" customFormat="1">
      <c r="B495" s="33"/>
      <c r="D495" s="161" t="s">
        <v>321</v>
      </c>
      <c r="F495" s="162" t="s">
        <v>4005</v>
      </c>
      <c r="I495" s="163"/>
      <c r="L495" s="33"/>
      <c r="M495" s="164"/>
      <c r="T495" s="52"/>
      <c r="AT495" s="18" t="s">
        <v>321</v>
      </c>
      <c r="AU495" s="18" t="s">
        <v>81</v>
      </c>
    </row>
    <row r="496" spans="2:65" s="1" customFormat="1" ht="19.5">
      <c r="B496" s="33"/>
      <c r="D496" s="147" t="s">
        <v>356</v>
      </c>
      <c r="F496" s="178" t="s">
        <v>494</v>
      </c>
      <c r="I496" s="163"/>
      <c r="L496" s="33"/>
      <c r="M496" s="164"/>
      <c r="T496" s="52"/>
      <c r="AT496" s="18" t="s">
        <v>356</v>
      </c>
      <c r="AU496" s="18" t="s">
        <v>81</v>
      </c>
    </row>
    <row r="497" spans="2:65" s="12" customFormat="1">
      <c r="B497" s="146"/>
      <c r="D497" s="147" t="s">
        <v>313</v>
      </c>
      <c r="E497" s="148" t="s">
        <v>21</v>
      </c>
      <c r="F497" s="149" t="s">
        <v>3973</v>
      </c>
      <c r="H497" s="150">
        <v>0</v>
      </c>
      <c r="I497" s="151"/>
      <c r="L497" s="146"/>
      <c r="M497" s="152"/>
      <c r="T497" s="153"/>
      <c r="AT497" s="148" t="s">
        <v>313</v>
      </c>
      <c r="AU497" s="148" t="s">
        <v>81</v>
      </c>
      <c r="AV497" s="12" t="s">
        <v>81</v>
      </c>
      <c r="AW497" s="12" t="s">
        <v>34</v>
      </c>
      <c r="AX497" s="12" t="s">
        <v>72</v>
      </c>
      <c r="AY497" s="148" t="s">
        <v>306</v>
      </c>
    </row>
    <row r="498" spans="2:65" s="13" customFormat="1">
      <c r="B498" s="154"/>
      <c r="D498" s="147" t="s">
        <v>313</v>
      </c>
      <c r="E498" s="155" t="s">
        <v>21</v>
      </c>
      <c r="F498" s="156" t="s">
        <v>315</v>
      </c>
      <c r="H498" s="157">
        <v>0</v>
      </c>
      <c r="I498" s="158"/>
      <c r="L498" s="154"/>
      <c r="M498" s="159"/>
      <c r="T498" s="160"/>
      <c r="AT498" s="155" t="s">
        <v>313</v>
      </c>
      <c r="AU498" s="155" t="s">
        <v>81</v>
      </c>
      <c r="AV498" s="13" t="s">
        <v>89</v>
      </c>
      <c r="AW498" s="13" t="s">
        <v>34</v>
      </c>
      <c r="AX498" s="13" t="s">
        <v>72</v>
      </c>
      <c r="AY498" s="155" t="s">
        <v>306</v>
      </c>
    </row>
    <row r="499" spans="2:65" s="12" customFormat="1">
      <c r="B499" s="146"/>
      <c r="D499" s="147" t="s">
        <v>313</v>
      </c>
      <c r="E499" s="148" t="s">
        <v>21</v>
      </c>
      <c r="F499" s="149" t="s">
        <v>4006</v>
      </c>
      <c r="H499" s="150">
        <v>0.26400000000000001</v>
      </c>
      <c r="I499" s="151"/>
      <c r="L499" s="146"/>
      <c r="M499" s="152"/>
      <c r="T499" s="153"/>
      <c r="AT499" s="148" t="s">
        <v>313</v>
      </c>
      <c r="AU499" s="148" t="s">
        <v>81</v>
      </c>
      <c r="AV499" s="12" t="s">
        <v>81</v>
      </c>
      <c r="AW499" s="12" t="s">
        <v>34</v>
      </c>
      <c r="AX499" s="12" t="s">
        <v>72</v>
      </c>
      <c r="AY499" s="148" t="s">
        <v>306</v>
      </c>
    </row>
    <row r="500" spans="2:65" s="13" customFormat="1">
      <c r="B500" s="154"/>
      <c r="D500" s="147" t="s">
        <v>313</v>
      </c>
      <c r="E500" s="155" t="s">
        <v>21</v>
      </c>
      <c r="F500" s="156" t="s">
        <v>315</v>
      </c>
      <c r="H500" s="157">
        <v>0.26400000000000001</v>
      </c>
      <c r="I500" s="158"/>
      <c r="L500" s="154"/>
      <c r="M500" s="159"/>
      <c r="T500" s="160"/>
      <c r="AT500" s="155" t="s">
        <v>313</v>
      </c>
      <c r="AU500" s="155" t="s">
        <v>81</v>
      </c>
      <c r="AV500" s="13" t="s">
        <v>89</v>
      </c>
      <c r="AW500" s="13" t="s">
        <v>34</v>
      </c>
      <c r="AX500" s="13" t="s">
        <v>72</v>
      </c>
      <c r="AY500" s="155" t="s">
        <v>306</v>
      </c>
    </row>
    <row r="501" spans="2:65" s="15" customFormat="1">
      <c r="B501" s="171"/>
      <c r="D501" s="147" t="s">
        <v>313</v>
      </c>
      <c r="E501" s="172" t="s">
        <v>21</v>
      </c>
      <c r="F501" s="173" t="s">
        <v>331</v>
      </c>
      <c r="H501" s="174">
        <v>0.26400000000000001</v>
      </c>
      <c r="I501" s="175"/>
      <c r="L501" s="171"/>
      <c r="M501" s="176"/>
      <c r="T501" s="177"/>
      <c r="AT501" s="172" t="s">
        <v>313</v>
      </c>
      <c r="AU501" s="172" t="s">
        <v>81</v>
      </c>
      <c r="AV501" s="15" t="s">
        <v>108</v>
      </c>
      <c r="AW501" s="15" t="s">
        <v>34</v>
      </c>
      <c r="AX501" s="15" t="s">
        <v>79</v>
      </c>
      <c r="AY501" s="172" t="s">
        <v>306</v>
      </c>
    </row>
    <row r="502" spans="2:65" s="11" customFormat="1" ht="22.9" customHeight="1">
      <c r="B502" s="121"/>
      <c r="D502" s="122" t="s">
        <v>71</v>
      </c>
      <c r="E502" s="131" t="s">
        <v>351</v>
      </c>
      <c r="F502" s="131" t="s">
        <v>808</v>
      </c>
      <c r="I502" s="124"/>
      <c r="J502" s="132">
        <f>BK502</f>
        <v>0</v>
      </c>
      <c r="L502" s="121"/>
      <c r="M502" s="126"/>
      <c r="P502" s="127">
        <f>SUM(P503:P852)</f>
        <v>0</v>
      </c>
      <c r="R502" s="127">
        <f>SUM(R503:R852)</f>
        <v>65.164981550000022</v>
      </c>
      <c r="T502" s="128">
        <f>SUM(T503:T852)</f>
        <v>1.42269881</v>
      </c>
      <c r="AR502" s="122" t="s">
        <v>79</v>
      </c>
      <c r="AT502" s="129" t="s">
        <v>71</v>
      </c>
      <c r="AU502" s="129" t="s">
        <v>79</v>
      </c>
      <c r="AY502" s="122" t="s">
        <v>306</v>
      </c>
      <c r="BK502" s="130">
        <f>SUM(BK503:BK852)</f>
        <v>0</v>
      </c>
    </row>
    <row r="503" spans="2:65" s="1" customFormat="1" ht="21.75" customHeight="1">
      <c r="B503" s="33"/>
      <c r="C503" s="133" t="s">
        <v>770</v>
      </c>
      <c r="D503" s="133" t="s">
        <v>308</v>
      </c>
      <c r="E503" s="134" t="s">
        <v>823</v>
      </c>
      <c r="F503" s="135" t="s">
        <v>824</v>
      </c>
      <c r="G503" s="136" t="s">
        <v>236</v>
      </c>
      <c r="H503" s="137">
        <v>38.857999999999997</v>
      </c>
      <c r="I503" s="138"/>
      <c r="J503" s="139">
        <f>ROUND(I503*H503,2)</f>
        <v>0</v>
      </c>
      <c r="K503" s="135" t="s">
        <v>3596</v>
      </c>
      <c r="L503" s="33"/>
      <c r="M503" s="140" t="s">
        <v>21</v>
      </c>
      <c r="N503" s="141" t="s">
        <v>43</v>
      </c>
      <c r="P503" s="142">
        <f>O503*H503</f>
        <v>0</v>
      </c>
      <c r="Q503" s="142">
        <v>7.3499999999999998E-3</v>
      </c>
      <c r="R503" s="142">
        <f>Q503*H503</f>
        <v>0.28560629999999998</v>
      </c>
      <c r="S503" s="142">
        <v>0</v>
      </c>
      <c r="T503" s="143">
        <f>S503*H503</f>
        <v>0</v>
      </c>
      <c r="AR503" s="144" t="s">
        <v>108</v>
      </c>
      <c r="AT503" s="144" t="s">
        <v>308</v>
      </c>
      <c r="AU503" s="144" t="s">
        <v>81</v>
      </c>
      <c r="AY503" s="18" t="s">
        <v>306</v>
      </c>
      <c r="BE503" s="145">
        <f>IF(N503="základní",J503,0)</f>
        <v>0</v>
      </c>
      <c r="BF503" s="145">
        <f>IF(N503="snížená",J503,0)</f>
        <v>0</v>
      </c>
      <c r="BG503" s="145">
        <f>IF(N503="zákl. přenesená",J503,0)</f>
        <v>0</v>
      </c>
      <c r="BH503" s="145">
        <f>IF(N503="sníž. přenesená",J503,0)</f>
        <v>0</v>
      </c>
      <c r="BI503" s="145">
        <f>IF(N503="nulová",J503,0)</f>
        <v>0</v>
      </c>
      <c r="BJ503" s="18" t="s">
        <v>79</v>
      </c>
      <c r="BK503" s="145">
        <f>ROUND(I503*H503,2)</f>
        <v>0</v>
      </c>
      <c r="BL503" s="18" t="s">
        <v>108</v>
      </c>
      <c r="BM503" s="144" t="s">
        <v>4007</v>
      </c>
    </row>
    <row r="504" spans="2:65" s="1" customFormat="1">
      <c r="B504" s="33"/>
      <c r="D504" s="161" t="s">
        <v>321</v>
      </c>
      <c r="F504" s="162" t="s">
        <v>4008</v>
      </c>
      <c r="I504" s="163"/>
      <c r="L504" s="33"/>
      <c r="M504" s="164"/>
      <c r="T504" s="52"/>
      <c r="AT504" s="18" t="s">
        <v>321</v>
      </c>
      <c r="AU504" s="18" t="s">
        <v>81</v>
      </c>
    </row>
    <row r="505" spans="2:65" s="12" customFormat="1">
      <c r="B505" s="146"/>
      <c r="D505" s="147" t="s">
        <v>313</v>
      </c>
      <c r="E505" s="148" t="s">
        <v>21</v>
      </c>
      <c r="F505" s="149" t="s">
        <v>4009</v>
      </c>
      <c r="H505" s="150">
        <v>38.857999999999997</v>
      </c>
      <c r="I505" s="151"/>
      <c r="L505" s="146"/>
      <c r="M505" s="152"/>
      <c r="T505" s="153"/>
      <c r="AT505" s="148" t="s">
        <v>313</v>
      </c>
      <c r="AU505" s="148" t="s">
        <v>81</v>
      </c>
      <c r="AV505" s="12" t="s">
        <v>81</v>
      </c>
      <c r="AW505" s="12" t="s">
        <v>34</v>
      </c>
      <c r="AX505" s="12" t="s">
        <v>72</v>
      </c>
      <c r="AY505" s="148" t="s">
        <v>306</v>
      </c>
    </row>
    <row r="506" spans="2:65" s="13" customFormat="1">
      <c r="B506" s="154"/>
      <c r="D506" s="147" t="s">
        <v>313</v>
      </c>
      <c r="E506" s="155" t="s">
        <v>21</v>
      </c>
      <c r="F506" s="156" t="s">
        <v>315</v>
      </c>
      <c r="H506" s="157">
        <v>38.857999999999997</v>
      </c>
      <c r="I506" s="158"/>
      <c r="L506" s="154"/>
      <c r="M506" s="159"/>
      <c r="T506" s="160"/>
      <c r="AT506" s="155" t="s">
        <v>313</v>
      </c>
      <c r="AU506" s="155" t="s">
        <v>81</v>
      </c>
      <c r="AV506" s="13" t="s">
        <v>89</v>
      </c>
      <c r="AW506" s="13" t="s">
        <v>34</v>
      </c>
      <c r="AX506" s="13" t="s">
        <v>79</v>
      </c>
      <c r="AY506" s="155" t="s">
        <v>306</v>
      </c>
    </row>
    <row r="507" spans="2:65" s="1" customFormat="1" ht="16.5" customHeight="1">
      <c r="B507" s="33"/>
      <c r="C507" s="133" t="s">
        <v>776</v>
      </c>
      <c r="D507" s="133" t="s">
        <v>308</v>
      </c>
      <c r="E507" s="134" t="s">
        <v>835</v>
      </c>
      <c r="F507" s="135" t="s">
        <v>836</v>
      </c>
      <c r="G507" s="136" t="s">
        <v>236</v>
      </c>
      <c r="H507" s="137">
        <v>335.40300000000002</v>
      </c>
      <c r="I507" s="138"/>
      <c r="J507" s="139">
        <f>ROUND(I507*H507,2)</f>
        <v>0</v>
      </c>
      <c r="K507" s="135" t="s">
        <v>3596</v>
      </c>
      <c r="L507" s="33"/>
      <c r="M507" s="140" t="s">
        <v>21</v>
      </c>
      <c r="N507" s="141" t="s">
        <v>43</v>
      </c>
      <c r="P507" s="142">
        <f>O507*H507</f>
        <v>0</v>
      </c>
      <c r="Q507" s="142">
        <v>2.5999999999999998E-4</v>
      </c>
      <c r="R507" s="142">
        <f>Q507*H507</f>
        <v>8.7204779999999996E-2</v>
      </c>
      <c r="S507" s="142">
        <v>0</v>
      </c>
      <c r="T507" s="143">
        <f>S507*H507</f>
        <v>0</v>
      </c>
      <c r="AR507" s="144" t="s">
        <v>108</v>
      </c>
      <c r="AT507" s="144" t="s">
        <v>308</v>
      </c>
      <c r="AU507" s="144" t="s">
        <v>81</v>
      </c>
      <c r="AY507" s="18" t="s">
        <v>306</v>
      </c>
      <c r="BE507" s="145">
        <f>IF(N507="základní",J507,0)</f>
        <v>0</v>
      </c>
      <c r="BF507" s="145">
        <f>IF(N507="snížená",J507,0)</f>
        <v>0</v>
      </c>
      <c r="BG507" s="145">
        <f>IF(N507="zákl. přenesená",J507,0)</f>
        <v>0</v>
      </c>
      <c r="BH507" s="145">
        <f>IF(N507="sníž. přenesená",J507,0)</f>
        <v>0</v>
      </c>
      <c r="BI507" s="145">
        <f>IF(N507="nulová",J507,0)</f>
        <v>0</v>
      </c>
      <c r="BJ507" s="18" t="s">
        <v>79</v>
      </c>
      <c r="BK507" s="145">
        <f>ROUND(I507*H507,2)</f>
        <v>0</v>
      </c>
      <c r="BL507" s="18" t="s">
        <v>108</v>
      </c>
      <c r="BM507" s="144" t="s">
        <v>4010</v>
      </c>
    </row>
    <row r="508" spans="2:65" s="1" customFormat="1">
      <c r="B508" s="33"/>
      <c r="D508" s="161" t="s">
        <v>321</v>
      </c>
      <c r="F508" s="162" t="s">
        <v>4011</v>
      </c>
      <c r="I508" s="163"/>
      <c r="L508" s="33"/>
      <c r="M508" s="164"/>
      <c r="T508" s="52"/>
      <c r="AT508" s="18" t="s">
        <v>321</v>
      </c>
      <c r="AU508" s="18" t="s">
        <v>81</v>
      </c>
    </row>
    <row r="509" spans="2:65" s="12" customFormat="1">
      <c r="B509" s="146"/>
      <c r="D509" s="147" t="s">
        <v>313</v>
      </c>
      <c r="E509" s="148" t="s">
        <v>21</v>
      </c>
      <c r="F509" s="149" t="s">
        <v>4009</v>
      </c>
      <c r="H509" s="150">
        <v>38.857999999999997</v>
      </c>
      <c r="I509" s="151"/>
      <c r="L509" s="146"/>
      <c r="M509" s="152"/>
      <c r="T509" s="153"/>
      <c r="AT509" s="148" t="s">
        <v>313</v>
      </c>
      <c r="AU509" s="148" t="s">
        <v>81</v>
      </c>
      <c r="AV509" s="12" t="s">
        <v>81</v>
      </c>
      <c r="AW509" s="12" t="s">
        <v>34</v>
      </c>
      <c r="AX509" s="12" t="s">
        <v>72</v>
      </c>
      <c r="AY509" s="148" t="s">
        <v>306</v>
      </c>
    </row>
    <row r="510" spans="2:65" s="12" customFormat="1">
      <c r="B510" s="146"/>
      <c r="D510" s="147" t="s">
        <v>313</v>
      </c>
      <c r="E510" s="148" t="s">
        <v>21</v>
      </c>
      <c r="F510" s="149" t="s">
        <v>4012</v>
      </c>
      <c r="H510" s="150">
        <v>296.54500000000002</v>
      </c>
      <c r="I510" s="151"/>
      <c r="L510" s="146"/>
      <c r="M510" s="152"/>
      <c r="T510" s="153"/>
      <c r="AT510" s="148" t="s">
        <v>313</v>
      </c>
      <c r="AU510" s="148" t="s">
        <v>81</v>
      </c>
      <c r="AV510" s="12" t="s">
        <v>81</v>
      </c>
      <c r="AW510" s="12" t="s">
        <v>34</v>
      </c>
      <c r="AX510" s="12" t="s">
        <v>72</v>
      </c>
      <c r="AY510" s="148" t="s">
        <v>306</v>
      </c>
    </row>
    <row r="511" spans="2:65" s="13" customFormat="1">
      <c r="B511" s="154"/>
      <c r="D511" s="147" t="s">
        <v>313</v>
      </c>
      <c r="E511" s="155" t="s">
        <v>21</v>
      </c>
      <c r="F511" s="156" t="s">
        <v>315</v>
      </c>
      <c r="H511" s="157">
        <v>335.40300000000002</v>
      </c>
      <c r="I511" s="158"/>
      <c r="L511" s="154"/>
      <c r="M511" s="159"/>
      <c r="T511" s="160"/>
      <c r="AT511" s="155" t="s">
        <v>313</v>
      </c>
      <c r="AU511" s="155" t="s">
        <v>81</v>
      </c>
      <c r="AV511" s="13" t="s">
        <v>89</v>
      </c>
      <c r="AW511" s="13" t="s">
        <v>34</v>
      </c>
      <c r="AX511" s="13" t="s">
        <v>79</v>
      </c>
      <c r="AY511" s="155" t="s">
        <v>306</v>
      </c>
    </row>
    <row r="512" spans="2:65" s="1" customFormat="1" ht="24.2" customHeight="1">
      <c r="B512" s="33"/>
      <c r="C512" s="133" t="s">
        <v>784</v>
      </c>
      <c r="D512" s="133" t="s">
        <v>308</v>
      </c>
      <c r="E512" s="134" t="s">
        <v>845</v>
      </c>
      <c r="F512" s="135" t="s">
        <v>4013</v>
      </c>
      <c r="G512" s="136" t="s">
        <v>236</v>
      </c>
      <c r="H512" s="137">
        <v>3.9729999999999999</v>
      </c>
      <c r="I512" s="138"/>
      <c r="J512" s="139">
        <f>ROUND(I512*H512,2)</f>
        <v>0</v>
      </c>
      <c r="K512" s="135" t="s">
        <v>3596</v>
      </c>
      <c r="L512" s="33"/>
      <c r="M512" s="140" t="s">
        <v>21</v>
      </c>
      <c r="N512" s="141" t="s">
        <v>43</v>
      </c>
      <c r="P512" s="142">
        <f>O512*H512</f>
        <v>0</v>
      </c>
      <c r="Q512" s="142">
        <v>4.3800000000000002E-3</v>
      </c>
      <c r="R512" s="142">
        <f>Q512*H512</f>
        <v>1.7401739999999999E-2</v>
      </c>
      <c r="S512" s="142">
        <v>0</v>
      </c>
      <c r="T512" s="143">
        <f>S512*H512</f>
        <v>0</v>
      </c>
      <c r="AR512" s="144" t="s">
        <v>108</v>
      </c>
      <c r="AT512" s="144" t="s">
        <v>308</v>
      </c>
      <c r="AU512" s="144" t="s">
        <v>81</v>
      </c>
      <c r="AY512" s="18" t="s">
        <v>306</v>
      </c>
      <c r="BE512" s="145">
        <f>IF(N512="základní",J512,0)</f>
        <v>0</v>
      </c>
      <c r="BF512" s="145">
        <f>IF(N512="snížená",J512,0)</f>
        <v>0</v>
      </c>
      <c r="BG512" s="145">
        <f>IF(N512="zákl. přenesená",J512,0)</f>
        <v>0</v>
      </c>
      <c r="BH512" s="145">
        <f>IF(N512="sníž. přenesená",J512,0)</f>
        <v>0</v>
      </c>
      <c r="BI512" s="145">
        <f>IF(N512="nulová",J512,0)</f>
        <v>0</v>
      </c>
      <c r="BJ512" s="18" t="s">
        <v>79</v>
      </c>
      <c r="BK512" s="145">
        <f>ROUND(I512*H512,2)</f>
        <v>0</v>
      </c>
      <c r="BL512" s="18" t="s">
        <v>108</v>
      </c>
      <c r="BM512" s="144" t="s">
        <v>4014</v>
      </c>
    </row>
    <row r="513" spans="2:65" s="1" customFormat="1">
      <c r="B513" s="33"/>
      <c r="D513" s="161" t="s">
        <v>321</v>
      </c>
      <c r="F513" s="162" t="s">
        <v>4015</v>
      </c>
      <c r="I513" s="163"/>
      <c r="L513" s="33"/>
      <c r="M513" s="164"/>
      <c r="T513" s="52"/>
      <c r="AT513" s="18" t="s">
        <v>321</v>
      </c>
      <c r="AU513" s="18" t="s">
        <v>81</v>
      </c>
    </row>
    <row r="514" spans="2:65" s="14" customFormat="1">
      <c r="B514" s="165"/>
      <c r="D514" s="147" t="s">
        <v>313</v>
      </c>
      <c r="E514" s="166" t="s">
        <v>21</v>
      </c>
      <c r="F514" s="167" t="s">
        <v>4016</v>
      </c>
      <c r="H514" s="166" t="s">
        <v>21</v>
      </c>
      <c r="I514" s="168"/>
      <c r="L514" s="165"/>
      <c r="M514" s="169"/>
      <c r="T514" s="170"/>
      <c r="AT514" s="166" t="s">
        <v>313</v>
      </c>
      <c r="AU514" s="166" t="s">
        <v>81</v>
      </c>
      <c r="AV514" s="14" t="s">
        <v>79</v>
      </c>
      <c r="AW514" s="14" t="s">
        <v>34</v>
      </c>
      <c r="AX514" s="14" t="s">
        <v>72</v>
      </c>
      <c r="AY514" s="166" t="s">
        <v>306</v>
      </c>
    </row>
    <row r="515" spans="2:65" s="14" customFormat="1">
      <c r="B515" s="165"/>
      <c r="D515" s="147" t="s">
        <v>313</v>
      </c>
      <c r="E515" s="166" t="s">
        <v>21</v>
      </c>
      <c r="F515" s="167" t="s">
        <v>3819</v>
      </c>
      <c r="H515" s="166" t="s">
        <v>21</v>
      </c>
      <c r="I515" s="168"/>
      <c r="L515" s="165"/>
      <c r="M515" s="169"/>
      <c r="T515" s="170"/>
      <c r="AT515" s="166" t="s">
        <v>313</v>
      </c>
      <c r="AU515" s="166" t="s">
        <v>81</v>
      </c>
      <c r="AV515" s="14" t="s">
        <v>79</v>
      </c>
      <c r="AW515" s="14" t="s">
        <v>34</v>
      </c>
      <c r="AX515" s="14" t="s">
        <v>72</v>
      </c>
      <c r="AY515" s="166" t="s">
        <v>306</v>
      </c>
    </row>
    <row r="516" spans="2:65" s="12" customFormat="1">
      <c r="B516" s="146"/>
      <c r="D516" s="147" t="s">
        <v>313</v>
      </c>
      <c r="E516" s="148" t="s">
        <v>21</v>
      </c>
      <c r="F516" s="149" t="s">
        <v>4017</v>
      </c>
      <c r="H516" s="150">
        <v>3.1779999999999999</v>
      </c>
      <c r="I516" s="151"/>
      <c r="L516" s="146"/>
      <c r="M516" s="152"/>
      <c r="T516" s="153"/>
      <c r="AT516" s="148" t="s">
        <v>313</v>
      </c>
      <c r="AU516" s="148" t="s">
        <v>81</v>
      </c>
      <c r="AV516" s="12" t="s">
        <v>81</v>
      </c>
      <c r="AW516" s="12" t="s">
        <v>34</v>
      </c>
      <c r="AX516" s="12" t="s">
        <v>72</v>
      </c>
      <c r="AY516" s="148" t="s">
        <v>306</v>
      </c>
    </row>
    <row r="517" spans="2:65" s="13" customFormat="1">
      <c r="B517" s="154"/>
      <c r="D517" s="147" t="s">
        <v>313</v>
      </c>
      <c r="E517" s="155" t="s">
        <v>21</v>
      </c>
      <c r="F517" s="156" t="s">
        <v>315</v>
      </c>
      <c r="H517" s="157">
        <v>3.1779999999999999</v>
      </c>
      <c r="I517" s="158"/>
      <c r="L517" s="154"/>
      <c r="M517" s="159"/>
      <c r="T517" s="160"/>
      <c r="AT517" s="155" t="s">
        <v>313</v>
      </c>
      <c r="AU517" s="155" t="s">
        <v>81</v>
      </c>
      <c r="AV517" s="13" t="s">
        <v>89</v>
      </c>
      <c r="AW517" s="13" t="s">
        <v>34</v>
      </c>
      <c r="AX517" s="13" t="s">
        <v>72</v>
      </c>
      <c r="AY517" s="155" t="s">
        <v>306</v>
      </c>
    </row>
    <row r="518" spans="2:65" s="12" customFormat="1">
      <c r="B518" s="146"/>
      <c r="D518" s="147" t="s">
        <v>313</v>
      </c>
      <c r="E518" s="148" t="s">
        <v>21</v>
      </c>
      <c r="F518" s="149" t="s">
        <v>4018</v>
      </c>
      <c r="H518" s="150">
        <v>0.79500000000000004</v>
      </c>
      <c r="I518" s="151"/>
      <c r="L518" s="146"/>
      <c r="M518" s="152"/>
      <c r="T518" s="153"/>
      <c r="AT518" s="148" t="s">
        <v>313</v>
      </c>
      <c r="AU518" s="148" t="s">
        <v>81</v>
      </c>
      <c r="AV518" s="12" t="s">
        <v>81</v>
      </c>
      <c r="AW518" s="12" t="s">
        <v>34</v>
      </c>
      <c r="AX518" s="12" t="s">
        <v>72</v>
      </c>
      <c r="AY518" s="148" t="s">
        <v>306</v>
      </c>
    </row>
    <row r="519" spans="2:65" s="15" customFormat="1">
      <c r="B519" s="171"/>
      <c r="D519" s="147" t="s">
        <v>313</v>
      </c>
      <c r="E519" s="172" t="s">
        <v>21</v>
      </c>
      <c r="F519" s="173" t="s">
        <v>331</v>
      </c>
      <c r="H519" s="174">
        <v>3.9729999999999999</v>
      </c>
      <c r="I519" s="175"/>
      <c r="L519" s="171"/>
      <c r="M519" s="176"/>
      <c r="T519" s="177"/>
      <c r="AT519" s="172" t="s">
        <v>313</v>
      </c>
      <c r="AU519" s="172" t="s">
        <v>81</v>
      </c>
      <c r="AV519" s="15" t="s">
        <v>108</v>
      </c>
      <c r="AW519" s="15" t="s">
        <v>34</v>
      </c>
      <c r="AX519" s="15" t="s">
        <v>79</v>
      </c>
      <c r="AY519" s="172" t="s">
        <v>306</v>
      </c>
    </row>
    <row r="520" spans="2:65" s="1" customFormat="1" ht="24.2" customHeight="1">
      <c r="B520" s="33"/>
      <c r="C520" s="133" t="s">
        <v>790</v>
      </c>
      <c r="D520" s="133" t="s">
        <v>308</v>
      </c>
      <c r="E520" s="134" t="s">
        <v>853</v>
      </c>
      <c r="F520" s="135" t="s">
        <v>854</v>
      </c>
      <c r="G520" s="136" t="s">
        <v>236</v>
      </c>
      <c r="H520" s="137">
        <v>38.857999999999997</v>
      </c>
      <c r="I520" s="138"/>
      <c r="J520" s="139">
        <f>ROUND(I520*H520,2)</f>
        <v>0</v>
      </c>
      <c r="K520" s="135" t="s">
        <v>3596</v>
      </c>
      <c r="L520" s="33"/>
      <c r="M520" s="140" t="s">
        <v>21</v>
      </c>
      <c r="N520" s="141" t="s">
        <v>43</v>
      </c>
      <c r="P520" s="142">
        <f>O520*H520</f>
        <v>0</v>
      </c>
      <c r="Q520" s="142">
        <v>1.8380000000000001E-2</v>
      </c>
      <c r="R520" s="142">
        <f>Q520*H520</f>
        <v>0.71421003999999999</v>
      </c>
      <c r="S520" s="142">
        <v>0</v>
      </c>
      <c r="T520" s="143">
        <f>S520*H520</f>
        <v>0</v>
      </c>
      <c r="AR520" s="144" t="s">
        <v>108</v>
      </c>
      <c r="AT520" s="144" t="s">
        <v>308</v>
      </c>
      <c r="AU520" s="144" t="s">
        <v>81</v>
      </c>
      <c r="AY520" s="18" t="s">
        <v>306</v>
      </c>
      <c r="BE520" s="145">
        <f>IF(N520="základní",J520,0)</f>
        <v>0</v>
      </c>
      <c r="BF520" s="145">
        <f>IF(N520="snížená",J520,0)</f>
        <v>0</v>
      </c>
      <c r="BG520" s="145">
        <f>IF(N520="zákl. přenesená",J520,0)</f>
        <v>0</v>
      </c>
      <c r="BH520" s="145">
        <f>IF(N520="sníž. přenesená",J520,0)</f>
        <v>0</v>
      </c>
      <c r="BI520" s="145">
        <f>IF(N520="nulová",J520,0)</f>
        <v>0</v>
      </c>
      <c r="BJ520" s="18" t="s">
        <v>79</v>
      </c>
      <c r="BK520" s="145">
        <f>ROUND(I520*H520,2)</f>
        <v>0</v>
      </c>
      <c r="BL520" s="18" t="s">
        <v>108</v>
      </c>
      <c r="BM520" s="144" t="s">
        <v>4019</v>
      </c>
    </row>
    <row r="521" spans="2:65" s="1" customFormat="1">
      <c r="B521" s="33"/>
      <c r="D521" s="161" t="s">
        <v>321</v>
      </c>
      <c r="F521" s="162" t="s">
        <v>4020</v>
      </c>
      <c r="I521" s="163"/>
      <c r="L521" s="33"/>
      <c r="M521" s="164"/>
      <c r="T521" s="52"/>
      <c r="AT521" s="18" t="s">
        <v>321</v>
      </c>
      <c r="AU521" s="18" t="s">
        <v>81</v>
      </c>
    </row>
    <row r="522" spans="2:65" s="14" customFormat="1">
      <c r="B522" s="165"/>
      <c r="D522" s="147" t="s">
        <v>313</v>
      </c>
      <c r="E522" s="166" t="s">
        <v>21</v>
      </c>
      <c r="F522" s="167" t="s">
        <v>4016</v>
      </c>
      <c r="H522" s="166" t="s">
        <v>21</v>
      </c>
      <c r="I522" s="168"/>
      <c r="L522" s="165"/>
      <c r="M522" s="169"/>
      <c r="T522" s="170"/>
      <c r="AT522" s="166" t="s">
        <v>313</v>
      </c>
      <c r="AU522" s="166" t="s">
        <v>81</v>
      </c>
      <c r="AV522" s="14" t="s">
        <v>79</v>
      </c>
      <c r="AW522" s="14" t="s">
        <v>34</v>
      </c>
      <c r="AX522" s="14" t="s">
        <v>72</v>
      </c>
      <c r="AY522" s="166" t="s">
        <v>306</v>
      </c>
    </row>
    <row r="523" spans="2:65" s="14" customFormat="1">
      <c r="B523" s="165"/>
      <c r="D523" s="147" t="s">
        <v>313</v>
      </c>
      <c r="E523" s="166" t="s">
        <v>21</v>
      </c>
      <c r="F523" s="167" t="s">
        <v>3819</v>
      </c>
      <c r="H523" s="166" t="s">
        <v>21</v>
      </c>
      <c r="I523" s="168"/>
      <c r="L523" s="165"/>
      <c r="M523" s="169"/>
      <c r="T523" s="170"/>
      <c r="AT523" s="166" t="s">
        <v>313</v>
      </c>
      <c r="AU523" s="166" t="s">
        <v>81</v>
      </c>
      <c r="AV523" s="14" t="s">
        <v>79</v>
      </c>
      <c r="AW523" s="14" t="s">
        <v>34</v>
      </c>
      <c r="AX523" s="14" t="s">
        <v>72</v>
      </c>
      <c r="AY523" s="166" t="s">
        <v>306</v>
      </c>
    </row>
    <row r="524" spans="2:65" s="12" customFormat="1">
      <c r="B524" s="146"/>
      <c r="D524" s="147" t="s">
        <v>313</v>
      </c>
      <c r="E524" s="148" t="s">
        <v>21</v>
      </c>
      <c r="F524" s="149" t="s">
        <v>4021</v>
      </c>
      <c r="H524" s="150">
        <v>4.04</v>
      </c>
      <c r="I524" s="151"/>
      <c r="L524" s="146"/>
      <c r="M524" s="152"/>
      <c r="T524" s="153"/>
      <c r="AT524" s="148" t="s">
        <v>313</v>
      </c>
      <c r="AU524" s="148" t="s">
        <v>81</v>
      </c>
      <c r="AV524" s="12" t="s">
        <v>81</v>
      </c>
      <c r="AW524" s="12" t="s">
        <v>34</v>
      </c>
      <c r="AX524" s="12" t="s">
        <v>72</v>
      </c>
      <c r="AY524" s="148" t="s">
        <v>306</v>
      </c>
    </row>
    <row r="525" spans="2:65" s="12" customFormat="1">
      <c r="B525" s="146"/>
      <c r="D525" s="147" t="s">
        <v>313</v>
      </c>
      <c r="E525" s="148" t="s">
        <v>21</v>
      </c>
      <c r="F525" s="149" t="s">
        <v>4022</v>
      </c>
      <c r="H525" s="150">
        <v>11.78</v>
      </c>
      <c r="I525" s="151"/>
      <c r="L525" s="146"/>
      <c r="M525" s="152"/>
      <c r="T525" s="153"/>
      <c r="AT525" s="148" t="s">
        <v>313</v>
      </c>
      <c r="AU525" s="148" t="s">
        <v>81</v>
      </c>
      <c r="AV525" s="12" t="s">
        <v>81</v>
      </c>
      <c r="AW525" s="12" t="s">
        <v>34</v>
      </c>
      <c r="AX525" s="12" t="s">
        <v>72</v>
      </c>
      <c r="AY525" s="148" t="s">
        <v>306</v>
      </c>
    </row>
    <row r="526" spans="2:65" s="12" customFormat="1">
      <c r="B526" s="146"/>
      <c r="D526" s="147" t="s">
        <v>313</v>
      </c>
      <c r="E526" s="148" t="s">
        <v>21</v>
      </c>
      <c r="F526" s="149" t="s">
        <v>4017</v>
      </c>
      <c r="H526" s="150">
        <v>3.1779999999999999</v>
      </c>
      <c r="I526" s="151"/>
      <c r="L526" s="146"/>
      <c r="M526" s="152"/>
      <c r="T526" s="153"/>
      <c r="AT526" s="148" t="s">
        <v>313</v>
      </c>
      <c r="AU526" s="148" t="s">
        <v>81</v>
      </c>
      <c r="AV526" s="12" t="s">
        <v>81</v>
      </c>
      <c r="AW526" s="12" t="s">
        <v>34</v>
      </c>
      <c r="AX526" s="12" t="s">
        <v>72</v>
      </c>
      <c r="AY526" s="148" t="s">
        <v>306</v>
      </c>
    </row>
    <row r="527" spans="2:65" s="14" customFormat="1">
      <c r="B527" s="165"/>
      <c r="D527" s="147" t="s">
        <v>313</v>
      </c>
      <c r="E527" s="166" t="s">
        <v>21</v>
      </c>
      <c r="F527" s="167" t="s">
        <v>3825</v>
      </c>
      <c r="H527" s="166" t="s">
        <v>21</v>
      </c>
      <c r="I527" s="168"/>
      <c r="L527" s="165"/>
      <c r="M527" s="169"/>
      <c r="T527" s="170"/>
      <c r="AT527" s="166" t="s">
        <v>313</v>
      </c>
      <c r="AU527" s="166" t="s">
        <v>81</v>
      </c>
      <c r="AV527" s="14" t="s">
        <v>79</v>
      </c>
      <c r="AW527" s="14" t="s">
        <v>34</v>
      </c>
      <c r="AX527" s="14" t="s">
        <v>72</v>
      </c>
      <c r="AY527" s="166" t="s">
        <v>306</v>
      </c>
    </row>
    <row r="528" spans="2:65" s="12" customFormat="1">
      <c r="B528" s="146"/>
      <c r="D528" s="147" t="s">
        <v>313</v>
      </c>
      <c r="E528" s="148" t="s">
        <v>21</v>
      </c>
      <c r="F528" s="149" t="s">
        <v>4023</v>
      </c>
      <c r="H528" s="150">
        <v>19.86</v>
      </c>
      <c r="I528" s="151"/>
      <c r="L528" s="146"/>
      <c r="M528" s="152"/>
      <c r="T528" s="153"/>
      <c r="AT528" s="148" t="s">
        <v>313</v>
      </c>
      <c r="AU528" s="148" t="s">
        <v>81</v>
      </c>
      <c r="AV528" s="12" t="s">
        <v>81</v>
      </c>
      <c r="AW528" s="12" t="s">
        <v>34</v>
      </c>
      <c r="AX528" s="12" t="s">
        <v>72</v>
      </c>
      <c r="AY528" s="148" t="s">
        <v>306</v>
      </c>
    </row>
    <row r="529" spans="2:65" s="13" customFormat="1">
      <c r="B529" s="154"/>
      <c r="D529" s="147" t="s">
        <v>313</v>
      </c>
      <c r="E529" s="155" t="s">
        <v>21</v>
      </c>
      <c r="F529" s="156" t="s">
        <v>315</v>
      </c>
      <c r="H529" s="157">
        <v>38.857999999999997</v>
      </c>
      <c r="I529" s="158"/>
      <c r="L529" s="154"/>
      <c r="M529" s="159"/>
      <c r="T529" s="160"/>
      <c r="AT529" s="155" t="s">
        <v>313</v>
      </c>
      <c r="AU529" s="155" t="s">
        <v>81</v>
      </c>
      <c r="AV529" s="13" t="s">
        <v>89</v>
      </c>
      <c r="AW529" s="13" t="s">
        <v>34</v>
      </c>
      <c r="AX529" s="13" t="s">
        <v>79</v>
      </c>
      <c r="AY529" s="155" t="s">
        <v>306</v>
      </c>
    </row>
    <row r="530" spans="2:65" s="1" customFormat="1" ht="21.75" customHeight="1">
      <c r="B530" s="33"/>
      <c r="C530" s="133" t="s">
        <v>796</v>
      </c>
      <c r="D530" s="133" t="s">
        <v>308</v>
      </c>
      <c r="E530" s="134" t="s">
        <v>4024</v>
      </c>
      <c r="F530" s="135" t="s">
        <v>4025</v>
      </c>
      <c r="G530" s="136" t="s">
        <v>236</v>
      </c>
      <c r="H530" s="137">
        <v>296.54500000000002</v>
      </c>
      <c r="I530" s="138"/>
      <c r="J530" s="139">
        <f>ROUND(I530*H530,2)</f>
        <v>0</v>
      </c>
      <c r="K530" s="135" t="s">
        <v>311</v>
      </c>
      <c r="L530" s="33"/>
      <c r="M530" s="140" t="s">
        <v>21</v>
      </c>
      <c r="N530" s="141" t="s">
        <v>43</v>
      </c>
      <c r="P530" s="142">
        <f>O530*H530</f>
        <v>0</v>
      </c>
      <c r="Q530" s="142">
        <v>3.5000000000000001E-3</v>
      </c>
      <c r="R530" s="142">
        <f>Q530*H530</f>
        <v>1.0379075</v>
      </c>
      <c r="S530" s="142">
        <v>0</v>
      </c>
      <c r="T530" s="143">
        <f>S530*H530</f>
        <v>0</v>
      </c>
      <c r="AR530" s="144" t="s">
        <v>108</v>
      </c>
      <c r="AT530" s="144" t="s">
        <v>308</v>
      </c>
      <c r="AU530" s="144" t="s">
        <v>81</v>
      </c>
      <c r="AY530" s="18" t="s">
        <v>306</v>
      </c>
      <c r="BE530" s="145">
        <f>IF(N530="základní",J530,0)</f>
        <v>0</v>
      </c>
      <c r="BF530" s="145">
        <f>IF(N530="snížená",J530,0)</f>
        <v>0</v>
      </c>
      <c r="BG530" s="145">
        <f>IF(N530="zákl. přenesená",J530,0)</f>
        <v>0</v>
      </c>
      <c r="BH530" s="145">
        <f>IF(N530="sníž. přenesená",J530,0)</f>
        <v>0</v>
      </c>
      <c r="BI530" s="145">
        <f>IF(N530="nulová",J530,0)</f>
        <v>0</v>
      </c>
      <c r="BJ530" s="18" t="s">
        <v>79</v>
      </c>
      <c r="BK530" s="145">
        <f>ROUND(I530*H530,2)</f>
        <v>0</v>
      </c>
      <c r="BL530" s="18" t="s">
        <v>108</v>
      </c>
      <c r="BM530" s="144" t="s">
        <v>4026</v>
      </c>
    </row>
    <row r="531" spans="2:65" s="1" customFormat="1" ht="29.25">
      <c r="B531" s="33"/>
      <c r="D531" s="147" t="s">
        <v>356</v>
      </c>
      <c r="F531" s="178" t="s">
        <v>4027</v>
      </c>
      <c r="I531" s="163"/>
      <c r="L531" s="33"/>
      <c r="M531" s="164"/>
      <c r="T531" s="52"/>
      <c r="AT531" s="18" t="s">
        <v>356</v>
      </c>
      <c r="AU531" s="18" t="s">
        <v>81</v>
      </c>
    </row>
    <row r="532" spans="2:65" s="12" customFormat="1">
      <c r="B532" s="146"/>
      <c r="D532" s="147" t="s">
        <v>313</v>
      </c>
      <c r="E532" s="148" t="s">
        <v>21</v>
      </c>
      <c r="F532" s="149" t="s">
        <v>4012</v>
      </c>
      <c r="H532" s="150">
        <v>296.54500000000002</v>
      </c>
      <c r="I532" s="151"/>
      <c r="L532" s="146"/>
      <c r="M532" s="152"/>
      <c r="T532" s="153"/>
      <c r="AT532" s="148" t="s">
        <v>313</v>
      </c>
      <c r="AU532" s="148" t="s">
        <v>81</v>
      </c>
      <c r="AV532" s="12" t="s">
        <v>81</v>
      </c>
      <c r="AW532" s="12" t="s">
        <v>34</v>
      </c>
      <c r="AX532" s="12" t="s">
        <v>72</v>
      </c>
      <c r="AY532" s="148" t="s">
        <v>306</v>
      </c>
    </row>
    <row r="533" spans="2:65" s="13" customFormat="1">
      <c r="B533" s="154"/>
      <c r="D533" s="147" t="s">
        <v>313</v>
      </c>
      <c r="E533" s="155" t="s">
        <v>21</v>
      </c>
      <c r="F533" s="156" t="s">
        <v>315</v>
      </c>
      <c r="H533" s="157">
        <v>296.54500000000002</v>
      </c>
      <c r="I533" s="158"/>
      <c r="L533" s="154"/>
      <c r="M533" s="159"/>
      <c r="T533" s="160"/>
      <c r="AT533" s="155" t="s">
        <v>313</v>
      </c>
      <c r="AU533" s="155" t="s">
        <v>81</v>
      </c>
      <c r="AV533" s="13" t="s">
        <v>89</v>
      </c>
      <c r="AW533" s="13" t="s">
        <v>34</v>
      </c>
      <c r="AX533" s="13" t="s">
        <v>79</v>
      </c>
      <c r="AY533" s="155" t="s">
        <v>306</v>
      </c>
    </row>
    <row r="534" spans="2:65" s="1" customFormat="1" ht="21.75" customHeight="1">
      <c r="B534" s="33"/>
      <c r="C534" s="133" t="s">
        <v>802</v>
      </c>
      <c r="D534" s="133" t="s">
        <v>308</v>
      </c>
      <c r="E534" s="134" t="s">
        <v>878</v>
      </c>
      <c r="F534" s="135" t="s">
        <v>879</v>
      </c>
      <c r="G534" s="136" t="s">
        <v>236</v>
      </c>
      <c r="H534" s="137">
        <v>434.46699999999998</v>
      </c>
      <c r="I534" s="138"/>
      <c r="J534" s="139">
        <f>ROUND(I534*H534,2)</f>
        <v>0</v>
      </c>
      <c r="K534" s="135" t="s">
        <v>3596</v>
      </c>
      <c r="L534" s="33"/>
      <c r="M534" s="140" t="s">
        <v>21</v>
      </c>
      <c r="N534" s="141" t="s">
        <v>43</v>
      </c>
      <c r="P534" s="142">
        <f>O534*H534</f>
        <v>0</v>
      </c>
      <c r="Q534" s="142">
        <v>7.3499999999999998E-3</v>
      </c>
      <c r="R534" s="142">
        <f>Q534*H534</f>
        <v>3.1933324499999998</v>
      </c>
      <c r="S534" s="142">
        <v>0</v>
      </c>
      <c r="T534" s="143">
        <f>S534*H534</f>
        <v>0</v>
      </c>
      <c r="AR534" s="144" t="s">
        <v>108</v>
      </c>
      <c r="AT534" s="144" t="s">
        <v>308</v>
      </c>
      <c r="AU534" s="144" t="s">
        <v>81</v>
      </c>
      <c r="AY534" s="18" t="s">
        <v>306</v>
      </c>
      <c r="BE534" s="145">
        <f>IF(N534="základní",J534,0)</f>
        <v>0</v>
      </c>
      <c r="BF534" s="145">
        <f>IF(N534="snížená",J534,0)</f>
        <v>0</v>
      </c>
      <c r="BG534" s="145">
        <f>IF(N534="zákl. přenesená",J534,0)</f>
        <v>0</v>
      </c>
      <c r="BH534" s="145">
        <f>IF(N534="sníž. přenesená",J534,0)</f>
        <v>0</v>
      </c>
      <c r="BI534" s="145">
        <f>IF(N534="nulová",J534,0)</f>
        <v>0</v>
      </c>
      <c r="BJ534" s="18" t="s">
        <v>79</v>
      </c>
      <c r="BK534" s="145">
        <f>ROUND(I534*H534,2)</f>
        <v>0</v>
      </c>
      <c r="BL534" s="18" t="s">
        <v>108</v>
      </c>
      <c r="BM534" s="144" t="s">
        <v>4028</v>
      </c>
    </row>
    <row r="535" spans="2:65" s="1" customFormat="1">
      <c r="B535" s="33"/>
      <c r="D535" s="161" t="s">
        <v>321</v>
      </c>
      <c r="F535" s="162" t="s">
        <v>4029</v>
      </c>
      <c r="I535" s="163"/>
      <c r="L535" s="33"/>
      <c r="M535" s="164"/>
      <c r="T535" s="52"/>
      <c r="AT535" s="18" t="s">
        <v>321</v>
      </c>
      <c r="AU535" s="18" t="s">
        <v>81</v>
      </c>
    </row>
    <row r="536" spans="2:65" s="12" customFormat="1">
      <c r="B536" s="146"/>
      <c r="D536" s="147" t="s">
        <v>313</v>
      </c>
      <c r="E536" s="148" t="s">
        <v>21</v>
      </c>
      <c r="F536" s="149" t="s">
        <v>4030</v>
      </c>
      <c r="H536" s="150">
        <v>30.123999999999999</v>
      </c>
      <c r="I536" s="151"/>
      <c r="L536" s="146"/>
      <c r="M536" s="152"/>
      <c r="T536" s="153"/>
      <c r="AT536" s="148" t="s">
        <v>313</v>
      </c>
      <c r="AU536" s="148" t="s">
        <v>81</v>
      </c>
      <c r="AV536" s="12" t="s">
        <v>81</v>
      </c>
      <c r="AW536" s="12" t="s">
        <v>34</v>
      </c>
      <c r="AX536" s="12" t="s">
        <v>72</v>
      </c>
      <c r="AY536" s="148" t="s">
        <v>306</v>
      </c>
    </row>
    <row r="537" spans="2:65" s="12" customFormat="1">
      <c r="B537" s="146"/>
      <c r="D537" s="147" t="s">
        <v>313</v>
      </c>
      <c r="E537" s="148" t="s">
        <v>21</v>
      </c>
      <c r="F537" s="149" t="s">
        <v>4031</v>
      </c>
      <c r="H537" s="150">
        <v>404.34300000000002</v>
      </c>
      <c r="I537" s="151"/>
      <c r="L537" s="146"/>
      <c r="M537" s="152"/>
      <c r="T537" s="153"/>
      <c r="AT537" s="148" t="s">
        <v>313</v>
      </c>
      <c r="AU537" s="148" t="s">
        <v>81</v>
      </c>
      <c r="AV537" s="12" t="s">
        <v>81</v>
      </c>
      <c r="AW537" s="12" t="s">
        <v>34</v>
      </c>
      <c r="AX537" s="12" t="s">
        <v>72</v>
      </c>
      <c r="AY537" s="148" t="s">
        <v>306</v>
      </c>
    </row>
    <row r="538" spans="2:65" s="13" customFormat="1">
      <c r="B538" s="154"/>
      <c r="D538" s="147" t="s">
        <v>313</v>
      </c>
      <c r="E538" s="155" t="s">
        <v>21</v>
      </c>
      <c r="F538" s="156" t="s">
        <v>315</v>
      </c>
      <c r="H538" s="157">
        <v>434.46699999999998</v>
      </c>
      <c r="I538" s="158"/>
      <c r="L538" s="154"/>
      <c r="M538" s="159"/>
      <c r="T538" s="160"/>
      <c r="AT538" s="155" t="s">
        <v>313</v>
      </c>
      <c r="AU538" s="155" t="s">
        <v>81</v>
      </c>
      <c r="AV538" s="13" t="s">
        <v>89</v>
      </c>
      <c r="AW538" s="13" t="s">
        <v>34</v>
      </c>
      <c r="AX538" s="13" t="s">
        <v>79</v>
      </c>
      <c r="AY538" s="155" t="s">
        <v>306</v>
      </c>
    </row>
    <row r="539" spans="2:65" s="1" customFormat="1" ht="16.5" customHeight="1">
      <c r="B539" s="33"/>
      <c r="C539" s="133" t="s">
        <v>809</v>
      </c>
      <c r="D539" s="133" t="s">
        <v>308</v>
      </c>
      <c r="E539" s="134" t="s">
        <v>884</v>
      </c>
      <c r="F539" s="135" t="s">
        <v>885</v>
      </c>
      <c r="G539" s="136" t="s">
        <v>236</v>
      </c>
      <c r="H539" s="137">
        <v>491.73500000000001</v>
      </c>
      <c r="I539" s="138"/>
      <c r="J539" s="139">
        <f>ROUND(I539*H539,2)</f>
        <v>0</v>
      </c>
      <c r="K539" s="135" t="s">
        <v>3596</v>
      </c>
      <c r="L539" s="33"/>
      <c r="M539" s="140" t="s">
        <v>21</v>
      </c>
      <c r="N539" s="141" t="s">
        <v>43</v>
      </c>
      <c r="P539" s="142">
        <f>O539*H539</f>
        <v>0</v>
      </c>
      <c r="Q539" s="142">
        <v>2.5999999999999998E-4</v>
      </c>
      <c r="R539" s="142">
        <f>Q539*H539</f>
        <v>0.1278511</v>
      </c>
      <c r="S539" s="142">
        <v>0</v>
      </c>
      <c r="T539" s="143">
        <f>S539*H539</f>
        <v>0</v>
      </c>
      <c r="AR539" s="144" t="s">
        <v>108</v>
      </c>
      <c r="AT539" s="144" t="s">
        <v>308</v>
      </c>
      <c r="AU539" s="144" t="s">
        <v>81</v>
      </c>
      <c r="AY539" s="18" t="s">
        <v>306</v>
      </c>
      <c r="BE539" s="145">
        <f>IF(N539="základní",J539,0)</f>
        <v>0</v>
      </c>
      <c r="BF539" s="145">
        <f>IF(N539="snížená",J539,0)</f>
        <v>0</v>
      </c>
      <c r="BG539" s="145">
        <f>IF(N539="zákl. přenesená",J539,0)</f>
        <v>0</v>
      </c>
      <c r="BH539" s="145">
        <f>IF(N539="sníž. přenesená",J539,0)</f>
        <v>0</v>
      </c>
      <c r="BI539" s="145">
        <f>IF(N539="nulová",J539,0)</f>
        <v>0</v>
      </c>
      <c r="BJ539" s="18" t="s">
        <v>79</v>
      </c>
      <c r="BK539" s="145">
        <f>ROUND(I539*H539,2)</f>
        <v>0</v>
      </c>
      <c r="BL539" s="18" t="s">
        <v>108</v>
      </c>
      <c r="BM539" s="144" t="s">
        <v>4032</v>
      </c>
    </row>
    <row r="540" spans="2:65" s="1" customFormat="1">
      <c r="B540" s="33"/>
      <c r="D540" s="161" t="s">
        <v>321</v>
      </c>
      <c r="F540" s="162" t="s">
        <v>4033</v>
      </c>
      <c r="I540" s="163"/>
      <c r="L540" s="33"/>
      <c r="M540" s="164"/>
      <c r="T540" s="52"/>
      <c r="AT540" s="18" t="s">
        <v>321</v>
      </c>
      <c r="AU540" s="18" t="s">
        <v>81</v>
      </c>
    </row>
    <row r="541" spans="2:65" s="12" customFormat="1">
      <c r="B541" s="146"/>
      <c r="D541" s="147" t="s">
        <v>313</v>
      </c>
      <c r="E541" s="148" t="s">
        <v>21</v>
      </c>
      <c r="F541" s="149" t="s">
        <v>4030</v>
      </c>
      <c r="H541" s="150">
        <v>30.123999999999999</v>
      </c>
      <c r="I541" s="151"/>
      <c r="L541" s="146"/>
      <c r="M541" s="152"/>
      <c r="T541" s="153"/>
      <c r="AT541" s="148" t="s">
        <v>313</v>
      </c>
      <c r="AU541" s="148" t="s">
        <v>81</v>
      </c>
      <c r="AV541" s="12" t="s">
        <v>81</v>
      </c>
      <c r="AW541" s="12" t="s">
        <v>34</v>
      </c>
      <c r="AX541" s="12" t="s">
        <v>72</v>
      </c>
      <c r="AY541" s="148" t="s">
        <v>306</v>
      </c>
    </row>
    <row r="542" spans="2:65" s="12" customFormat="1">
      <c r="B542" s="146"/>
      <c r="D542" s="147" t="s">
        <v>313</v>
      </c>
      <c r="E542" s="148" t="s">
        <v>21</v>
      </c>
      <c r="F542" s="149" t="s">
        <v>4031</v>
      </c>
      <c r="H542" s="150">
        <v>404.34300000000002</v>
      </c>
      <c r="I542" s="151"/>
      <c r="L542" s="146"/>
      <c r="M542" s="152"/>
      <c r="T542" s="153"/>
      <c r="AT542" s="148" t="s">
        <v>313</v>
      </c>
      <c r="AU542" s="148" t="s">
        <v>81</v>
      </c>
      <c r="AV542" s="12" t="s">
        <v>81</v>
      </c>
      <c r="AW542" s="12" t="s">
        <v>34</v>
      </c>
      <c r="AX542" s="12" t="s">
        <v>72</v>
      </c>
      <c r="AY542" s="148" t="s">
        <v>306</v>
      </c>
    </row>
    <row r="543" spans="2:65" s="12" customFormat="1">
      <c r="B543" s="146"/>
      <c r="D543" s="147" t="s">
        <v>313</v>
      </c>
      <c r="E543" s="148" t="s">
        <v>21</v>
      </c>
      <c r="F543" s="149" t="s">
        <v>4034</v>
      </c>
      <c r="H543" s="150">
        <v>57.268000000000001</v>
      </c>
      <c r="I543" s="151"/>
      <c r="L543" s="146"/>
      <c r="M543" s="152"/>
      <c r="T543" s="153"/>
      <c r="AT543" s="148" t="s">
        <v>313</v>
      </c>
      <c r="AU543" s="148" t="s">
        <v>81</v>
      </c>
      <c r="AV543" s="12" t="s">
        <v>81</v>
      </c>
      <c r="AW543" s="12" t="s">
        <v>34</v>
      </c>
      <c r="AX543" s="12" t="s">
        <v>72</v>
      </c>
      <c r="AY543" s="148" t="s">
        <v>306</v>
      </c>
    </row>
    <row r="544" spans="2:65" s="13" customFormat="1">
      <c r="B544" s="154"/>
      <c r="D544" s="147" t="s">
        <v>313</v>
      </c>
      <c r="E544" s="155" t="s">
        <v>21</v>
      </c>
      <c r="F544" s="156" t="s">
        <v>315</v>
      </c>
      <c r="H544" s="157">
        <v>491.73500000000001</v>
      </c>
      <c r="I544" s="158"/>
      <c r="L544" s="154"/>
      <c r="M544" s="159"/>
      <c r="T544" s="160"/>
      <c r="AT544" s="155" t="s">
        <v>313</v>
      </c>
      <c r="AU544" s="155" t="s">
        <v>81</v>
      </c>
      <c r="AV544" s="13" t="s">
        <v>89</v>
      </c>
      <c r="AW544" s="13" t="s">
        <v>34</v>
      </c>
      <c r="AX544" s="13" t="s">
        <v>79</v>
      </c>
      <c r="AY544" s="155" t="s">
        <v>306</v>
      </c>
    </row>
    <row r="545" spans="2:65" s="1" customFormat="1" ht="24.2" customHeight="1">
      <c r="B545" s="33"/>
      <c r="C545" s="133" t="s">
        <v>816</v>
      </c>
      <c r="D545" s="133" t="s">
        <v>308</v>
      </c>
      <c r="E545" s="134" t="s">
        <v>889</v>
      </c>
      <c r="F545" s="135" t="s">
        <v>4035</v>
      </c>
      <c r="G545" s="136" t="s">
        <v>236</v>
      </c>
      <c r="H545" s="137">
        <v>175.578</v>
      </c>
      <c r="I545" s="138"/>
      <c r="J545" s="139">
        <f>ROUND(I545*H545,2)</f>
        <v>0</v>
      </c>
      <c r="K545" s="135" t="s">
        <v>3596</v>
      </c>
      <c r="L545" s="33"/>
      <c r="M545" s="140" t="s">
        <v>21</v>
      </c>
      <c r="N545" s="141" t="s">
        <v>43</v>
      </c>
      <c r="P545" s="142">
        <f>O545*H545</f>
        <v>0</v>
      </c>
      <c r="Q545" s="142">
        <v>4.3800000000000002E-3</v>
      </c>
      <c r="R545" s="142">
        <f>Q545*H545</f>
        <v>0.76903164000000002</v>
      </c>
      <c r="S545" s="142">
        <v>0</v>
      </c>
      <c r="T545" s="143">
        <f>S545*H545</f>
        <v>0</v>
      </c>
      <c r="AR545" s="144" t="s">
        <v>108</v>
      </c>
      <c r="AT545" s="144" t="s">
        <v>308</v>
      </c>
      <c r="AU545" s="144" t="s">
        <v>81</v>
      </c>
      <c r="AY545" s="18" t="s">
        <v>306</v>
      </c>
      <c r="BE545" s="145">
        <f>IF(N545="základní",J545,0)</f>
        <v>0</v>
      </c>
      <c r="BF545" s="145">
        <f>IF(N545="snížená",J545,0)</f>
        <v>0</v>
      </c>
      <c r="BG545" s="145">
        <f>IF(N545="zákl. přenesená",J545,0)</f>
        <v>0</v>
      </c>
      <c r="BH545" s="145">
        <f>IF(N545="sníž. přenesená",J545,0)</f>
        <v>0</v>
      </c>
      <c r="BI545" s="145">
        <f>IF(N545="nulová",J545,0)</f>
        <v>0</v>
      </c>
      <c r="BJ545" s="18" t="s">
        <v>79</v>
      </c>
      <c r="BK545" s="145">
        <f>ROUND(I545*H545,2)</f>
        <v>0</v>
      </c>
      <c r="BL545" s="18" t="s">
        <v>108</v>
      </c>
      <c r="BM545" s="144" t="s">
        <v>4036</v>
      </c>
    </row>
    <row r="546" spans="2:65" s="1" customFormat="1">
      <c r="B546" s="33"/>
      <c r="D546" s="161" t="s">
        <v>321</v>
      </c>
      <c r="F546" s="162" t="s">
        <v>4037</v>
      </c>
      <c r="I546" s="163"/>
      <c r="L546" s="33"/>
      <c r="M546" s="164"/>
      <c r="T546" s="52"/>
      <c r="AT546" s="18" t="s">
        <v>321</v>
      </c>
      <c r="AU546" s="18" t="s">
        <v>81</v>
      </c>
    </row>
    <row r="547" spans="2:65" s="14" customFormat="1">
      <c r="B547" s="165"/>
      <c r="D547" s="147" t="s">
        <v>313</v>
      </c>
      <c r="E547" s="166" t="s">
        <v>21</v>
      </c>
      <c r="F547" s="167" t="s">
        <v>4038</v>
      </c>
      <c r="H547" s="166" t="s">
        <v>21</v>
      </c>
      <c r="I547" s="168"/>
      <c r="L547" s="165"/>
      <c r="M547" s="169"/>
      <c r="T547" s="170"/>
      <c r="AT547" s="166" t="s">
        <v>313</v>
      </c>
      <c r="AU547" s="166" t="s">
        <v>81</v>
      </c>
      <c r="AV547" s="14" t="s">
        <v>79</v>
      </c>
      <c r="AW547" s="14" t="s">
        <v>34</v>
      </c>
      <c r="AX547" s="14" t="s">
        <v>72</v>
      </c>
      <c r="AY547" s="166" t="s">
        <v>306</v>
      </c>
    </row>
    <row r="548" spans="2:65" s="12" customFormat="1">
      <c r="B548" s="146"/>
      <c r="D548" s="147" t="s">
        <v>313</v>
      </c>
      <c r="E548" s="148" t="s">
        <v>21</v>
      </c>
      <c r="F548" s="149" t="s">
        <v>4039</v>
      </c>
      <c r="H548" s="150">
        <v>31.408000000000001</v>
      </c>
      <c r="I548" s="151"/>
      <c r="L548" s="146"/>
      <c r="M548" s="152"/>
      <c r="T548" s="153"/>
      <c r="AT548" s="148" t="s">
        <v>313</v>
      </c>
      <c r="AU548" s="148" t="s">
        <v>81</v>
      </c>
      <c r="AV548" s="12" t="s">
        <v>81</v>
      </c>
      <c r="AW548" s="12" t="s">
        <v>34</v>
      </c>
      <c r="AX548" s="12" t="s">
        <v>72</v>
      </c>
      <c r="AY548" s="148" t="s">
        <v>306</v>
      </c>
    </row>
    <row r="549" spans="2:65" s="12" customFormat="1">
      <c r="B549" s="146"/>
      <c r="D549" s="147" t="s">
        <v>313</v>
      </c>
      <c r="E549" s="148" t="s">
        <v>21</v>
      </c>
      <c r="F549" s="149" t="s">
        <v>4040</v>
      </c>
      <c r="H549" s="150">
        <v>57.363999999999997</v>
      </c>
      <c r="I549" s="151"/>
      <c r="L549" s="146"/>
      <c r="M549" s="152"/>
      <c r="T549" s="153"/>
      <c r="AT549" s="148" t="s">
        <v>313</v>
      </c>
      <c r="AU549" s="148" t="s">
        <v>81</v>
      </c>
      <c r="AV549" s="12" t="s">
        <v>81</v>
      </c>
      <c r="AW549" s="12" t="s">
        <v>34</v>
      </c>
      <c r="AX549" s="12" t="s">
        <v>72</v>
      </c>
      <c r="AY549" s="148" t="s">
        <v>306</v>
      </c>
    </row>
    <row r="550" spans="2:65" s="13" customFormat="1">
      <c r="B550" s="154"/>
      <c r="D550" s="147" t="s">
        <v>313</v>
      </c>
      <c r="E550" s="155" t="s">
        <v>21</v>
      </c>
      <c r="F550" s="156" t="s">
        <v>315</v>
      </c>
      <c r="H550" s="157">
        <v>88.772000000000006</v>
      </c>
      <c r="I550" s="158"/>
      <c r="L550" s="154"/>
      <c r="M550" s="159"/>
      <c r="T550" s="160"/>
      <c r="AT550" s="155" t="s">
        <v>313</v>
      </c>
      <c r="AU550" s="155" t="s">
        <v>81</v>
      </c>
      <c r="AV550" s="13" t="s">
        <v>89</v>
      </c>
      <c r="AW550" s="13" t="s">
        <v>34</v>
      </c>
      <c r="AX550" s="13" t="s">
        <v>72</v>
      </c>
      <c r="AY550" s="155" t="s">
        <v>306</v>
      </c>
    </row>
    <row r="551" spans="2:65" s="12" customFormat="1">
      <c r="B551" s="146"/>
      <c r="D551" s="147" t="s">
        <v>313</v>
      </c>
      <c r="E551" s="148" t="s">
        <v>21</v>
      </c>
      <c r="F551" s="149" t="s">
        <v>4041</v>
      </c>
      <c r="H551" s="150">
        <v>7.92</v>
      </c>
      <c r="I551" s="151"/>
      <c r="L551" s="146"/>
      <c r="M551" s="152"/>
      <c r="T551" s="153"/>
      <c r="AT551" s="148" t="s">
        <v>313</v>
      </c>
      <c r="AU551" s="148" t="s">
        <v>81</v>
      </c>
      <c r="AV551" s="12" t="s">
        <v>81</v>
      </c>
      <c r="AW551" s="12" t="s">
        <v>34</v>
      </c>
      <c r="AX551" s="12" t="s">
        <v>72</v>
      </c>
      <c r="AY551" s="148" t="s">
        <v>306</v>
      </c>
    </row>
    <row r="552" spans="2:65" s="12" customFormat="1">
      <c r="B552" s="146"/>
      <c r="D552" s="147" t="s">
        <v>313</v>
      </c>
      <c r="E552" s="148" t="s">
        <v>21</v>
      </c>
      <c r="F552" s="149" t="s">
        <v>4042</v>
      </c>
      <c r="H552" s="150">
        <v>43.77</v>
      </c>
      <c r="I552" s="151"/>
      <c r="L552" s="146"/>
      <c r="M552" s="152"/>
      <c r="T552" s="153"/>
      <c r="AT552" s="148" t="s">
        <v>313</v>
      </c>
      <c r="AU552" s="148" t="s">
        <v>81</v>
      </c>
      <c r="AV552" s="12" t="s">
        <v>81</v>
      </c>
      <c r="AW552" s="12" t="s">
        <v>34</v>
      </c>
      <c r="AX552" s="12" t="s">
        <v>72</v>
      </c>
      <c r="AY552" s="148" t="s">
        <v>306</v>
      </c>
    </row>
    <row r="553" spans="2:65" s="13" customFormat="1">
      <c r="B553" s="154"/>
      <c r="D553" s="147" t="s">
        <v>313</v>
      </c>
      <c r="E553" s="155" t="s">
        <v>21</v>
      </c>
      <c r="F553" s="156" t="s">
        <v>315</v>
      </c>
      <c r="H553" s="157">
        <v>51.69</v>
      </c>
      <c r="I553" s="158"/>
      <c r="L553" s="154"/>
      <c r="M553" s="159"/>
      <c r="T553" s="160"/>
      <c r="AT553" s="155" t="s">
        <v>313</v>
      </c>
      <c r="AU553" s="155" t="s">
        <v>81</v>
      </c>
      <c r="AV553" s="13" t="s">
        <v>89</v>
      </c>
      <c r="AW553" s="13" t="s">
        <v>34</v>
      </c>
      <c r="AX553" s="13" t="s">
        <v>72</v>
      </c>
      <c r="AY553" s="155" t="s">
        <v>306</v>
      </c>
    </row>
    <row r="554" spans="2:65" s="12" customFormat="1">
      <c r="B554" s="146"/>
      <c r="D554" s="147" t="s">
        <v>313</v>
      </c>
      <c r="E554" s="148" t="s">
        <v>21</v>
      </c>
      <c r="F554" s="149" t="s">
        <v>4043</v>
      </c>
      <c r="H554" s="150">
        <v>35.116</v>
      </c>
      <c r="I554" s="151"/>
      <c r="L554" s="146"/>
      <c r="M554" s="152"/>
      <c r="T554" s="153"/>
      <c r="AT554" s="148" t="s">
        <v>313</v>
      </c>
      <c r="AU554" s="148" t="s">
        <v>81</v>
      </c>
      <c r="AV554" s="12" t="s">
        <v>81</v>
      </c>
      <c r="AW554" s="12" t="s">
        <v>34</v>
      </c>
      <c r="AX554" s="12" t="s">
        <v>72</v>
      </c>
      <c r="AY554" s="148" t="s">
        <v>306</v>
      </c>
    </row>
    <row r="555" spans="2:65" s="15" customFormat="1">
      <c r="B555" s="171"/>
      <c r="D555" s="147" t="s">
        <v>313</v>
      </c>
      <c r="E555" s="172" t="s">
        <v>21</v>
      </c>
      <c r="F555" s="173" t="s">
        <v>331</v>
      </c>
      <c r="H555" s="174">
        <v>175.578</v>
      </c>
      <c r="I555" s="175"/>
      <c r="L555" s="171"/>
      <c r="M555" s="176"/>
      <c r="T555" s="177"/>
      <c r="AT555" s="172" t="s">
        <v>313</v>
      </c>
      <c r="AU555" s="172" t="s">
        <v>81</v>
      </c>
      <c r="AV555" s="15" t="s">
        <v>108</v>
      </c>
      <c r="AW555" s="15" t="s">
        <v>34</v>
      </c>
      <c r="AX555" s="15" t="s">
        <v>79</v>
      </c>
      <c r="AY555" s="172" t="s">
        <v>306</v>
      </c>
    </row>
    <row r="556" spans="2:65" s="1" customFormat="1" ht="24.2" customHeight="1">
      <c r="B556" s="33"/>
      <c r="C556" s="133" t="s">
        <v>822</v>
      </c>
      <c r="D556" s="133" t="s">
        <v>308</v>
      </c>
      <c r="E556" s="134" t="s">
        <v>899</v>
      </c>
      <c r="F556" s="135" t="s">
        <v>900</v>
      </c>
      <c r="G556" s="136" t="s">
        <v>236</v>
      </c>
      <c r="H556" s="137">
        <v>30.123999999999999</v>
      </c>
      <c r="I556" s="138"/>
      <c r="J556" s="139">
        <f>ROUND(I556*H556,2)</f>
        <v>0</v>
      </c>
      <c r="K556" s="135" t="s">
        <v>3596</v>
      </c>
      <c r="L556" s="33"/>
      <c r="M556" s="140" t="s">
        <v>21</v>
      </c>
      <c r="N556" s="141" t="s">
        <v>43</v>
      </c>
      <c r="P556" s="142">
        <f>O556*H556</f>
        <v>0</v>
      </c>
      <c r="Q556" s="142">
        <v>1.575E-2</v>
      </c>
      <c r="R556" s="142">
        <f>Q556*H556</f>
        <v>0.47445299999999996</v>
      </c>
      <c r="S556" s="142">
        <v>0</v>
      </c>
      <c r="T556" s="143">
        <f>S556*H556</f>
        <v>0</v>
      </c>
      <c r="AR556" s="144" t="s">
        <v>108</v>
      </c>
      <c r="AT556" s="144" t="s">
        <v>308</v>
      </c>
      <c r="AU556" s="144" t="s">
        <v>81</v>
      </c>
      <c r="AY556" s="18" t="s">
        <v>306</v>
      </c>
      <c r="BE556" s="145">
        <f>IF(N556="základní",J556,0)</f>
        <v>0</v>
      </c>
      <c r="BF556" s="145">
        <f>IF(N556="snížená",J556,0)</f>
        <v>0</v>
      </c>
      <c r="BG556" s="145">
        <f>IF(N556="zákl. přenesená",J556,0)</f>
        <v>0</v>
      </c>
      <c r="BH556" s="145">
        <f>IF(N556="sníž. přenesená",J556,0)</f>
        <v>0</v>
      </c>
      <c r="BI556" s="145">
        <f>IF(N556="nulová",J556,0)</f>
        <v>0</v>
      </c>
      <c r="BJ556" s="18" t="s">
        <v>79</v>
      </c>
      <c r="BK556" s="145">
        <f>ROUND(I556*H556,2)</f>
        <v>0</v>
      </c>
      <c r="BL556" s="18" t="s">
        <v>108</v>
      </c>
      <c r="BM556" s="144" t="s">
        <v>4044</v>
      </c>
    </row>
    <row r="557" spans="2:65" s="1" customFormat="1">
      <c r="B557" s="33"/>
      <c r="D557" s="161" t="s">
        <v>321</v>
      </c>
      <c r="F557" s="162" t="s">
        <v>4045</v>
      </c>
      <c r="I557" s="163"/>
      <c r="L557" s="33"/>
      <c r="M557" s="164"/>
      <c r="T557" s="52"/>
      <c r="AT557" s="18" t="s">
        <v>321</v>
      </c>
      <c r="AU557" s="18" t="s">
        <v>81</v>
      </c>
    </row>
    <row r="558" spans="2:65" s="14" customFormat="1">
      <c r="B558" s="165"/>
      <c r="D558" s="147" t="s">
        <v>313</v>
      </c>
      <c r="E558" s="166" t="s">
        <v>21</v>
      </c>
      <c r="F558" s="167" t="s">
        <v>4046</v>
      </c>
      <c r="H558" s="166" t="s">
        <v>21</v>
      </c>
      <c r="I558" s="168"/>
      <c r="L558" s="165"/>
      <c r="M558" s="169"/>
      <c r="T558" s="170"/>
      <c r="AT558" s="166" t="s">
        <v>313</v>
      </c>
      <c r="AU558" s="166" t="s">
        <v>81</v>
      </c>
      <c r="AV558" s="14" t="s">
        <v>79</v>
      </c>
      <c r="AW558" s="14" t="s">
        <v>34</v>
      </c>
      <c r="AX558" s="14" t="s">
        <v>72</v>
      </c>
      <c r="AY558" s="166" t="s">
        <v>306</v>
      </c>
    </row>
    <row r="559" spans="2:65" s="14" customFormat="1">
      <c r="B559" s="165"/>
      <c r="D559" s="147" t="s">
        <v>313</v>
      </c>
      <c r="E559" s="166" t="s">
        <v>21</v>
      </c>
      <c r="F559" s="167" t="s">
        <v>3819</v>
      </c>
      <c r="H559" s="166" t="s">
        <v>21</v>
      </c>
      <c r="I559" s="168"/>
      <c r="L559" s="165"/>
      <c r="M559" s="169"/>
      <c r="T559" s="170"/>
      <c r="AT559" s="166" t="s">
        <v>313</v>
      </c>
      <c r="AU559" s="166" t="s">
        <v>81</v>
      </c>
      <c r="AV559" s="14" t="s">
        <v>79</v>
      </c>
      <c r="AW559" s="14" t="s">
        <v>34</v>
      </c>
      <c r="AX559" s="14" t="s">
        <v>72</v>
      </c>
      <c r="AY559" s="166" t="s">
        <v>306</v>
      </c>
    </row>
    <row r="560" spans="2:65" s="12" customFormat="1">
      <c r="B560" s="146"/>
      <c r="D560" s="147" t="s">
        <v>313</v>
      </c>
      <c r="E560" s="148" t="s">
        <v>21</v>
      </c>
      <c r="F560" s="149" t="s">
        <v>4047</v>
      </c>
      <c r="H560" s="150">
        <v>4.91</v>
      </c>
      <c r="I560" s="151"/>
      <c r="L560" s="146"/>
      <c r="M560" s="152"/>
      <c r="T560" s="153"/>
      <c r="AT560" s="148" t="s">
        <v>313</v>
      </c>
      <c r="AU560" s="148" t="s">
        <v>81</v>
      </c>
      <c r="AV560" s="12" t="s">
        <v>81</v>
      </c>
      <c r="AW560" s="12" t="s">
        <v>34</v>
      </c>
      <c r="AX560" s="12" t="s">
        <v>72</v>
      </c>
      <c r="AY560" s="148" t="s">
        <v>306</v>
      </c>
    </row>
    <row r="561" spans="2:65" s="12" customFormat="1">
      <c r="B561" s="146"/>
      <c r="D561" s="147" t="s">
        <v>313</v>
      </c>
      <c r="E561" s="148" t="s">
        <v>21</v>
      </c>
      <c r="F561" s="149" t="s">
        <v>4048</v>
      </c>
      <c r="H561" s="150">
        <v>10.374000000000001</v>
      </c>
      <c r="I561" s="151"/>
      <c r="L561" s="146"/>
      <c r="M561" s="152"/>
      <c r="T561" s="153"/>
      <c r="AT561" s="148" t="s">
        <v>313</v>
      </c>
      <c r="AU561" s="148" t="s">
        <v>81</v>
      </c>
      <c r="AV561" s="12" t="s">
        <v>81</v>
      </c>
      <c r="AW561" s="12" t="s">
        <v>34</v>
      </c>
      <c r="AX561" s="12" t="s">
        <v>72</v>
      </c>
      <c r="AY561" s="148" t="s">
        <v>306</v>
      </c>
    </row>
    <row r="562" spans="2:65" s="12" customFormat="1">
      <c r="B562" s="146"/>
      <c r="D562" s="147" t="s">
        <v>313</v>
      </c>
      <c r="E562" s="148" t="s">
        <v>21</v>
      </c>
      <c r="F562" s="149" t="s">
        <v>4049</v>
      </c>
      <c r="H562" s="150">
        <v>14.84</v>
      </c>
      <c r="I562" s="151"/>
      <c r="L562" s="146"/>
      <c r="M562" s="152"/>
      <c r="T562" s="153"/>
      <c r="AT562" s="148" t="s">
        <v>313</v>
      </c>
      <c r="AU562" s="148" t="s">
        <v>81</v>
      </c>
      <c r="AV562" s="12" t="s">
        <v>81</v>
      </c>
      <c r="AW562" s="12" t="s">
        <v>34</v>
      </c>
      <c r="AX562" s="12" t="s">
        <v>72</v>
      </c>
      <c r="AY562" s="148" t="s">
        <v>306</v>
      </c>
    </row>
    <row r="563" spans="2:65" s="13" customFormat="1">
      <c r="B563" s="154"/>
      <c r="D563" s="147" t="s">
        <v>313</v>
      </c>
      <c r="E563" s="155" t="s">
        <v>21</v>
      </c>
      <c r="F563" s="156" t="s">
        <v>315</v>
      </c>
      <c r="H563" s="157">
        <v>30.123999999999999</v>
      </c>
      <c r="I563" s="158"/>
      <c r="L563" s="154"/>
      <c r="M563" s="159"/>
      <c r="T563" s="160"/>
      <c r="AT563" s="155" t="s">
        <v>313</v>
      </c>
      <c r="AU563" s="155" t="s">
        <v>81</v>
      </c>
      <c r="AV563" s="13" t="s">
        <v>89</v>
      </c>
      <c r="AW563" s="13" t="s">
        <v>34</v>
      </c>
      <c r="AX563" s="13" t="s">
        <v>79</v>
      </c>
      <c r="AY563" s="155" t="s">
        <v>306</v>
      </c>
    </row>
    <row r="564" spans="2:65" s="1" customFormat="1" ht="16.5" customHeight="1">
      <c r="B564" s="33"/>
      <c r="C564" s="133" t="s">
        <v>828</v>
      </c>
      <c r="D564" s="133" t="s">
        <v>308</v>
      </c>
      <c r="E564" s="134" t="s">
        <v>4050</v>
      </c>
      <c r="F564" s="135" t="s">
        <v>4051</v>
      </c>
      <c r="G564" s="136" t="s">
        <v>236</v>
      </c>
      <c r="H564" s="137">
        <v>57.268000000000001</v>
      </c>
      <c r="I564" s="138"/>
      <c r="J564" s="139">
        <f>ROUND(I564*H564,2)</f>
        <v>0</v>
      </c>
      <c r="K564" s="135" t="s">
        <v>3596</v>
      </c>
      <c r="L564" s="33"/>
      <c r="M564" s="140" t="s">
        <v>21</v>
      </c>
      <c r="N564" s="141" t="s">
        <v>43</v>
      </c>
      <c r="P564" s="142">
        <f>O564*H564</f>
        <v>0</v>
      </c>
      <c r="Q564" s="142">
        <v>3.0000000000000001E-3</v>
      </c>
      <c r="R564" s="142">
        <f>Q564*H564</f>
        <v>0.17180400000000001</v>
      </c>
      <c r="S564" s="142">
        <v>0</v>
      </c>
      <c r="T564" s="143">
        <f>S564*H564</f>
        <v>0</v>
      </c>
      <c r="AR564" s="144" t="s">
        <v>108</v>
      </c>
      <c r="AT564" s="144" t="s">
        <v>308</v>
      </c>
      <c r="AU564" s="144" t="s">
        <v>81</v>
      </c>
      <c r="AY564" s="18" t="s">
        <v>306</v>
      </c>
      <c r="BE564" s="145">
        <f>IF(N564="základní",J564,0)</f>
        <v>0</v>
      </c>
      <c r="BF564" s="145">
        <f>IF(N564="snížená",J564,0)</f>
        <v>0</v>
      </c>
      <c r="BG564" s="145">
        <f>IF(N564="zákl. přenesená",J564,0)</f>
        <v>0</v>
      </c>
      <c r="BH564" s="145">
        <f>IF(N564="sníž. přenesená",J564,0)</f>
        <v>0</v>
      </c>
      <c r="BI564" s="145">
        <f>IF(N564="nulová",J564,0)</f>
        <v>0</v>
      </c>
      <c r="BJ564" s="18" t="s">
        <v>79</v>
      </c>
      <c r="BK564" s="145">
        <f>ROUND(I564*H564,2)</f>
        <v>0</v>
      </c>
      <c r="BL564" s="18" t="s">
        <v>108</v>
      </c>
      <c r="BM564" s="144" t="s">
        <v>4052</v>
      </c>
    </row>
    <row r="565" spans="2:65" s="1" customFormat="1">
      <c r="B565" s="33"/>
      <c r="D565" s="161" t="s">
        <v>321</v>
      </c>
      <c r="F565" s="162" t="s">
        <v>4053</v>
      </c>
      <c r="I565" s="163"/>
      <c r="L565" s="33"/>
      <c r="M565" s="164"/>
      <c r="T565" s="52"/>
      <c r="AT565" s="18" t="s">
        <v>321</v>
      </c>
      <c r="AU565" s="18" t="s">
        <v>81</v>
      </c>
    </row>
    <row r="566" spans="2:65" s="14" customFormat="1">
      <c r="B566" s="165"/>
      <c r="D566" s="147" t="s">
        <v>313</v>
      </c>
      <c r="E566" s="166" t="s">
        <v>21</v>
      </c>
      <c r="F566" s="167" t="s">
        <v>4054</v>
      </c>
      <c r="H566" s="166" t="s">
        <v>21</v>
      </c>
      <c r="I566" s="168"/>
      <c r="L566" s="165"/>
      <c r="M566" s="169"/>
      <c r="T566" s="170"/>
      <c r="AT566" s="166" t="s">
        <v>313</v>
      </c>
      <c r="AU566" s="166" t="s">
        <v>81</v>
      </c>
      <c r="AV566" s="14" t="s">
        <v>79</v>
      </c>
      <c r="AW566" s="14" t="s">
        <v>34</v>
      </c>
      <c r="AX566" s="14" t="s">
        <v>72</v>
      </c>
      <c r="AY566" s="166" t="s">
        <v>306</v>
      </c>
    </row>
    <row r="567" spans="2:65" s="14" customFormat="1">
      <c r="B567" s="165"/>
      <c r="D567" s="147" t="s">
        <v>313</v>
      </c>
      <c r="E567" s="166" t="s">
        <v>21</v>
      </c>
      <c r="F567" s="167" t="s">
        <v>3819</v>
      </c>
      <c r="H567" s="166" t="s">
        <v>21</v>
      </c>
      <c r="I567" s="168"/>
      <c r="L567" s="165"/>
      <c r="M567" s="169"/>
      <c r="T567" s="170"/>
      <c r="AT567" s="166" t="s">
        <v>313</v>
      </c>
      <c r="AU567" s="166" t="s">
        <v>81</v>
      </c>
      <c r="AV567" s="14" t="s">
        <v>79</v>
      </c>
      <c r="AW567" s="14" t="s">
        <v>34</v>
      </c>
      <c r="AX567" s="14" t="s">
        <v>72</v>
      </c>
      <c r="AY567" s="166" t="s">
        <v>306</v>
      </c>
    </row>
    <row r="568" spans="2:65" s="12" customFormat="1">
      <c r="B568" s="146"/>
      <c r="D568" s="147" t="s">
        <v>313</v>
      </c>
      <c r="E568" s="148" t="s">
        <v>21</v>
      </c>
      <c r="F568" s="149" t="s">
        <v>4055</v>
      </c>
      <c r="H568" s="150">
        <v>8.1780000000000008</v>
      </c>
      <c r="I568" s="151"/>
      <c r="L568" s="146"/>
      <c r="M568" s="152"/>
      <c r="T568" s="153"/>
      <c r="AT568" s="148" t="s">
        <v>313</v>
      </c>
      <c r="AU568" s="148" t="s">
        <v>81</v>
      </c>
      <c r="AV568" s="12" t="s">
        <v>81</v>
      </c>
      <c r="AW568" s="12" t="s">
        <v>34</v>
      </c>
      <c r="AX568" s="12" t="s">
        <v>72</v>
      </c>
      <c r="AY568" s="148" t="s">
        <v>306</v>
      </c>
    </row>
    <row r="569" spans="2:65" s="12" customFormat="1">
      <c r="B569" s="146"/>
      <c r="D569" s="147" t="s">
        <v>313</v>
      </c>
      <c r="E569" s="148" t="s">
        <v>21</v>
      </c>
      <c r="F569" s="149" t="s">
        <v>4056</v>
      </c>
      <c r="H569" s="150">
        <v>0</v>
      </c>
      <c r="I569" s="151"/>
      <c r="L569" s="146"/>
      <c r="M569" s="152"/>
      <c r="T569" s="153"/>
      <c r="AT569" s="148" t="s">
        <v>313</v>
      </c>
      <c r="AU569" s="148" t="s">
        <v>81</v>
      </c>
      <c r="AV569" s="12" t="s">
        <v>81</v>
      </c>
      <c r="AW569" s="12" t="s">
        <v>34</v>
      </c>
      <c r="AX569" s="12" t="s">
        <v>72</v>
      </c>
      <c r="AY569" s="148" t="s">
        <v>306</v>
      </c>
    </row>
    <row r="570" spans="2:65" s="12" customFormat="1">
      <c r="B570" s="146"/>
      <c r="D570" s="147" t="s">
        <v>313</v>
      </c>
      <c r="E570" s="148" t="s">
        <v>21</v>
      </c>
      <c r="F570" s="149" t="s">
        <v>4057</v>
      </c>
      <c r="H570" s="150">
        <v>10.848000000000001</v>
      </c>
      <c r="I570" s="151"/>
      <c r="L570" s="146"/>
      <c r="M570" s="152"/>
      <c r="T570" s="153"/>
      <c r="AT570" s="148" t="s">
        <v>313</v>
      </c>
      <c r="AU570" s="148" t="s">
        <v>81</v>
      </c>
      <c r="AV570" s="12" t="s">
        <v>81</v>
      </c>
      <c r="AW570" s="12" t="s">
        <v>34</v>
      </c>
      <c r="AX570" s="12" t="s">
        <v>72</v>
      </c>
      <c r="AY570" s="148" t="s">
        <v>306</v>
      </c>
    </row>
    <row r="571" spans="2:65" s="12" customFormat="1">
      <c r="B571" s="146"/>
      <c r="D571" s="147" t="s">
        <v>313</v>
      </c>
      <c r="E571" s="148" t="s">
        <v>21</v>
      </c>
      <c r="F571" s="149" t="s">
        <v>4058</v>
      </c>
      <c r="H571" s="150">
        <v>0</v>
      </c>
      <c r="I571" s="151"/>
      <c r="L571" s="146"/>
      <c r="M571" s="152"/>
      <c r="T571" s="153"/>
      <c r="AT571" s="148" t="s">
        <v>313</v>
      </c>
      <c r="AU571" s="148" t="s">
        <v>81</v>
      </c>
      <c r="AV571" s="12" t="s">
        <v>81</v>
      </c>
      <c r="AW571" s="12" t="s">
        <v>34</v>
      </c>
      <c r="AX571" s="12" t="s">
        <v>72</v>
      </c>
      <c r="AY571" s="148" t="s">
        <v>306</v>
      </c>
    </row>
    <row r="572" spans="2:65" s="12" customFormat="1">
      <c r="B572" s="146"/>
      <c r="D572" s="147" t="s">
        <v>313</v>
      </c>
      <c r="E572" s="148" t="s">
        <v>21</v>
      </c>
      <c r="F572" s="149" t="s">
        <v>4059</v>
      </c>
      <c r="H572" s="150">
        <v>8.0579999999999998</v>
      </c>
      <c r="I572" s="151"/>
      <c r="L572" s="146"/>
      <c r="M572" s="152"/>
      <c r="T572" s="153"/>
      <c r="AT572" s="148" t="s">
        <v>313</v>
      </c>
      <c r="AU572" s="148" t="s">
        <v>81</v>
      </c>
      <c r="AV572" s="12" t="s">
        <v>81</v>
      </c>
      <c r="AW572" s="12" t="s">
        <v>34</v>
      </c>
      <c r="AX572" s="12" t="s">
        <v>72</v>
      </c>
      <c r="AY572" s="148" t="s">
        <v>306</v>
      </c>
    </row>
    <row r="573" spans="2:65" s="12" customFormat="1">
      <c r="B573" s="146"/>
      <c r="D573" s="147" t="s">
        <v>313</v>
      </c>
      <c r="E573" s="148" t="s">
        <v>21</v>
      </c>
      <c r="F573" s="149" t="s">
        <v>4060</v>
      </c>
      <c r="H573" s="150">
        <v>0</v>
      </c>
      <c r="I573" s="151"/>
      <c r="L573" s="146"/>
      <c r="M573" s="152"/>
      <c r="T573" s="153"/>
      <c r="AT573" s="148" t="s">
        <v>313</v>
      </c>
      <c r="AU573" s="148" t="s">
        <v>81</v>
      </c>
      <c r="AV573" s="12" t="s">
        <v>81</v>
      </c>
      <c r="AW573" s="12" t="s">
        <v>34</v>
      </c>
      <c r="AX573" s="12" t="s">
        <v>72</v>
      </c>
      <c r="AY573" s="148" t="s">
        <v>306</v>
      </c>
    </row>
    <row r="574" spans="2:65" s="12" customFormat="1">
      <c r="B574" s="146"/>
      <c r="D574" s="147" t="s">
        <v>313</v>
      </c>
      <c r="E574" s="148" t="s">
        <v>21</v>
      </c>
      <c r="F574" s="149" t="s">
        <v>4061</v>
      </c>
      <c r="H574" s="150">
        <v>9.3000000000000007</v>
      </c>
      <c r="I574" s="151"/>
      <c r="L574" s="146"/>
      <c r="M574" s="152"/>
      <c r="T574" s="153"/>
      <c r="AT574" s="148" t="s">
        <v>313</v>
      </c>
      <c r="AU574" s="148" t="s">
        <v>81</v>
      </c>
      <c r="AV574" s="12" t="s">
        <v>81</v>
      </c>
      <c r="AW574" s="12" t="s">
        <v>34</v>
      </c>
      <c r="AX574" s="12" t="s">
        <v>72</v>
      </c>
      <c r="AY574" s="148" t="s">
        <v>306</v>
      </c>
    </row>
    <row r="575" spans="2:65" s="12" customFormat="1">
      <c r="B575" s="146"/>
      <c r="D575" s="147" t="s">
        <v>313</v>
      </c>
      <c r="E575" s="148" t="s">
        <v>21</v>
      </c>
      <c r="F575" s="149" t="s">
        <v>4062</v>
      </c>
      <c r="H575" s="150">
        <v>9.92</v>
      </c>
      <c r="I575" s="151"/>
      <c r="L575" s="146"/>
      <c r="M575" s="152"/>
      <c r="T575" s="153"/>
      <c r="AT575" s="148" t="s">
        <v>313</v>
      </c>
      <c r="AU575" s="148" t="s">
        <v>81</v>
      </c>
      <c r="AV575" s="12" t="s">
        <v>81</v>
      </c>
      <c r="AW575" s="12" t="s">
        <v>34</v>
      </c>
      <c r="AX575" s="12" t="s">
        <v>72</v>
      </c>
      <c r="AY575" s="148" t="s">
        <v>306</v>
      </c>
    </row>
    <row r="576" spans="2:65" s="14" customFormat="1">
      <c r="B576" s="165"/>
      <c r="D576" s="147" t="s">
        <v>313</v>
      </c>
      <c r="E576" s="166" t="s">
        <v>21</v>
      </c>
      <c r="F576" s="167" t="s">
        <v>3825</v>
      </c>
      <c r="H576" s="166" t="s">
        <v>21</v>
      </c>
      <c r="I576" s="168"/>
      <c r="L576" s="165"/>
      <c r="M576" s="169"/>
      <c r="T576" s="170"/>
      <c r="AT576" s="166" t="s">
        <v>313</v>
      </c>
      <c r="AU576" s="166" t="s">
        <v>81</v>
      </c>
      <c r="AV576" s="14" t="s">
        <v>79</v>
      </c>
      <c r="AW576" s="14" t="s">
        <v>34</v>
      </c>
      <c r="AX576" s="14" t="s">
        <v>72</v>
      </c>
      <c r="AY576" s="166" t="s">
        <v>306</v>
      </c>
    </row>
    <row r="577" spans="2:65" s="12" customFormat="1">
      <c r="B577" s="146"/>
      <c r="D577" s="147" t="s">
        <v>313</v>
      </c>
      <c r="E577" s="148" t="s">
        <v>21</v>
      </c>
      <c r="F577" s="149" t="s">
        <v>4063</v>
      </c>
      <c r="H577" s="150">
        <v>3.2280000000000002</v>
      </c>
      <c r="I577" s="151"/>
      <c r="L577" s="146"/>
      <c r="M577" s="152"/>
      <c r="T577" s="153"/>
      <c r="AT577" s="148" t="s">
        <v>313</v>
      </c>
      <c r="AU577" s="148" t="s">
        <v>81</v>
      </c>
      <c r="AV577" s="12" t="s">
        <v>81</v>
      </c>
      <c r="AW577" s="12" t="s">
        <v>34</v>
      </c>
      <c r="AX577" s="12" t="s">
        <v>72</v>
      </c>
      <c r="AY577" s="148" t="s">
        <v>306</v>
      </c>
    </row>
    <row r="578" spans="2:65" s="12" customFormat="1">
      <c r="B578" s="146"/>
      <c r="D578" s="147" t="s">
        <v>313</v>
      </c>
      <c r="E578" s="148" t="s">
        <v>21</v>
      </c>
      <c r="F578" s="149" t="s">
        <v>4064</v>
      </c>
      <c r="H578" s="150">
        <v>2.7360000000000002</v>
      </c>
      <c r="I578" s="151"/>
      <c r="L578" s="146"/>
      <c r="M578" s="152"/>
      <c r="T578" s="153"/>
      <c r="AT578" s="148" t="s">
        <v>313</v>
      </c>
      <c r="AU578" s="148" t="s">
        <v>81</v>
      </c>
      <c r="AV578" s="12" t="s">
        <v>81</v>
      </c>
      <c r="AW578" s="12" t="s">
        <v>34</v>
      </c>
      <c r="AX578" s="12" t="s">
        <v>72</v>
      </c>
      <c r="AY578" s="148" t="s">
        <v>306</v>
      </c>
    </row>
    <row r="579" spans="2:65" s="13" customFormat="1">
      <c r="B579" s="154"/>
      <c r="D579" s="147" t="s">
        <v>313</v>
      </c>
      <c r="E579" s="155" t="s">
        <v>21</v>
      </c>
      <c r="F579" s="156" t="s">
        <v>315</v>
      </c>
      <c r="H579" s="157">
        <v>52.268000000000001</v>
      </c>
      <c r="I579" s="158"/>
      <c r="L579" s="154"/>
      <c r="M579" s="159"/>
      <c r="T579" s="160"/>
      <c r="AT579" s="155" t="s">
        <v>313</v>
      </c>
      <c r="AU579" s="155" t="s">
        <v>81</v>
      </c>
      <c r="AV579" s="13" t="s">
        <v>89</v>
      </c>
      <c r="AW579" s="13" t="s">
        <v>34</v>
      </c>
      <c r="AX579" s="13" t="s">
        <v>72</v>
      </c>
      <c r="AY579" s="155" t="s">
        <v>306</v>
      </c>
    </row>
    <row r="580" spans="2:65" s="12" customFormat="1">
      <c r="B580" s="146"/>
      <c r="D580" s="147" t="s">
        <v>313</v>
      </c>
      <c r="E580" s="148" t="s">
        <v>21</v>
      </c>
      <c r="F580" s="149" t="s">
        <v>343</v>
      </c>
      <c r="H580" s="150">
        <v>5</v>
      </c>
      <c r="I580" s="151"/>
      <c r="L580" s="146"/>
      <c r="M580" s="152"/>
      <c r="T580" s="153"/>
      <c r="AT580" s="148" t="s">
        <v>313</v>
      </c>
      <c r="AU580" s="148" t="s">
        <v>81</v>
      </c>
      <c r="AV580" s="12" t="s">
        <v>81</v>
      </c>
      <c r="AW580" s="12" t="s">
        <v>34</v>
      </c>
      <c r="AX580" s="12" t="s">
        <v>72</v>
      </c>
      <c r="AY580" s="148" t="s">
        <v>306</v>
      </c>
    </row>
    <row r="581" spans="2:65" s="15" customFormat="1">
      <c r="B581" s="171"/>
      <c r="D581" s="147" t="s">
        <v>313</v>
      </c>
      <c r="E581" s="172" t="s">
        <v>21</v>
      </c>
      <c r="F581" s="173" t="s">
        <v>331</v>
      </c>
      <c r="H581" s="174">
        <v>57.268000000000001</v>
      </c>
      <c r="I581" s="175"/>
      <c r="L581" s="171"/>
      <c r="M581" s="176"/>
      <c r="T581" s="177"/>
      <c r="AT581" s="172" t="s">
        <v>313</v>
      </c>
      <c r="AU581" s="172" t="s">
        <v>81</v>
      </c>
      <c r="AV581" s="15" t="s">
        <v>108</v>
      </c>
      <c r="AW581" s="15" t="s">
        <v>34</v>
      </c>
      <c r="AX581" s="15" t="s">
        <v>79</v>
      </c>
      <c r="AY581" s="172" t="s">
        <v>306</v>
      </c>
    </row>
    <row r="582" spans="2:65" s="1" customFormat="1" ht="24.2" customHeight="1">
      <c r="B582" s="33"/>
      <c r="C582" s="133" t="s">
        <v>834</v>
      </c>
      <c r="D582" s="133" t="s">
        <v>308</v>
      </c>
      <c r="E582" s="134" t="s">
        <v>905</v>
      </c>
      <c r="F582" s="135" t="s">
        <v>906</v>
      </c>
      <c r="G582" s="136" t="s">
        <v>236</v>
      </c>
      <c r="H582" s="137">
        <v>404.34300000000002</v>
      </c>
      <c r="I582" s="138"/>
      <c r="J582" s="139">
        <f>ROUND(I582*H582,2)</f>
        <v>0</v>
      </c>
      <c r="K582" s="135" t="s">
        <v>3596</v>
      </c>
      <c r="L582" s="33"/>
      <c r="M582" s="140" t="s">
        <v>21</v>
      </c>
      <c r="N582" s="141" t="s">
        <v>43</v>
      </c>
      <c r="P582" s="142">
        <f>O582*H582</f>
        <v>0</v>
      </c>
      <c r="Q582" s="142">
        <v>1.8380000000000001E-2</v>
      </c>
      <c r="R582" s="142">
        <f>Q582*H582</f>
        <v>7.4318243400000004</v>
      </c>
      <c r="S582" s="142">
        <v>0</v>
      </c>
      <c r="T582" s="143">
        <f>S582*H582</f>
        <v>0</v>
      </c>
      <c r="AR582" s="144" t="s">
        <v>108</v>
      </c>
      <c r="AT582" s="144" t="s">
        <v>308</v>
      </c>
      <c r="AU582" s="144" t="s">
        <v>81</v>
      </c>
      <c r="AY582" s="18" t="s">
        <v>306</v>
      </c>
      <c r="BE582" s="145">
        <f>IF(N582="základní",J582,0)</f>
        <v>0</v>
      </c>
      <c r="BF582" s="145">
        <f>IF(N582="snížená",J582,0)</f>
        <v>0</v>
      </c>
      <c r="BG582" s="145">
        <f>IF(N582="zákl. přenesená",J582,0)</f>
        <v>0</v>
      </c>
      <c r="BH582" s="145">
        <f>IF(N582="sníž. přenesená",J582,0)</f>
        <v>0</v>
      </c>
      <c r="BI582" s="145">
        <f>IF(N582="nulová",J582,0)</f>
        <v>0</v>
      </c>
      <c r="BJ582" s="18" t="s">
        <v>79</v>
      </c>
      <c r="BK582" s="145">
        <f>ROUND(I582*H582,2)</f>
        <v>0</v>
      </c>
      <c r="BL582" s="18" t="s">
        <v>108</v>
      </c>
      <c r="BM582" s="144" t="s">
        <v>4065</v>
      </c>
    </row>
    <row r="583" spans="2:65" s="1" customFormat="1">
      <c r="B583" s="33"/>
      <c r="D583" s="161" t="s">
        <v>321</v>
      </c>
      <c r="F583" s="162" t="s">
        <v>4066</v>
      </c>
      <c r="I583" s="163"/>
      <c r="L583" s="33"/>
      <c r="M583" s="164"/>
      <c r="T583" s="52"/>
      <c r="AT583" s="18" t="s">
        <v>321</v>
      </c>
      <c r="AU583" s="18" t="s">
        <v>81</v>
      </c>
    </row>
    <row r="584" spans="2:65" s="14" customFormat="1">
      <c r="B584" s="165"/>
      <c r="D584" s="147" t="s">
        <v>313</v>
      </c>
      <c r="E584" s="166" t="s">
        <v>21</v>
      </c>
      <c r="F584" s="167" t="s">
        <v>4067</v>
      </c>
      <c r="H584" s="166" t="s">
        <v>21</v>
      </c>
      <c r="I584" s="168"/>
      <c r="L584" s="165"/>
      <c r="M584" s="169"/>
      <c r="T584" s="170"/>
      <c r="AT584" s="166" t="s">
        <v>313</v>
      </c>
      <c r="AU584" s="166" t="s">
        <v>81</v>
      </c>
      <c r="AV584" s="14" t="s">
        <v>79</v>
      </c>
      <c r="AW584" s="14" t="s">
        <v>34</v>
      </c>
      <c r="AX584" s="14" t="s">
        <v>72</v>
      </c>
      <c r="AY584" s="166" t="s">
        <v>306</v>
      </c>
    </row>
    <row r="585" spans="2:65" s="14" customFormat="1">
      <c r="B585" s="165"/>
      <c r="D585" s="147" t="s">
        <v>313</v>
      </c>
      <c r="E585" s="166" t="s">
        <v>21</v>
      </c>
      <c r="F585" s="167" t="s">
        <v>3819</v>
      </c>
      <c r="H585" s="166" t="s">
        <v>21</v>
      </c>
      <c r="I585" s="168"/>
      <c r="L585" s="165"/>
      <c r="M585" s="169"/>
      <c r="T585" s="170"/>
      <c r="AT585" s="166" t="s">
        <v>313</v>
      </c>
      <c r="AU585" s="166" t="s">
        <v>81</v>
      </c>
      <c r="AV585" s="14" t="s">
        <v>79</v>
      </c>
      <c r="AW585" s="14" t="s">
        <v>34</v>
      </c>
      <c r="AX585" s="14" t="s">
        <v>72</v>
      </c>
      <c r="AY585" s="166" t="s">
        <v>306</v>
      </c>
    </row>
    <row r="586" spans="2:65" s="14" customFormat="1">
      <c r="B586" s="165"/>
      <c r="D586" s="147" t="s">
        <v>313</v>
      </c>
      <c r="E586" s="166" t="s">
        <v>21</v>
      </c>
      <c r="F586" s="167" t="s">
        <v>4068</v>
      </c>
      <c r="H586" s="166" t="s">
        <v>21</v>
      </c>
      <c r="I586" s="168"/>
      <c r="L586" s="165"/>
      <c r="M586" s="169"/>
      <c r="T586" s="170"/>
      <c r="AT586" s="166" t="s">
        <v>313</v>
      </c>
      <c r="AU586" s="166" t="s">
        <v>81</v>
      </c>
      <c r="AV586" s="14" t="s">
        <v>79</v>
      </c>
      <c r="AW586" s="14" t="s">
        <v>34</v>
      </c>
      <c r="AX586" s="14" t="s">
        <v>72</v>
      </c>
      <c r="AY586" s="166" t="s">
        <v>306</v>
      </c>
    </row>
    <row r="587" spans="2:65" s="12" customFormat="1">
      <c r="B587" s="146"/>
      <c r="D587" s="147" t="s">
        <v>313</v>
      </c>
      <c r="E587" s="148" t="s">
        <v>21</v>
      </c>
      <c r="F587" s="149" t="s">
        <v>4069</v>
      </c>
      <c r="H587" s="150">
        <v>31.454999999999998</v>
      </c>
      <c r="I587" s="151"/>
      <c r="L587" s="146"/>
      <c r="M587" s="152"/>
      <c r="T587" s="153"/>
      <c r="AT587" s="148" t="s">
        <v>313</v>
      </c>
      <c r="AU587" s="148" t="s">
        <v>81</v>
      </c>
      <c r="AV587" s="12" t="s">
        <v>81</v>
      </c>
      <c r="AW587" s="12" t="s">
        <v>34</v>
      </c>
      <c r="AX587" s="12" t="s">
        <v>72</v>
      </c>
      <c r="AY587" s="148" t="s">
        <v>306</v>
      </c>
    </row>
    <row r="588" spans="2:65" s="12" customFormat="1">
      <c r="B588" s="146"/>
      <c r="D588" s="147" t="s">
        <v>313</v>
      </c>
      <c r="E588" s="148" t="s">
        <v>21</v>
      </c>
      <c r="F588" s="149" t="s">
        <v>4070</v>
      </c>
      <c r="H588" s="150">
        <v>163.35300000000001</v>
      </c>
      <c r="I588" s="151"/>
      <c r="L588" s="146"/>
      <c r="M588" s="152"/>
      <c r="T588" s="153"/>
      <c r="AT588" s="148" t="s">
        <v>313</v>
      </c>
      <c r="AU588" s="148" t="s">
        <v>81</v>
      </c>
      <c r="AV588" s="12" t="s">
        <v>81</v>
      </c>
      <c r="AW588" s="12" t="s">
        <v>34</v>
      </c>
      <c r="AX588" s="12" t="s">
        <v>72</v>
      </c>
      <c r="AY588" s="148" t="s">
        <v>306</v>
      </c>
    </row>
    <row r="589" spans="2:65" s="12" customFormat="1">
      <c r="B589" s="146"/>
      <c r="D589" s="147" t="s">
        <v>313</v>
      </c>
      <c r="E589" s="148" t="s">
        <v>21</v>
      </c>
      <c r="F589" s="149" t="s">
        <v>4071</v>
      </c>
      <c r="H589" s="150">
        <v>9.75</v>
      </c>
      <c r="I589" s="151"/>
      <c r="L589" s="146"/>
      <c r="M589" s="152"/>
      <c r="T589" s="153"/>
      <c r="AT589" s="148" t="s">
        <v>313</v>
      </c>
      <c r="AU589" s="148" t="s">
        <v>81</v>
      </c>
      <c r="AV589" s="12" t="s">
        <v>81</v>
      </c>
      <c r="AW589" s="12" t="s">
        <v>34</v>
      </c>
      <c r="AX589" s="12" t="s">
        <v>72</v>
      </c>
      <c r="AY589" s="148" t="s">
        <v>306</v>
      </c>
    </row>
    <row r="590" spans="2:65" s="12" customFormat="1">
      <c r="B590" s="146"/>
      <c r="D590" s="147" t="s">
        <v>313</v>
      </c>
      <c r="E590" s="148" t="s">
        <v>21</v>
      </c>
      <c r="F590" s="149" t="s">
        <v>4056</v>
      </c>
      <c r="H590" s="150">
        <v>0</v>
      </c>
      <c r="I590" s="151"/>
      <c r="L590" s="146"/>
      <c r="M590" s="152"/>
      <c r="T590" s="153"/>
      <c r="AT590" s="148" t="s">
        <v>313</v>
      </c>
      <c r="AU590" s="148" t="s">
        <v>81</v>
      </c>
      <c r="AV590" s="12" t="s">
        <v>81</v>
      </c>
      <c r="AW590" s="12" t="s">
        <v>34</v>
      </c>
      <c r="AX590" s="12" t="s">
        <v>72</v>
      </c>
      <c r="AY590" s="148" t="s">
        <v>306</v>
      </c>
    </row>
    <row r="591" spans="2:65" s="12" customFormat="1">
      <c r="B591" s="146"/>
      <c r="D591" s="147" t="s">
        <v>313</v>
      </c>
      <c r="E591" s="148" t="s">
        <v>21</v>
      </c>
      <c r="F591" s="149" t="s">
        <v>4072</v>
      </c>
      <c r="H591" s="150">
        <v>15.68</v>
      </c>
      <c r="I591" s="151"/>
      <c r="L591" s="146"/>
      <c r="M591" s="152"/>
      <c r="T591" s="153"/>
      <c r="AT591" s="148" t="s">
        <v>313</v>
      </c>
      <c r="AU591" s="148" t="s">
        <v>81</v>
      </c>
      <c r="AV591" s="12" t="s">
        <v>81</v>
      </c>
      <c r="AW591" s="12" t="s">
        <v>34</v>
      </c>
      <c r="AX591" s="12" t="s">
        <v>72</v>
      </c>
      <c r="AY591" s="148" t="s">
        <v>306</v>
      </c>
    </row>
    <row r="592" spans="2:65" s="12" customFormat="1">
      <c r="B592" s="146"/>
      <c r="D592" s="147" t="s">
        <v>313</v>
      </c>
      <c r="E592" s="148" t="s">
        <v>21</v>
      </c>
      <c r="F592" s="149" t="s">
        <v>4058</v>
      </c>
      <c r="H592" s="150">
        <v>0</v>
      </c>
      <c r="I592" s="151"/>
      <c r="L592" s="146"/>
      <c r="M592" s="152"/>
      <c r="T592" s="153"/>
      <c r="AT592" s="148" t="s">
        <v>313</v>
      </c>
      <c r="AU592" s="148" t="s">
        <v>81</v>
      </c>
      <c r="AV592" s="12" t="s">
        <v>81</v>
      </c>
      <c r="AW592" s="12" t="s">
        <v>34</v>
      </c>
      <c r="AX592" s="12" t="s">
        <v>72</v>
      </c>
      <c r="AY592" s="148" t="s">
        <v>306</v>
      </c>
    </row>
    <row r="593" spans="2:65" s="12" customFormat="1">
      <c r="B593" s="146"/>
      <c r="D593" s="147" t="s">
        <v>313</v>
      </c>
      <c r="E593" s="148" t="s">
        <v>21</v>
      </c>
      <c r="F593" s="149" t="s">
        <v>4073</v>
      </c>
      <c r="H593" s="150">
        <v>21.923999999999999</v>
      </c>
      <c r="I593" s="151"/>
      <c r="L593" s="146"/>
      <c r="M593" s="152"/>
      <c r="T593" s="153"/>
      <c r="AT593" s="148" t="s">
        <v>313</v>
      </c>
      <c r="AU593" s="148" t="s">
        <v>81</v>
      </c>
      <c r="AV593" s="12" t="s">
        <v>81</v>
      </c>
      <c r="AW593" s="12" t="s">
        <v>34</v>
      </c>
      <c r="AX593" s="12" t="s">
        <v>72</v>
      </c>
      <c r="AY593" s="148" t="s">
        <v>306</v>
      </c>
    </row>
    <row r="594" spans="2:65" s="12" customFormat="1">
      <c r="B594" s="146"/>
      <c r="D594" s="147" t="s">
        <v>313</v>
      </c>
      <c r="E594" s="148" t="s">
        <v>21</v>
      </c>
      <c r="F594" s="149" t="s">
        <v>4060</v>
      </c>
      <c r="H594" s="150">
        <v>0</v>
      </c>
      <c r="I594" s="151"/>
      <c r="L594" s="146"/>
      <c r="M594" s="152"/>
      <c r="T594" s="153"/>
      <c r="AT594" s="148" t="s">
        <v>313</v>
      </c>
      <c r="AU594" s="148" t="s">
        <v>81</v>
      </c>
      <c r="AV594" s="12" t="s">
        <v>81</v>
      </c>
      <c r="AW594" s="12" t="s">
        <v>34</v>
      </c>
      <c r="AX594" s="12" t="s">
        <v>72</v>
      </c>
      <c r="AY594" s="148" t="s">
        <v>306</v>
      </c>
    </row>
    <row r="595" spans="2:65" s="12" customFormat="1">
      <c r="B595" s="146"/>
      <c r="D595" s="147" t="s">
        <v>313</v>
      </c>
      <c r="E595" s="148" t="s">
        <v>21</v>
      </c>
      <c r="F595" s="149" t="s">
        <v>4074</v>
      </c>
      <c r="H595" s="150">
        <v>32.223999999999997</v>
      </c>
      <c r="I595" s="151"/>
      <c r="L595" s="146"/>
      <c r="M595" s="152"/>
      <c r="T595" s="153"/>
      <c r="AT595" s="148" t="s">
        <v>313</v>
      </c>
      <c r="AU595" s="148" t="s">
        <v>81</v>
      </c>
      <c r="AV595" s="12" t="s">
        <v>81</v>
      </c>
      <c r="AW595" s="12" t="s">
        <v>34</v>
      </c>
      <c r="AX595" s="12" t="s">
        <v>72</v>
      </c>
      <c r="AY595" s="148" t="s">
        <v>306</v>
      </c>
    </row>
    <row r="596" spans="2:65" s="12" customFormat="1">
      <c r="B596" s="146"/>
      <c r="D596" s="147" t="s">
        <v>313</v>
      </c>
      <c r="E596" s="148" t="s">
        <v>21</v>
      </c>
      <c r="F596" s="149" t="s">
        <v>4075</v>
      </c>
      <c r="H596" s="150">
        <v>31.434999999999999</v>
      </c>
      <c r="I596" s="151"/>
      <c r="L596" s="146"/>
      <c r="M596" s="152"/>
      <c r="T596" s="153"/>
      <c r="AT596" s="148" t="s">
        <v>313</v>
      </c>
      <c r="AU596" s="148" t="s">
        <v>81</v>
      </c>
      <c r="AV596" s="12" t="s">
        <v>81</v>
      </c>
      <c r="AW596" s="12" t="s">
        <v>34</v>
      </c>
      <c r="AX596" s="12" t="s">
        <v>72</v>
      </c>
      <c r="AY596" s="148" t="s">
        <v>306</v>
      </c>
    </row>
    <row r="597" spans="2:65" s="12" customFormat="1">
      <c r="B597" s="146"/>
      <c r="D597" s="147" t="s">
        <v>313</v>
      </c>
      <c r="E597" s="148" t="s">
        <v>21</v>
      </c>
      <c r="F597" s="149" t="s">
        <v>4076</v>
      </c>
      <c r="H597" s="150">
        <v>2.61</v>
      </c>
      <c r="I597" s="151"/>
      <c r="L597" s="146"/>
      <c r="M597" s="152"/>
      <c r="T597" s="153"/>
      <c r="AT597" s="148" t="s">
        <v>313</v>
      </c>
      <c r="AU597" s="148" t="s">
        <v>81</v>
      </c>
      <c r="AV597" s="12" t="s">
        <v>81</v>
      </c>
      <c r="AW597" s="12" t="s">
        <v>34</v>
      </c>
      <c r="AX597" s="12" t="s">
        <v>72</v>
      </c>
      <c r="AY597" s="148" t="s">
        <v>306</v>
      </c>
    </row>
    <row r="598" spans="2:65" s="14" customFormat="1">
      <c r="B598" s="165"/>
      <c r="D598" s="147" t="s">
        <v>313</v>
      </c>
      <c r="E598" s="166" t="s">
        <v>21</v>
      </c>
      <c r="F598" s="167" t="s">
        <v>3825</v>
      </c>
      <c r="H598" s="166" t="s">
        <v>21</v>
      </c>
      <c r="I598" s="168"/>
      <c r="L598" s="165"/>
      <c r="M598" s="169"/>
      <c r="T598" s="170"/>
      <c r="AT598" s="166" t="s">
        <v>313</v>
      </c>
      <c r="AU598" s="166" t="s">
        <v>81</v>
      </c>
      <c r="AV598" s="14" t="s">
        <v>79</v>
      </c>
      <c r="AW598" s="14" t="s">
        <v>34</v>
      </c>
      <c r="AX598" s="14" t="s">
        <v>72</v>
      </c>
      <c r="AY598" s="166" t="s">
        <v>306</v>
      </c>
    </row>
    <row r="599" spans="2:65" s="12" customFormat="1">
      <c r="B599" s="146"/>
      <c r="D599" s="147" t="s">
        <v>313</v>
      </c>
      <c r="E599" s="148" t="s">
        <v>21</v>
      </c>
      <c r="F599" s="149" t="s">
        <v>4077</v>
      </c>
      <c r="H599" s="150">
        <v>55.911999999999999</v>
      </c>
      <c r="I599" s="151"/>
      <c r="L599" s="146"/>
      <c r="M599" s="152"/>
      <c r="T599" s="153"/>
      <c r="AT599" s="148" t="s">
        <v>313</v>
      </c>
      <c r="AU599" s="148" t="s">
        <v>81</v>
      </c>
      <c r="AV599" s="12" t="s">
        <v>81</v>
      </c>
      <c r="AW599" s="12" t="s">
        <v>34</v>
      </c>
      <c r="AX599" s="12" t="s">
        <v>72</v>
      </c>
      <c r="AY599" s="148" t="s">
        <v>306</v>
      </c>
    </row>
    <row r="600" spans="2:65" s="13" customFormat="1">
      <c r="B600" s="154"/>
      <c r="D600" s="147" t="s">
        <v>313</v>
      </c>
      <c r="E600" s="155" t="s">
        <v>21</v>
      </c>
      <c r="F600" s="156" t="s">
        <v>315</v>
      </c>
      <c r="H600" s="157">
        <v>364.34300000000002</v>
      </c>
      <c r="I600" s="158"/>
      <c r="L600" s="154"/>
      <c r="M600" s="159"/>
      <c r="T600" s="160"/>
      <c r="AT600" s="155" t="s">
        <v>313</v>
      </c>
      <c r="AU600" s="155" t="s">
        <v>81</v>
      </c>
      <c r="AV600" s="13" t="s">
        <v>89</v>
      </c>
      <c r="AW600" s="13" t="s">
        <v>34</v>
      </c>
      <c r="AX600" s="13" t="s">
        <v>72</v>
      </c>
      <c r="AY600" s="155" t="s">
        <v>306</v>
      </c>
    </row>
    <row r="601" spans="2:65" s="12" customFormat="1">
      <c r="B601" s="146"/>
      <c r="D601" s="147" t="s">
        <v>313</v>
      </c>
      <c r="E601" s="148" t="s">
        <v>21</v>
      </c>
      <c r="F601" s="149" t="s">
        <v>591</v>
      </c>
      <c r="H601" s="150">
        <v>40</v>
      </c>
      <c r="I601" s="151"/>
      <c r="L601" s="146"/>
      <c r="M601" s="152"/>
      <c r="T601" s="153"/>
      <c r="AT601" s="148" t="s">
        <v>313</v>
      </c>
      <c r="AU601" s="148" t="s">
        <v>81</v>
      </c>
      <c r="AV601" s="12" t="s">
        <v>81</v>
      </c>
      <c r="AW601" s="12" t="s">
        <v>34</v>
      </c>
      <c r="AX601" s="12" t="s">
        <v>72</v>
      </c>
      <c r="AY601" s="148" t="s">
        <v>306</v>
      </c>
    </row>
    <row r="602" spans="2:65" s="15" customFormat="1">
      <c r="B602" s="171"/>
      <c r="D602" s="147" t="s">
        <v>313</v>
      </c>
      <c r="E602" s="172" t="s">
        <v>21</v>
      </c>
      <c r="F602" s="173" t="s">
        <v>331</v>
      </c>
      <c r="H602" s="174">
        <v>404.34300000000002</v>
      </c>
      <c r="I602" s="175"/>
      <c r="L602" s="171"/>
      <c r="M602" s="176"/>
      <c r="T602" s="177"/>
      <c r="AT602" s="172" t="s">
        <v>313</v>
      </c>
      <c r="AU602" s="172" t="s">
        <v>81</v>
      </c>
      <c r="AV602" s="15" t="s">
        <v>108</v>
      </c>
      <c r="AW602" s="15" t="s">
        <v>34</v>
      </c>
      <c r="AX602" s="15" t="s">
        <v>79</v>
      </c>
      <c r="AY602" s="172" t="s">
        <v>306</v>
      </c>
    </row>
    <row r="603" spans="2:65" s="1" customFormat="1" ht="16.5" customHeight="1">
      <c r="B603" s="33"/>
      <c r="C603" s="133" t="s">
        <v>839</v>
      </c>
      <c r="D603" s="133" t="s">
        <v>308</v>
      </c>
      <c r="E603" s="134" t="s">
        <v>920</v>
      </c>
      <c r="F603" s="135" t="s">
        <v>4078</v>
      </c>
      <c r="G603" s="136" t="s">
        <v>236</v>
      </c>
      <c r="H603" s="137">
        <v>280.87</v>
      </c>
      <c r="I603" s="138"/>
      <c r="J603" s="139">
        <f>ROUND(I603*H603,2)</f>
        <v>0</v>
      </c>
      <c r="K603" s="135" t="s">
        <v>3596</v>
      </c>
      <c r="L603" s="33"/>
      <c r="M603" s="140" t="s">
        <v>21</v>
      </c>
      <c r="N603" s="141" t="s">
        <v>43</v>
      </c>
      <c r="P603" s="142">
        <f>O603*H603</f>
        <v>0</v>
      </c>
      <c r="Q603" s="142">
        <v>6.0000000000000002E-5</v>
      </c>
      <c r="R603" s="142">
        <f>Q603*H603</f>
        <v>1.6852200000000001E-2</v>
      </c>
      <c r="S603" s="142">
        <v>6.0000000000000002E-5</v>
      </c>
      <c r="T603" s="143">
        <f>S603*H603</f>
        <v>1.6852200000000001E-2</v>
      </c>
      <c r="AR603" s="144" t="s">
        <v>108</v>
      </c>
      <c r="AT603" s="144" t="s">
        <v>308</v>
      </c>
      <c r="AU603" s="144" t="s">
        <v>81</v>
      </c>
      <c r="AY603" s="18" t="s">
        <v>306</v>
      </c>
      <c r="BE603" s="145">
        <f>IF(N603="základní",J603,0)</f>
        <v>0</v>
      </c>
      <c r="BF603" s="145">
        <f>IF(N603="snížená",J603,0)</f>
        <v>0</v>
      </c>
      <c r="BG603" s="145">
        <f>IF(N603="zákl. přenesená",J603,0)</f>
        <v>0</v>
      </c>
      <c r="BH603" s="145">
        <f>IF(N603="sníž. přenesená",J603,0)</f>
        <v>0</v>
      </c>
      <c r="BI603" s="145">
        <f>IF(N603="nulová",J603,0)</f>
        <v>0</v>
      </c>
      <c r="BJ603" s="18" t="s">
        <v>79</v>
      </c>
      <c r="BK603" s="145">
        <f>ROUND(I603*H603,2)</f>
        <v>0</v>
      </c>
      <c r="BL603" s="18" t="s">
        <v>108</v>
      </c>
      <c r="BM603" s="144" t="s">
        <v>4079</v>
      </c>
    </row>
    <row r="604" spans="2:65" s="1" customFormat="1">
      <c r="B604" s="33"/>
      <c r="D604" s="161" t="s">
        <v>321</v>
      </c>
      <c r="F604" s="162" t="s">
        <v>4080</v>
      </c>
      <c r="I604" s="163"/>
      <c r="L604" s="33"/>
      <c r="M604" s="164"/>
      <c r="T604" s="52"/>
      <c r="AT604" s="18" t="s">
        <v>321</v>
      </c>
      <c r="AU604" s="18" t="s">
        <v>81</v>
      </c>
    </row>
    <row r="605" spans="2:65" s="12" customFormat="1">
      <c r="B605" s="146"/>
      <c r="D605" s="147" t="s">
        <v>313</v>
      </c>
      <c r="E605" s="148" t="s">
        <v>21</v>
      </c>
      <c r="F605" s="149" t="s">
        <v>4081</v>
      </c>
      <c r="H605" s="150">
        <v>261.01</v>
      </c>
      <c r="I605" s="151"/>
      <c r="L605" s="146"/>
      <c r="M605" s="152"/>
      <c r="T605" s="153"/>
      <c r="AT605" s="148" t="s">
        <v>313</v>
      </c>
      <c r="AU605" s="148" t="s">
        <v>81</v>
      </c>
      <c r="AV605" s="12" t="s">
        <v>81</v>
      </c>
      <c r="AW605" s="12" t="s">
        <v>34</v>
      </c>
      <c r="AX605" s="12" t="s">
        <v>72</v>
      </c>
      <c r="AY605" s="148" t="s">
        <v>306</v>
      </c>
    </row>
    <row r="606" spans="2:65" s="12" customFormat="1">
      <c r="B606" s="146"/>
      <c r="D606" s="147" t="s">
        <v>313</v>
      </c>
      <c r="E606" s="148" t="s">
        <v>21</v>
      </c>
      <c r="F606" s="149" t="s">
        <v>4082</v>
      </c>
      <c r="H606" s="150">
        <v>19.86</v>
      </c>
      <c r="I606" s="151"/>
      <c r="L606" s="146"/>
      <c r="M606" s="152"/>
      <c r="T606" s="153"/>
      <c r="AT606" s="148" t="s">
        <v>313</v>
      </c>
      <c r="AU606" s="148" t="s">
        <v>81</v>
      </c>
      <c r="AV606" s="12" t="s">
        <v>81</v>
      </c>
      <c r="AW606" s="12" t="s">
        <v>34</v>
      </c>
      <c r="AX606" s="12" t="s">
        <v>72</v>
      </c>
      <c r="AY606" s="148" t="s">
        <v>306</v>
      </c>
    </row>
    <row r="607" spans="2:65" s="13" customFormat="1">
      <c r="B607" s="154"/>
      <c r="D607" s="147" t="s">
        <v>313</v>
      </c>
      <c r="E607" s="155" t="s">
        <v>21</v>
      </c>
      <c r="F607" s="156" t="s">
        <v>315</v>
      </c>
      <c r="H607" s="157">
        <v>280.87</v>
      </c>
      <c r="I607" s="158"/>
      <c r="L607" s="154"/>
      <c r="M607" s="159"/>
      <c r="T607" s="160"/>
      <c r="AT607" s="155" t="s">
        <v>313</v>
      </c>
      <c r="AU607" s="155" t="s">
        <v>81</v>
      </c>
      <c r="AV607" s="13" t="s">
        <v>89</v>
      </c>
      <c r="AW607" s="13" t="s">
        <v>34</v>
      </c>
      <c r="AX607" s="13" t="s">
        <v>79</v>
      </c>
      <c r="AY607" s="155" t="s">
        <v>306</v>
      </c>
    </row>
    <row r="608" spans="2:65" s="1" customFormat="1" ht="16.5" customHeight="1">
      <c r="B608" s="33"/>
      <c r="C608" s="133" t="s">
        <v>844</v>
      </c>
      <c r="D608" s="133" t="s">
        <v>308</v>
      </c>
      <c r="E608" s="134" t="s">
        <v>4083</v>
      </c>
      <c r="F608" s="135" t="s">
        <v>4084</v>
      </c>
      <c r="G608" s="136" t="s">
        <v>236</v>
      </c>
      <c r="H608" s="137">
        <v>76.168000000000006</v>
      </c>
      <c r="I608" s="138"/>
      <c r="J608" s="139">
        <f>ROUND(I608*H608,2)</f>
        <v>0</v>
      </c>
      <c r="K608" s="135" t="s">
        <v>3596</v>
      </c>
      <c r="L608" s="33"/>
      <c r="M608" s="140" t="s">
        <v>21</v>
      </c>
      <c r="N608" s="141" t="s">
        <v>43</v>
      </c>
      <c r="P608" s="142">
        <f>O608*H608</f>
        <v>0</v>
      </c>
      <c r="Q608" s="142">
        <v>1.1E-4</v>
      </c>
      <c r="R608" s="142">
        <f>Q608*H608</f>
        <v>8.3784800000000006E-3</v>
      </c>
      <c r="S608" s="142">
        <v>6.0000000000000002E-5</v>
      </c>
      <c r="T608" s="143">
        <f>S608*H608</f>
        <v>4.5700800000000007E-3</v>
      </c>
      <c r="AR608" s="144" t="s">
        <v>108</v>
      </c>
      <c r="AT608" s="144" t="s">
        <v>308</v>
      </c>
      <c r="AU608" s="144" t="s">
        <v>81</v>
      </c>
      <c r="AY608" s="18" t="s">
        <v>306</v>
      </c>
      <c r="BE608" s="145">
        <f>IF(N608="základní",J608,0)</f>
        <v>0</v>
      </c>
      <c r="BF608" s="145">
        <f>IF(N608="snížená",J608,0)</f>
        <v>0</v>
      </c>
      <c r="BG608" s="145">
        <f>IF(N608="zákl. přenesená",J608,0)</f>
        <v>0</v>
      </c>
      <c r="BH608" s="145">
        <f>IF(N608="sníž. přenesená",J608,0)</f>
        <v>0</v>
      </c>
      <c r="BI608" s="145">
        <f>IF(N608="nulová",J608,0)</f>
        <v>0</v>
      </c>
      <c r="BJ608" s="18" t="s">
        <v>79</v>
      </c>
      <c r="BK608" s="145">
        <f>ROUND(I608*H608,2)</f>
        <v>0</v>
      </c>
      <c r="BL608" s="18" t="s">
        <v>108</v>
      </c>
      <c r="BM608" s="144" t="s">
        <v>4085</v>
      </c>
    </row>
    <row r="609" spans="2:65" s="1" customFormat="1">
      <c r="B609" s="33"/>
      <c r="D609" s="161" t="s">
        <v>321</v>
      </c>
      <c r="F609" s="162" t="s">
        <v>4086</v>
      </c>
      <c r="I609" s="163"/>
      <c r="L609" s="33"/>
      <c r="M609" s="164"/>
      <c r="T609" s="52"/>
      <c r="AT609" s="18" t="s">
        <v>321</v>
      </c>
      <c r="AU609" s="18" t="s">
        <v>81</v>
      </c>
    </row>
    <row r="610" spans="2:65" s="12" customFormat="1">
      <c r="B610" s="146"/>
      <c r="D610" s="147" t="s">
        <v>313</v>
      </c>
      <c r="E610" s="148" t="s">
        <v>21</v>
      </c>
      <c r="F610" s="149" t="s">
        <v>4087</v>
      </c>
      <c r="H610" s="150">
        <v>28.635000000000002</v>
      </c>
      <c r="I610" s="151"/>
      <c r="L610" s="146"/>
      <c r="M610" s="152"/>
      <c r="T610" s="153"/>
      <c r="AT610" s="148" t="s">
        <v>313</v>
      </c>
      <c r="AU610" s="148" t="s">
        <v>81</v>
      </c>
      <c r="AV610" s="12" t="s">
        <v>81</v>
      </c>
      <c r="AW610" s="12" t="s">
        <v>34</v>
      </c>
      <c r="AX610" s="12" t="s">
        <v>72</v>
      </c>
      <c r="AY610" s="148" t="s">
        <v>306</v>
      </c>
    </row>
    <row r="611" spans="2:65" s="12" customFormat="1">
      <c r="B611" s="146"/>
      <c r="D611" s="147" t="s">
        <v>313</v>
      </c>
      <c r="E611" s="148" t="s">
        <v>21</v>
      </c>
      <c r="F611" s="149" t="s">
        <v>4088</v>
      </c>
      <c r="H611" s="150">
        <v>17.533000000000001</v>
      </c>
      <c r="I611" s="151"/>
      <c r="L611" s="146"/>
      <c r="M611" s="152"/>
      <c r="T611" s="153"/>
      <c r="AT611" s="148" t="s">
        <v>313</v>
      </c>
      <c r="AU611" s="148" t="s">
        <v>81</v>
      </c>
      <c r="AV611" s="12" t="s">
        <v>81</v>
      </c>
      <c r="AW611" s="12" t="s">
        <v>34</v>
      </c>
      <c r="AX611" s="12" t="s">
        <v>72</v>
      </c>
      <c r="AY611" s="148" t="s">
        <v>306</v>
      </c>
    </row>
    <row r="612" spans="2:65" s="12" customFormat="1">
      <c r="B612" s="146"/>
      <c r="D612" s="147" t="s">
        <v>313</v>
      </c>
      <c r="E612" s="148" t="s">
        <v>21</v>
      </c>
      <c r="F612" s="149" t="s">
        <v>4089</v>
      </c>
      <c r="H612" s="150">
        <v>30</v>
      </c>
      <c r="I612" s="151"/>
      <c r="L612" s="146"/>
      <c r="M612" s="152"/>
      <c r="T612" s="153"/>
      <c r="AT612" s="148" t="s">
        <v>313</v>
      </c>
      <c r="AU612" s="148" t="s">
        <v>81</v>
      </c>
      <c r="AV612" s="12" t="s">
        <v>81</v>
      </c>
      <c r="AW612" s="12" t="s">
        <v>34</v>
      </c>
      <c r="AX612" s="12" t="s">
        <v>72</v>
      </c>
      <c r="AY612" s="148" t="s">
        <v>306</v>
      </c>
    </row>
    <row r="613" spans="2:65" s="13" customFormat="1">
      <c r="B613" s="154"/>
      <c r="D613" s="147" t="s">
        <v>313</v>
      </c>
      <c r="E613" s="155" t="s">
        <v>21</v>
      </c>
      <c r="F613" s="156" t="s">
        <v>315</v>
      </c>
      <c r="H613" s="157">
        <v>76.168000000000006</v>
      </c>
      <c r="I613" s="158"/>
      <c r="L613" s="154"/>
      <c r="M613" s="159"/>
      <c r="T613" s="160"/>
      <c r="AT613" s="155" t="s">
        <v>313</v>
      </c>
      <c r="AU613" s="155" t="s">
        <v>81</v>
      </c>
      <c r="AV613" s="13" t="s">
        <v>89</v>
      </c>
      <c r="AW613" s="13" t="s">
        <v>34</v>
      </c>
      <c r="AX613" s="13" t="s">
        <v>79</v>
      </c>
      <c r="AY613" s="155" t="s">
        <v>306</v>
      </c>
    </row>
    <row r="614" spans="2:65" s="1" customFormat="1" ht="16.5" customHeight="1">
      <c r="B614" s="33"/>
      <c r="C614" s="133" t="s">
        <v>852</v>
      </c>
      <c r="D614" s="133" t="s">
        <v>308</v>
      </c>
      <c r="E614" s="134" t="s">
        <v>936</v>
      </c>
      <c r="F614" s="135" t="s">
        <v>937</v>
      </c>
      <c r="G614" s="136" t="s">
        <v>240</v>
      </c>
      <c r="H614" s="137">
        <v>33</v>
      </c>
      <c r="I614" s="138"/>
      <c r="J614" s="139">
        <f>ROUND(I614*H614,2)</f>
        <v>0</v>
      </c>
      <c r="K614" s="135" t="s">
        <v>3596</v>
      </c>
      <c r="L614" s="33"/>
      <c r="M614" s="140" t="s">
        <v>21</v>
      </c>
      <c r="N614" s="141" t="s">
        <v>43</v>
      </c>
      <c r="P614" s="142">
        <f>O614*H614</f>
        <v>0</v>
      </c>
      <c r="Q614" s="142">
        <v>1.5E-3</v>
      </c>
      <c r="R614" s="142">
        <f>Q614*H614</f>
        <v>4.9500000000000002E-2</v>
      </c>
      <c r="S614" s="142">
        <v>0</v>
      </c>
      <c r="T614" s="143">
        <f>S614*H614</f>
        <v>0</v>
      </c>
      <c r="AR614" s="144" t="s">
        <v>108</v>
      </c>
      <c r="AT614" s="144" t="s">
        <v>308</v>
      </c>
      <c r="AU614" s="144" t="s">
        <v>81</v>
      </c>
      <c r="AY614" s="18" t="s">
        <v>306</v>
      </c>
      <c r="BE614" s="145">
        <f>IF(N614="základní",J614,0)</f>
        <v>0</v>
      </c>
      <c r="BF614" s="145">
        <f>IF(N614="snížená",J614,0)</f>
        <v>0</v>
      </c>
      <c r="BG614" s="145">
        <f>IF(N614="zákl. přenesená",J614,0)</f>
        <v>0</v>
      </c>
      <c r="BH614" s="145">
        <f>IF(N614="sníž. přenesená",J614,0)</f>
        <v>0</v>
      </c>
      <c r="BI614" s="145">
        <f>IF(N614="nulová",J614,0)</f>
        <v>0</v>
      </c>
      <c r="BJ614" s="18" t="s">
        <v>79</v>
      </c>
      <c r="BK614" s="145">
        <f>ROUND(I614*H614,2)</f>
        <v>0</v>
      </c>
      <c r="BL614" s="18" t="s">
        <v>108</v>
      </c>
      <c r="BM614" s="144" t="s">
        <v>4090</v>
      </c>
    </row>
    <row r="615" spans="2:65" s="1" customFormat="1">
      <c r="B615" s="33"/>
      <c r="D615" s="161" t="s">
        <v>321</v>
      </c>
      <c r="F615" s="162" t="s">
        <v>4091</v>
      </c>
      <c r="I615" s="163"/>
      <c r="L615" s="33"/>
      <c r="M615" s="164"/>
      <c r="T615" s="52"/>
      <c r="AT615" s="18" t="s">
        <v>321</v>
      </c>
      <c r="AU615" s="18" t="s">
        <v>81</v>
      </c>
    </row>
    <row r="616" spans="2:65" s="12" customFormat="1">
      <c r="B616" s="146"/>
      <c r="D616" s="147" t="s">
        <v>313</v>
      </c>
      <c r="E616" s="148" t="s">
        <v>21</v>
      </c>
      <c r="F616" s="149" t="s">
        <v>4092</v>
      </c>
      <c r="H616" s="150">
        <v>33</v>
      </c>
      <c r="I616" s="151"/>
      <c r="L616" s="146"/>
      <c r="M616" s="152"/>
      <c r="T616" s="153"/>
      <c r="AT616" s="148" t="s">
        <v>313</v>
      </c>
      <c r="AU616" s="148" t="s">
        <v>81</v>
      </c>
      <c r="AV616" s="12" t="s">
        <v>81</v>
      </c>
      <c r="AW616" s="12" t="s">
        <v>34</v>
      </c>
      <c r="AX616" s="12" t="s">
        <v>72</v>
      </c>
      <c r="AY616" s="148" t="s">
        <v>306</v>
      </c>
    </row>
    <row r="617" spans="2:65" s="13" customFormat="1">
      <c r="B617" s="154"/>
      <c r="D617" s="147" t="s">
        <v>313</v>
      </c>
      <c r="E617" s="155" t="s">
        <v>21</v>
      </c>
      <c r="F617" s="156" t="s">
        <v>315</v>
      </c>
      <c r="H617" s="157">
        <v>33</v>
      </c>
      <c r="I617" s="158"/>
      <c r="L617" s="154"/>
      <c r="M617" s="159"/>
      <c r="T617" s="160"/>
      <c r="AT617" s="155" t="s">
        <v>313</v>
      </c>
      <c r="AU617" s="155" t="s">
        <v>81</v>
      </c>
      <c r="AV617" s="13" t="s">
        <v>89</v>
      </c>
      <c r="AW617" s="13" t="s">
        <v>34</v>
      </c>
      <c r="AX617" s="13" t="s">
        <v>79</v>
      </c>
      <c r="AY617" s="155" t="s">
        <v>306</v>
      </c>
    </row>
    <row r="618" spans="2:65" s="1" customFormat="1" ht="24.2" customHeight="1">
      <c r="B618" s="33"/>
      <c r="C618" s="133" t="s">
        <v>859</v>
      </c>
      <c r="D618" s="133" t="s">
        <v>308</v>
      </c>
      <c r="E618" s="134" t="s">
        <v>944</v>
      </c>
      <c r="F618" s="135" t="s">
        <v>945</v>
      </c>
      <c r="G618" s="136" t="s">
        <v>236</v>
      </c>
      <c r="H618" s="137">
        <v>48.25</v>
      </c>
      <c r="I618" s="138"/>
      <c r="J618" s="139">
        <f>ROUND(I618*H618,2)</f>
        <v>0</v>
      </c>
      <c r="K618" s="135" t="s">
        <v>3596</v>
      </c>
      <c r="L618" s="33"/>
      <c r="M618" s="140" t="s">
        <v>21</v>
      </c>
      <c r="N618" s="141" t="s">
        <v>43</v>
      </c>
      <c r="P618" s="142">
        <f>O618*H618</f>
        <v>0</v>
      </c>
      <c r="Q618" s="142">
        <v>2.6440000000000002E-2</v>
      </c>
      <c r="R618" s="142">
        <f>Q618*H618</f>
        <v>1.27573</v>
      </c>
      <c r="S618" s="142">
        <v>2.5999999999999999E-2</v>
      </c>
      <c r="T618" s="143">
        <f>S618*H618</f>
        <v>1.2544999999999999</v>
      </c>
      <c r="AR618" s="144" t="s">
        <v>108</v>
      </c>
      <c r="AT618" s="144" t="s">
        <v>308</v>
      </c>
      <c r="AU618" s="144" t="s">
        <v>81</v>
      </c>
      <c r="AY618" s="18" t="s">
        <v>306</v>
      </c>
      <c r="BE618" s="145">
        <f>IF(N618="základní",J618,0)</f>
        <v>0</v>
      </c>
      <c r="BF618" s="145">
        <f>IF(N618="snížená",J618,0)</f>
        <v>0</v>
      </c>
      <c r="BG618" s="145">
        <f>IF(N618="zákl. přenesená",J618,0)</f>
        <v>0</v>
      </c>
      <c r="BH618" s="145">
        <f>IF(N618="sníž. přenesená",J618,0)</f>
        <v>0</v>
      </c>
      <c r="BI618" s="145">
        <f>IF(N618="nulová",J618,0)</f>
        <v>0</v>
      </c>
      <c r="BJ618" s="18" t="s">
        <v>79</v>
      </c>
      <c r="BK618" s="145">
        <f>ROUND(I618*H618,2)</f>
        <v>0</v>
      </c>
      <c r="BL618" s="18" t="s">
        <v>108</v>
      </c>
      <c r="BM618" s="144" t="s">
        <v>4093</v>
      </c>
    </row>
    <row r="619" spans="2:65" s="1" customFormat="1">
      <c r="B619" s="33"/>
      <c r="D619" s="161" t="s">
        <v>321</v>
      </c>
      <c r="F619" s="162" t="s">
        <v>4094</v>
      </c>
      <c r="I619" s="163"/>
      <c r="L619" s="33"/>
      <c r="M619" s="164"/>
      <c r="T619" s="52"/>
      <c r="AT619" s="18" t="s">
        <v>321</v>
      </c>
      <c r="AU619" s="18" t="s">
        <v>81</v>
      </c>
    </row>
    <row r="620" spans="2:65" s="12" customFormat="1">
      <c r="B620" s="146"/>
      <c r="D620" s="147" t="s">
        <v>313</v>
      </c>
      <c r="E620" s="148" t="s">
        <v>21</v>
      </c>
      <c r="F620" s="149" t="s">
        <v>4095</v>
      </c>
      <c r="H620" s="150">
        <v>20</v>
      </c>
      <c r="I620" s="151"/>
      <c r="L620" s="146"/>
      <c r="M620" s="152"/>
      <c r="T620" s="153"/>
      <c r="AT620" s="148" t="s">
        <v>313</v>
      </c>
      <c r="AU620" s="148" t="s">
        <v>81</v>
      </c>
      <c r="AV620" s="12" t="s">
        <v>81</v>
      </c>
      <c r="AW620" s="12" t="s">
        <v>34</v>
      </c>
      <c r="AX620" s="12" t="s">
        <v>72</v>
      </c>
      <c r="AY620" s="148" t="s">
        <v>306</v>
      </c>
    </row>
    <row r="621" spans="2:65" s="12" customFormat="1">
      <c r="B621" s="146"/>
      <c r="D621" s="147" t="s">
        <v>313</v>
      </c>
      <c r="E621" s="148" t="s">
        <v>21</v>
      </c>
      <c r="F621" s="149" t="s">
        <v>4096</v>
      </c>
      <c r="H621" s="150">
        <v>18.8</v>
      </c>
      <c r="I621" s="151"/>
      <c r="L621" s="146"/>
      <c r="M621" s="152"/>
      <c r="T621" s="153"/>
      <c r="AT621" s="148" t="s">
        <v>313</v>
      </c>
      <c r="AU621" s="148" t="s">
        <v>81</v>
      </c>
      <c r="AV621" s="12" t="s">
        <v>81</v>
      </c>
      <c r="AW621" s="12" t="s">
        <v>34</v>
      </c>
      <c r="AX621" s="12" t="s">
        <v>72</v>
      </c>
      <c r="AY621" s="148" t="s">
        <v>306</v>
      </c>
    </row>
    <row r="622" spans="2:65" s="12" customFormat="1">
      <c r="B622" s="146"/>
      <c r="D622" s="147" t="s">
        <v>313</v>
      </c>
      <c r="E622" s="148" t="s">
        <v>21</v>
      </c>
      <c r="F622" s="149" t="s">
        <v>4097</v>
      </c>
      <c r="H622" s="150">
        <v>9.4499999999999993</v>
      </c>
      <c r="I622" s="151"/>
      <c r="L622" s="146"/>
      <c r="M622" s="152"/>
      <c r="T622" s="153"/>
      <c r="AT622" s="148" t="s">
        <v>313</v>
      </c>
      <c r="AU622" s="148" t="s">
        <v>81</v>
      </c>
      <c r="AV622" s="12" t="s">
        <v>81</v>
      </c>
      <c r="AW622" s="12" t="s">
        <v>34</v>
      </c>
      <c r="AX622" s="12" t="s">
        <v>72</v>
      </c>
      <c r="AY622" s="148" t="s">
        <v>306</v>
      </c>
    </row>
    <row r="623" spans="2:65" s="13" customFormat="1">
      <c r="B623" s="154"/>
      <c r="D623" s="147" t="s">
        <v>313</v>
      </c>
      <c r="E623" s="155" t="s">
        <v>21</v>
      </c>
      <c r="F623" s="156" t="s">
        <v>315</v>
      </c>
      <c r="H623" s="157">
        <v>48.25</v>
      </c>
      <c r="I623" s="158"/>
      <c r="L623" s="154"/>
      <c r="M623" s="159"/>
      <c r="T623" s="160"/>
      <c r="AT623" s="155" t="s">
        <v>313</v>
      </c>
      <c r="AU623" s="155" t="s">
        <v>81</v>
      </c>
      <c r="AV623" s="13" t="s">
        <v>89</v>
      </c>
      <c r="AW623" s="13" t="s">
        <v>34</v>
      </c>
      <c r="AX623" s="13" t="s">
        <v>79</v>
      </c>
      <c r="AY623" s="155" t="s">
        <v>306</v>
      </c>
    </row>
    <row r="624" spans="2:65" s="1" customFormat="1" ht="24.2" customHeight="1">
      <c r="B624" s="33"/>
      <c r="C624" s="133" t="s">
        <v>865</v>
      </c>
      <c r="D624" s="133" t="s">
        <v>308</v>
      </c>
      <c r="E624" s="134" t="s">
        <v>950</v>
      </c>
      <c r="F624" s="135" t="s">
        <v>951</v>
      </c>
      <c r="G624" s="136" t="s">
        <v>236</v>
      </c>
      <c r="H624" s="137">
        <v>68.25</v>
      </c>
      <c r="I624" s="138"/>
      <c r="J624" s="139">
        <f>ROUND(I624*H624,2)</f>
        <v>0</v>
      </c>
      <c r="K624" s="135" t="s">
        <v>3596</v>
      </c>
      <c r="L624" s="33"/>
      <c r="M624" s="140" t="s">
        <v>21</v>
      </c>
      <c r="N624" s="141" t="s">
        <v>43</v>
      </c>
      <c r="P624" s="142">
        <f>O624*H624</f>
        <v>0</v>
      </c>
      <c r="Q624" s="142">
        <v>2.2000000000000001E-4</v>
      </c>
      <c r="R624" s="142">
        <f>Q624*H624</f>
        <v>1.5015000000000001E-2</v>
      </c>
      <c r="S624" s="142">
        <v>2E-3</v>
      </c>
      <c r="T624" s="143">
        <f>S624*H624</f>
        <v>0.13650000000000001</v>
      </c>
      <c r="AR624" s="144" t="s">
        <v>108</v>
      </c>
      <c r="AT624" s="144" t="s">
        <v>308</v>
      </c>
      <c r="AU624" s="144" t="s">
        <v>81</v>
      </c>
      <c r="AY624" s="18" t="s">
        <v>306</v>
      </c>
      <c r="BE624" s="145">
        <f>IF(N624="základní",J624,0)</f>
        <v>0</v>
      </c>
      <c r="BF624" s="145">
        <f>IF(N624="snížená",J624,0)</f>
        <v>0</v>
      </c>
      <c r="BG624" s="145">
        <f>IF(N624="zákl. přenesená",J624,0)</f>
        <v>0</v>
      </c>
      <c r="BH624" s="145">
        <f>IF(N624="sníž. přenesená",J624,0)</f>
        <v>0</v>
      </c>
      <c r="BI624" s="145">
        <f>IF(N624="nulová",J624,0)</f>
        <v>0</v>
      </c>
      <c r="BJ624" s="18" t="s">
        <v>79</v>
      </c>
      <c r="BK624" s="145">
        <f>ROUND(I624*H624,2)</f>
        <v>0</v>
      </c>
      <c r="BL624" s="18" t="s">
        <v>108</v>
      </c>
      <c r="BM624" s="144" t="s">
        <v>4098</v>
      </c>
    </row>
    <row r="625" spans="2:65" s="1" customFormat="1">
      <c r="B625" s="33"/>
      <c r="D625" s="161" t="s">
        <v>321</v>
      </c>
      <c r="F625" s="162" t="s">
        <v>4099</v>
      </c>
      <c r="I625" s="163"/>
      <c r="L625" s="33"/>
      <c r="M625" s="164"/>
      <c r="T625" s="52"/>
      <c r="AT625" s="18" t="s">
        <v>321</v>
      </c>
      <c r="AU625" s="18" t="s">
        <v>81</v>
      </c>
    </row>
    <row r="626" spans="2:65" s="12" customFormat="1">
      <c r="B626" s="146"/>
      <c r="D626" s="147" t="s">
        <v>313</v>
      </c>
      <c r="E626" s="148" t="s">
        <v>21</v>
      </c>
      <c r="F626" s="149" t="s">
        <v>4100</v>
      </c>
      <c r="H626" s="150">
        <v>48.25</v>
      </c>
      <c r="I626" s="151"/>
      <c r="L626" s="146"/>
      <c r="M626" s="152"/>
      <c r="T626" s="153"/>
      <c r="AT626" s="148" t="s">
        <v>313</v>
      </c>
      <c r="AU626" s="148" t="s">
        <v>81</v>
      </c>
      <c r="AV626" s="12" t="s">
        <v>81</v>
      </c>
      <c r="AW626" s="12" t="s">
        <v>34</v>
      </c>
      <c r="AX626" s="12" t="s">
        <v>72</v>
      </c>
      <c r="AY626" s="148" t="s">
        <v>306</v>
      </c>
    </row>
    <row r="627" spans="2:65" s="12" customFormat="1">
      <c r="B627" s="146"/>
      <c r="D627" s="147" t="s">
        <v>313</v>
      </c>
      <c r="E627" s="148" t="s">
        <v>21</v>
      </c>
      <c r="F627" s="149" t="s">
        <v>926</v>
      </c>
      <c r="H627" s="150">
        <v>20</v>
      </c>
      <c r="I627" s="151"/>
      <c r="L627" s="146"/>
      <c r="M627" s="152"/>
      <c r="T627" s="153"/>
      <c r="AT627" s="148" t="s">
        <v>313</v>
      </c>
      <c r="AU627" s="148" t="s">
        <v>81</v>
      </c>
      <c r="AV627" s="12" t="s">
        <v>81</v>
      </c>
      <c r="AW627" s="12" t="s">
        <v>34</v>
      </c>
      <c r="AX627" s="12" t="s">
        <v>72</v>
      </c>
      <c r="AY627" s="148" t="s">
        <v>306</v>
      </c>
    </row>
    <row r="628" spans="2:65" s="13" customFormat="1">
      <c r="B628" s="154"/>
      <c r="D628" s="147" t="s">
        <v>313</v>
      </c>
      <c r="E628" s="155" t="s">
        <v>21</v>
      </c>
      <c r="F628" s="156" t="s">
        <v>315</v>
      </c>
      <c r="H628" s="157">
        <v>68.25</v>
      </c>
      <c r="I628" s="158"/>
      <c r="L628" s="154"/>
      <c r="M628" s="159"/>
      <c r="T628" s="160"/>
      <c r="AT628" s="155" t="s">
        <v>313</v>
      </c>
      <c r="AU628" s="155" t="s">
        <v>81</v>
      </c>
      <c r="AV628" s="13" t="s">
        <v>89</v>
      </c>
      <c r="AW628" s="13" t="s">
        <v>34</v>
      </c>
      <c r="AX628" s="13" t="s">
        <v>79</v>
      </c>
      <c r="AY628" s="155" t="s">
        <v>306</v>
      </c>
    </row>
    <row r="629" spans="2:65" s="1" customFormat="1" ht="16.5" customHeight="1">
      <c r="B629" s="33"/>
      <c r="C629" s="133" t="s">
        <v>871</v>
      </c>
      <c r="D629" s="133" t="s">
        <v>308</v>
      </c>
      <c r="E629" s="134" t="s">
        <v>4101</v>
      </c>
      <c r="F629" s="135" t="s">
        <v>4102</v>
      </c>
      <c r="G629" s="136" t="s">
        <v>236</v>
      </c>
      <c r="H629" s="137">
        <v>0.34</v>
      </c>
      <c r="I629" s="138"/>
      <c r="J629" s="139">
        <f>ROUND(I629*H629,2)</f>
        <v>0</v>
      </c>
      <c r="K629" s="135" t="s">
        <v>3596</v>
      </c>
      <c r="L629" s="33"/>
      <c r="M629" s="140" t="s">
        <v>21</v>
      </c>
      <c r="N629" s="141" t="s">
        <v>43</v>
      </c>
      <c r="P629" s="142">
        <f>O629*H629</f>
        <v>0</v>
      </c>
      <c r="Q629" s="142">
        <v>1.3999999999999999E-4</v>
      </c>
      <c r="R629" s="142">
        <f>Q629*H629</f>
        <v>4.7599999999999998E-5</v>
      </c>
      <c r="S629" s="142">
        <v>0</v>
      </c>
      <c r="T629" s="143">
        <f>S629*H629</f>
        <v>0</v>
      </c>
      <c r="AR629" s="144" t="s">
        <v>108</v>
      </c>
      <c r="AT629" s="144" t="s">
        <v>308</v>
      </c>
      <c r="AU629" s="144" t="s">
        <v>81</v>
      </c>
      <c r="AY629" s="18" t="s">
        <v>306</v>
      </c>
      <c r="BE629" s="145">
        <f>IF(N629="základní",J629,0)</f>
        <v>0</v>
      </c>
      <c r="BF629" s="145">
        <f>IF(N629="snížená",J629,0)</f>
        <v>0</v>
      </c>
      <c r="BG629" s="145">
        <f>IF(N629="zákl. přenesená",J629,0)</f>
        <v>0</v>
      </c>
      <c r="BH629" s="145">
        <f>IF(N629="sníž. přenesená",J629,0)</f>
        <v>0</v>
      </c>
      <c r="BI629" s="145">
        <f>IF(N629="nulová",J629,0)</f>
        <v>0</v>
      </c>
      <c r="BJ629" s="18" t="s">
        <v>79</v>
      </c>
      <c r="BK629" s="145">
        <f>ROUND(I629*H629,2)</f>
        <v>0</v>
      </c>
      <c r="BL629" s="18" t="s">
        <v>108</v>
      </c>
      <c r="BM629" s="144" t="s">
        <v>4103</v>
      </c>
    </row>
    <row r="630" spans="2:65" s="1" customFormat="1">
      <c r="B630" s="33"/>
      <c r="D630" s="161" t="s">
        <v>321</v>
      </c>
      <c r="F630" s="162" t="s">
        <v>4104</v>
      </c>
      <c r="I630" s="163"/>
      <c r="L630" s="33"/>
      <c r="M630" s="164"/>
      <c r="T630" s="52"/>
      <c r="AT630" s="18" t="s">
        <v>321</v>
      </c>
      <c r="AU630" s="18" t="s">
        <v>81</v>
      </c>
    </row>
    <row r="631" spans="2:65" s="14" customFormat="1">
      <c r="B631" s="165"/>
      <c r="D631" s="147" t="s">
        <v>313</v>
      </c>
      <c r="E631" s="166" t="s">
        <v>21</v>
      </c>
      <c r="F631" s="167" t="s">
        <v>4105</v>
      </c>
      <c r="H631" s="166" t="s">
        <v>21</v>
      </c>
      <c r="I631" s="168"/>
      <c r="L631" s="165"/>
      <c r="M631" s="169"/>
      <c r="T631" s="170"/>
      <c r="AT631" s="166" t="s">
        <v>313</v>
      </c>
      <c r="AU631" s="166" t="s">
        <v>81</v>
      </c>
      <c r="AV631" s="14" t="s">
        <v>79</v>
      </c>
      <c r="AW631" s="14" t="s">
        <v>34</v>
      </c>
      <c r="AX631" s="14" t="s">
        <v>72</v>
      </c>
      <c r="AY631" s="166" t="s">
        <v>306</v>
      </c>
    </row>
    <row r="632" spans="2:65" s="12" customFormat="1">
      <c r="B632" s="146"/>
      <c r="D632" s="147" t="s">
        <v>313</v>
      </c>
      <c r="E632" s="148" t="s">
        <v>21</v>
      </c>
      <c r="F632" s="149" t="s">
        <v>4106</v>
      </c>
      <c r="H632" s="150">
        <v>0.34</v>
      </c>
      <c r="I632" s="151"/>
      <c r="L632" s="146"/>
      <c r="M632" s="152"/>
      <c r="T632" s="153"/>
      <c r="AT632" s="148" t="s">
        <v>313</v>
      </c>
      <c r="AU632" s="148" t="s">
        <v>81</v>
      </c>
      <c r="AV632" s="12" t="s">
        <v>81</v>
      </c>
      <c r="AW632" s="12" t="s">
        <v>34</v>
      </c>
      <c r="AX632" s="12" t="s">
        <v>72</v>
      </c>
      <c r="AY632" s="148" t="s">
        <v>306</v>
      </c>
    </row>
    <row r="633" spans="2:65" s="13" customFormat="1">
      <c r="B633" s="154"/>
      <c r="D633" s="147" t="s">
        <v>313</v>
      </c>
      <c r="E633" s="155" t="s">
        <v>21</v>
      </c>
      <c r="F633" s="156" t="s">
        <v>315</v>
      </c>
      <c r="H633" s="157">
        <v>0.34</v>
      </c>
      <c r="I633" s="158"/>
      <c r="L633" s="154"/>
      <c r="M633" s="159"/>
      <c r="T633" s="160"/>
      <c r="AT633" s="155" t="s">
        <v>313</v>
      </c>
      <c r="AU633" s="155" t="s">
        <v>81</v>
      </c>
      <c r="AV633" s="13" t="s">
        <v>89</v>
      </c>
      <c r="AW633" s="13" t="s">
        <v>34</v>
      </c>
      <c r="AX633" s="13" t="s">
        <v>79</v>
      </c>
      <c r="AY633" s="155" t="s">
        <v>306</v>
      </c>
    </row>
    <row r="634" spans="2:65" s="1" customFormat="1" ht="24.2" customHeight="1">
      <c r="B634" s="33"/>
      <c r="C634" s="133" t="s">
        <v>877</v>
      </c>
      <c r="D634" s="133" t="s">
        <v>308</v>
      </c>
      <c r="E634" s="134" t="s">
        <v>4107</v>
      </c>
      <c r="F634" s="135" t="s">
        <v>4108</v>
      </c>
      <c r="G634" s="136" t="s">
        <v>236</v>
      </c>
      <c r="H634" s="137">
        <v>0.34</v>
      </c>
      <c r="I634" s="138"/>
      <c r="J634" s="139">
        <f>ROUND(I634*H634,2)</f>
        <v>0</v>
      </c>
      <c r="K634" s="135" t="s">
        <v>311</v>
      </c>
      <c r="L634" s="33"/>
      <c r="M634" s="140" t="s">
        <v>21</v>
      </c>
      <c r="N634" s="141" t="s">
        <v>43</v>
      </c>
      <c r="P634" s="142">
        <f>O634*H634</f>
        <v>0</v>
      </c>
      <c r="Q634" s="142">
        <v>5.28E-3</v>
      </c>
      <c r="R634" s="142">
        <f>Q634*H634</f>
        <v>1.7952000000000001E-3</v>
      </c>
      <c r="S634" s="142">
        <v>0</v>
      </c>
      <c r="T634" s="143">
        <f>S634*H634</f>
        <v>0</v>
      </c>
      <c r="AR634" s="144" t="s">
        <v>108</v>
      </c>
      <c r="AT634" s="144" t="s">
        <v>308</v>
      </c>
      <c r="AU634" s="144" t="s">
        <v>81</v>
      </c>
      <c r="AY634" s="18" t="s">
        <v>306</v>
      </c>
      <c r="BE634" s="145">
        <f>IF(N634="základní",J634,0)</f>
        <v>0</v>
      </c>
      <c r="BF634" s="145">
        <f>IF(N634="snížená",J634,0)</f>
        <v>0</v>
      </c>
      <c r="BG634" s="145">
        <f>IF(N634="zákl. přenesená",J634,0)</f>
        <v>0</v>
      </c>
      <c r="BH634" s="145">
        <f>IF(N634="sníž. přenesená",J634,0)</f>
        <v>0</v>
      </c>
      <c r="BI634" s="145">
        <f>IF(N634="nulová",J634,0)</f>
        <v>0</v>
      </c>
      <c r="BJ634" s="18" t="s">
        <v>79</v>
      </c>
      <c r="BK634" s="145">
        <f>ROUND(I634*H634,2)</f>
        <v>0</v>
      </c>
      <c r="BL634" s="18" t="s">
        <v>108</v>
      </c>
      <c r="BM634" s="144" t="s">
        <v>4109</v>
      </c>
    </row>
    <row r="635" spans="2:65" s="1" customFormat="1" ht="107.25">
      <c r="B635" s="33"/>
      <c r="D635" s="147" t="s">
        <v>356</v>
      </c>
      <c r="F635" s="178" t="s">
        <v>4110</v>
      </c>
      <c r="I635" s="163"/>
      <c r="L635" s="33"/>
      <c r="M635" s="164"/>
      <c r="T635" s="52"/>
      <c r="AT635" s="18" t="s">
        <v>356</v>
      </c>
      <c r="AU635" s="18" t="s">
        <v>81</v>
      </c>
    </row>
    <row r="636" spans="2:65" s="14" customFormat="1">
      <c r="B636" s="165"/>
      <c r="D636" s="147" t="s">
        <v>313</v>
      </c>
      <c r="E636" s="166" t="s">
        <v>21</v>
      </c>
      <c r="F636" s="167" t="s">
        <v>4105</v>
      </c>
      <c r="H636" s="166" t="s">
        <v>21</v>
      </c>
      <c r="I636" s="168"/>
      <c r="L636" s="165"/>
      <c r="M636" s="169"/>
      <c r="T636" s="170"/>
      <c r="AT636" s="166" t="s">
        <v>313</v>
      </c>
      <c r="AU636" s="166" t="s">
        <v>81</v>
      </c>
      <c r="AV636" s="14" t="s">
        <v>79</v>
      </c>
      <c r="AW636" s="14" t="s">
        <v>34</v>
      </c>
      <c r="AX636" s="14" t="s">
        <v>72</v>
      </c>
      <c r="AY636" s="166" t="s">
        <v>306</v>
      </c>
    </row>
    <row r="637" spans="2:65" s="12" customFormat="1">
      <c r="B637" s="146"/>
      <c r="D637" s="147" t="s">
        <v>313</v>
      </c>
      <c r="E637" s="148" t="s">
        <v>21</v>
      </c>
      <c r="F637" s="149" t="s">
        <v>4106</v>
      </c>
      <c r="H637" s="150">
        <v>0.34</v>
      </c>
      <c r="I637" s="151"/>
      <c r="L637" s="146"/>
      <c r="M637" s="152"/>
      <c r="T637" s="153"/>
      <c r="AT637" s="148" t="s">
        <v>313</v>
      </c>
      <c r="AU637" s="148" t="s">
        <v>81</v>
      </c>
      <c r="AV637" s="12" t="s">
        <v>81</v>
      </c>
      <c r="AW637" s="12" t="s">
        <v>34</v>
      </c>
      <c r="AX637" s="12" t="s">
        <v>72</v>
      </c>
      <c r="AY637" s="148" t="s">
        <v>306</v>
      </c>
    </row>
    <row r="638" spans="2:65" s="13" customFormat="1">
      <c r="B638" s="154"/>
      <c r="D638" s="147" t="s">
        <v>313</v>
      </c>
      <c r="E638" s="155" t="s">
        <v>21</v>
      </c>
      <c r="F638" s="156" t="s">
        <v>315</v>
      </c>
      <c r="H638" s="157">
        <v>0.34</v>
      </c>
      <c r="I638" s="158"/>
      <c r="L638" s="154"/>
      <c r="M638" s="159"/>
      <c r="T638" s="160"/>
      <c r="AT638" s="155" t="s">
        <v>313</v>
      </c>
      <c r="AU638" s="155" t="s">
        <v>81</v>
      </c>
      <c r="AV638" s="13" t="s">
        <v>89</v>
      </c>
      <c r="AW638" s="13" t="s">
        <v>34</v>
      </c>
      <c r="AX638" s="13" t="s">
        <v>79</v>
      </c>
      <c r="AY638" s="155" t="s">
        <v>306</v>
      </c>
    </row>
    <row r="639" spans="2:65" s="1" customFormat="1" ht="24.2" customHeight="1">
      <c r="B639" s="33"/>
      <c r="C639" s="133" t="s">
        <v>883</v>
      </c>
      <c r="D639" s="133" t="s">
        <v>308</v>
      </c>
      <c r="E639" s="134" t="s">
        <v>978</v>
      </c>
      <c r="F639" s="135" t="s">
        <v>979</v>
      </c>
      <c r="G639" s="136" t="s">
        <v>240</v>
      </c>
      <c r="H639" s="137">
        <v>61.11</v>
      </c>
      <c r="I639" s="138"/>
      <c r="J639" s="139">
        <f>ROUND(I639*H639,2)</f>
        <v>0</v>
      </c>
      <c r="K639" s="135" t="s">
        <v>3596</v>
      </c>
      <c r="L639" s="33"/>
      <c r="M639" s="140" t="s">
        <v>21</v>
      </c>
      <c r="N639" s="141" t="s">
        <v>43</v>
      </c>
      <c r="P639" s="142">
        <f>O639*H639</f>
        <v>0</v>
      </c>
      <c r="Q639" s="142">
        <v>0</v>
      </c>
      <c r="R639" s="142">
        <f>Q639*H639</f>
        <v>0</v>
      </c>
      <c r="S639" s="142">
        <v>0</v>
      </c>
      <c r="T639" s="143">
        <f>S639*H639</f>
        <v>0</v>
      </c>
      <c r="AR639" s="144" t="s">
        <v>108</v>
      </c>
      <c r="AT639" s="144" t="s">
        <v>308</v>
      </c>
      <c r="AU639" s="144" t="s">
        <v>81</v>
      </c>
      <c r="AY639" s="18" t="s">
        <v>306</v>
      </c>
      <c r="BE639" s="145">
        <f>IF(N639="základní",J639,0)</f>
        <v>0</v>
      </c>
      <c r="BF639" s="145">
        <f>IF(N639="snížená",J639,0)</f>
        <v>0</v>
      </c>
      <c r="BG639" s="145">
        <f>IF(N639="zákl. přenesená",J639,0)</f>
        <v>0</v>
      </c>
      <c r="BH639" s="145">
        <f>IF(N639="sníž. přenesená",J639,0)</f>
        <v>0</v>
      </c>
      <c r="BI639" s="145">
        <f>IF(N639="nulová",J639,0)</f>
        <v>0</v>
      </c>
      <c r="BJ639" s="18" t="s">
        <v>79</v>
      </c>
      <c r="BK639" s="145">
        <f>ROUND(I639*H639,2)</f>
        <v>0</v>
      </c>
      <c r="BL639" s="18" t="s">
        <v>108</v>
      </c>
      <c r="BM639" s="144" t="s">
        <v>4111</v>
      </c>
    </row>
    <row r="640" spans="2:65" s="1" customFormat="1">
      <c r="B640" s="33"/>
      <c r="D640" s="161" t="s">
        <v>321</v>
      </c>
      <c r="F640" s="162" t="s">
        <v>4112</v>
      </c>
      <c r="I640" s="163"/>
      <c r="L640" s="33"/>
      <c r="M640" s="164"/>
      <c r="T640" s="52"/>
      <c r="AT640" s="18" t="s">
        <v>321</v>
      </c>
      <c r="AU640" s="18" t="s">
        <v>81</v>
      </c>
    </row>
    <row r="641" spans="2:65" s="12" customFormat="1">
      <c r="B641" s="146"/>
      <c r="D641" s="147" t="s">
        <v>313</v>
      </c>
      <c r="E641" s="148" t="s">
        <v>21</v>
      </c>
      <c r="F641" s="149" t="s">
        <v>4113</v>
      </c>
      <c r="H641" s="150">
        <v>33.020000000000003</v>
      </c>
      <c r="I641" s="151"/>
      <c r="L641" s="146"/>
      <c r="M641" s="152"/>
      <c r="T641" s="153"/>
      <c r="AT641" s="148" t="s">
        <v>313</v>
      </c>
      <c r="AU641" s="148" t="s">
        <v>81</v>
      </c>
      <c r="AV641" s="12" t="s">
        <v>81</v>
      </c>
      <c r="AW641" s="12" t="s">
        <v>34</v>
      </c>
      <c r="AX641" s="12" t="s">
        <v>72</v>
      </c>
      <c r="AY641" s="148" t="s">
        <v>306</v>
      </c>
    </row>
    <row r="642" spans="2:65" s="12" customFormat="1">
      <c r="B642" s="146"/>
      <c r="D642" s="147" t="s">
        <v>313</v>
      </c>
      <c r="E642" s="148" t="s">
        <v>21</v>
      </c>
      <c r="F642" s="149" t="s">
        <v>4114</v>
      </c>
      <c r="H642" s="150">
        <v>28.09</v>
      </c>
      <c r="I642" s="151"/>
      <c r="L642" s="146"/>
      <c r="M642" s="152"/>
      <c r="T642" s="153"/>
      <c r="AT642" s="148" t="s">
        <v>313</v>
      </c>
      <c r="AU642" s="148" t="s">
        <v>81</v>
      </c>
      <c r="AV642" s="12" t="s">
        <v>81</v>
      </c>
      <c r="AW642" s="12" t="s">
        <v>34</v>
      </c>
      <c r="AX642" s="12" t="s">
        <v>72</v>
      </c>
      <c r="AY642" s="148" t="s">
        <v>306</v>
      </c>
    </row>
    <row r="643" spans="2:65" s="13" customFormat="1">
      <c r="B643" s="154"/>
      <c r="D643" s="147" t="s">
        <v>313</v>
      </c>
      <c r="E643" s="155" t="s">
        <v>21</v>
      </c>
      <c r="F643" s="156" t="s">
        <v>315</v>
      </c>
      <c r="H643" s="157">
        <v>61.11</v>
      </c>
      <c r="I643" s="158"/>
      <c r="L643" s="154"/>
      <c r="M643" s="159"/>
      <c r="T643" s="160"/>
      <c r="AT643" s="155" t="s">
        <v>313</v>
      </c>
      <c r="AU643" s="155" t="s">
        <v>81</v>
      </c>
      <c r="AV643" s="13" t="s">
        <v>89</v>
      </c>
      <c r="AW643" s="13" t="s">
        <v>34</v>
      </c>
      <c r="AX643" s="13" t="s">
        <v>79</v>
      </c>
      <c r="AY643" s="155" t="s">
        <v>306</v>
      </c>
    </row>
    <row r="644" spans="2:65" s="1" customFormat="1" ht="16.5" customHeight="1">
      <c r="B644" s="33"/>
      <c r="C644" s="179" t="s">
        <v>888</v>
      </c>
      <c r="D644" s="179" t="s">
        <v>447</v>
      </c>
      <c r="E644" s="180" t="s">
        <v>987</v>
      </c>
      <c r="F644" s="181" t="s">
        <v>988</v>
      </c>
      <c r="G644" s="182" t="s">
        <v>240</v>
      </c>
      <c r="H644" s="183">
        <v>64.165999999999997</v>
      </c>
      <c r="I644" s="184"/>
      <c r="J644" s="185">
        <f>ROUND(I644*H644,2)</f>
        <v>0</v>
      </c>
      <c r="K644" s="181" t="s">
        <v>3596</v>
      </c>
      <c r="L644" s="186"/>
      <c r="M644" s="187" t="s">
        <v>21</v>
      </c>
      <c r="N644" s="188" t="s">
        <v>43</v>
      </c>
      <c r="P644" s="142">
        <f>O644*H644</f>
        <v>0</v>
      </c>
      <c r="Q644" s="142">
        <v>1E-4</v>
      </c>
      <c r="R644" s="142">
        <f>Q644*H644</f>
        <v>6.4165999999999997E-3</v>
      </c>
      <c r="S644" s="142">
        <v>0</v>
      </c>
      <c r="T644" s="143">
        <f>S644*H644</f>
        <v>0</v>
      </c>
      <c r="AR644" s="144" t="s">
        <v>365</v>
      </c>
      <c r="AT644" s="144" t="s">
        <v>447</v>
      </c>
      <c r="AU644" s="144" t="s">
        <v>81</v>
      </c>
      <c r="AY644" s="18" t="s">
        <v>306</v>
      </c>
      <c r="BE644" s="145">
        <f>IF(N644="základní",J644,0)</f>
        <v>0</v>
      </c>
      <c r="BF644" s="145">
        <f>IF(N644="snížená",J644,0)</f>
        <v>0</v>
      </c>
      <c r="BG644" s="145">
        <f>IF(N644="zákl. přenesená",J644,0)</f>
        <v>0</v>
      </c>
      <c r="BH644" s="145">
        <f>IF(N644="sníž. přenesená",J644,0)</f>
        <v>0</v>
      </c>
      <c r="BI644" s="145">
        <f>IF(N644="nulová",J644,0)</f>
        <v>0</v>
      </c>
      <c r="BJ644" s="18" t="s">
        <v>79</v>
      </c>
      <c r="BK644" s="145">
        <f>ROUND(I644*H644,2)</f>
        <v>0</v>
      </c>
      <c r="BL644" s="18" t="s">
        <v>108</v>
      </c>
      <c r="BM644" s="144" t="s">
        <v>4115</v>
      </c>
    </row>
    <row r="645" spans="2:65" s="12" customFormat="1">
      <c r="B645" s="146"/>
      <c r="D645" s="147" t="s">
        <v>313</v>
      </c>
      <c r="F645" s="149" t="s">
        <v>4116</v>
      </c>
      <c r="H645" s="150">
        <v>64.165999999999997</v>
      </c>
      <c r="I645" s="151"/>
      <c r="L645" s="146"/>
      <c r="M645" s="152"/>
      <c r="T645" s="153"/>
      <c r="AT645" s="148" t="s">
        <v>313</v>
      </c>
      <c r="AU645" s="148" t="s">
        <v>81</v>
      </c>
      <c r="AV645" s="12" t="s">
        <v>81</v>
      </c>
      <c r="AW645" s="12" t="s">
        <v>4</v>
      </c>
      <c r="AX645" s="12" t="s">
        <v>79</v>
      </c>
      <c r="AY645" s="148" t="s">
        <v>306</v>
      </c>
    </row>
    <row r="646" spans="2:65" s="1" customFormat="1" ht="24.2" customHeight="1">
      <c r="B646" s="33"/>
      <c r="C646" s="133" t="s">
        <v>898</v>
      </c>
      <c r="D646" s="133" t="s">
        <v>308</v>
      </c>
      <c r="E646" s="134" t="s">
        <v>992</v>
      </c>
      <c r="F646" s="135" t="s">
        <v>993</v>
      </c>
      <c r="G646" s="136" t="s">
        <v>240</v>
      </c>
      <c r="H646" s="137">
        <v>217.23400000000001</v>
      </c>
      <c r="I646" s="138"/>
      <c r="J646" s="139">
        <f>ROUND(I646*H646,2)</f>
        <v>0</v>
      </c>
      <c r="K646" s="135" t="s">
        <v>3596</v>
      </c>
      <c r="L646" s="33"/>
      <c r="M646" s="140" t="s">
        <v>21</v>
      </c>
      <c r="N646" s="141" t="s">
        <v>43</v>
      </c>
      <c r="P646" s="142">
        <f>O646*H646</f>
        <v>0</v>
      </c>
      <c r="Q646" s="142">
        <v>0</v>
      </c>
      <c r="R646" s="142">
        <f>Q646*H646</f>
        <v>0</v>
      </c>
      <c r="S646" s="142">
        <v>0</v>
      </c>
      <c r="T646" s="143">
        <f>S646*H646</f>
        <v>0</v>
      </c>
      <c r="AR646" s="144" t="s">
        <v>108</v>
      </c>
      <c r="AT646" s="144" t="s">
        <v>308</v>
      </c>
      <c r="AU646" s="144" t="s">
        <v>81</v>
      </c>
      <c r="AY646" s="18" t="s">
        <v>306</v>
      </c>
      <c r="BE646" s="145">
        <f>IF(N646="základní",J646,0)</f>
        <v>0</v>
      </c>
      <c r="BF646" s="145">
        <f>IF(N646="snížená",J646,0)</f>
        <v>0</v>
      </c>
      <c r="BG646" s="145">
        <f>IF(N646="zákl. přenesená",J646,0)</f>
        <v>0</v>
      </c>
      <c r="BH646" s="145">
        <f>IF(N646="sníž. přenesená",J646,0)</f>
        <v>0</v>
      </c>
      <c r="BI646" s="145">
        <f>IF(N646="nulová",J646,0)</f>
        <v>0</v>
      </c>
      <c r="BJ646" s="18" t="s">
        <v>79</v>
      </c>
      <c r="BK646" s="145">
        <f>ROUND(I646*H646,2)</f>
        <v>0</v>
      </c>
      <c r="BL646" s="18" t="s">
        <v>108</v>
      </c>
      <c r="BM646" s="144" t="s">
        <v>4117</v>
      </c>
    </row>
    <row r="647" spans="2:65" s="1" customFormat="1">
      <c r="B647" s="33"/>
      <c r="D647" s="161" t="s">
        <v>321</v>
      </c>
      <c r="F647" s="162" t="s">
        <v>4118</v>
      </c>
      <c r="I647" s="163"/>
      <c r="L647" s="33"/>
      <c r="M647" s="164"/>
      <c r="T647" s="52"/>
      <c r="AT647" s="18" t="s">
        <v>321</v>
      </c>
      <c r="AU647" s="18" t="s">
        <v>81</v>
      </c>
    </row>
    <row r="648" spans="2:65" s="14" customFormat="1">
      <c r="B648" s="165"/>
      <c r="D648" s="147" t="s">
        <v>313</v>
      </c>
      <c r="E648" s="166" t="s">
        <v>21</v>
      </c>
      <c r="F648" s="167" t="s">
        <v>4119</v>
      </c>
      <c r="H648" s="166" t="s">
        <v>21</v>
      </c>
      <c r="I648" s="168"/>
      <c r="L648" s="165"/>
      <c r="M648" s="169"/>
      <c r="T648" s="170"/>
      <c r="AT648" s="166" t="s">
        <v>313</v>
      </c>
      <c r="AU648" s="166" t="s">
        <v>81</v>
      </c>
      <c r="AV648" s="14" t="s">
        <v>79</v>
      </c>
      <c r="AW648" s="14" t="s">
        <v>34</v>
      </c>
      <c r="AX648" s="14" t="s">
        <v>72</v>
      </c>
      <c r="AY648" s="166" t="s">
        <v>306</v>
      </c>
    </row>
    <row r="649" spans="2:65" s="12" customFormat="1">
      <c r="B649" s="146"/>
      <c r="D649" s="147" t="s">
        <v>313</v>
      </c>
      <c r="E649" s="148" t="s">
        <v>21</v>
      </c>
      <c r="F649" s="149" t="s">
        <v>4120</v>
      </c>
      <c r="H649" s="150">
        <v>15.061999999999999</v>
      </c>
      <c r="I649" s="151"/>
      <c r="L649" s="146"/>
      <c r="M649" s="152"/>
      <c r="T649" s="153"/>
      <c r="AT649" s="148" t="s">
        <v>313</v>
      </c>
      <c r="AU649" s="148" t="s">
        <v>81</v>
      </c>
      <c r="AV649" s="12" t="s">
        <v>81</v>
      </c>
      <c r="AW649" s="12" t="s">
        <v>34</v>
      </c>
      <c r="AX649" s="12" t="s">
        <v>72</v>
      </c>
      <c r="AY649" s="148" t="s">
        <v>306</v>
      </c>
    </row>
    <row r="650" spans="2:65" s="12" customFormat="1">
      <c r="B650" s="146"/>
      <c r="D650" s="147" t="s">
        <v>313</v>
      </c>
      <c r="E650" s="148" t="s">
        <v>21</v>
      </c>
      <c r="F650" s="149" t="s">
        <v>4121</v>
      </c>
      <c r="H650" s="150">
        <v>202.172</v>
      </c>
      <c r="I650" s="151"/>
      <c r="L650" s="146"/>
      <c r="M650" s="152"/>
      <c r="T650" s="153"/>
      <c r="AT650" s="148" t="s">
        <v>313</v>
      </c>
      <c r="AU650" s="148" t="s">
        <v>81</v>
      </c>
      <c r="AV650" s="12" t="s">
        <v>81</v>
      </c>
      <c r="AW650" s="12" t="s">
        <v>34</v>
      </c>
      <c r="AX650" s="12" t="s">
        <v>72</v>
      </c>
      <c r="AY650" s="148" t="s">
        <v>306</v>
      </c>
    </row>
    <row r="651" spans="2:65" s="13" customFormat="1">
      <c r="B651" s="154"/>
      <c r="D651" s="147" t="s">
        <v>313</v>
      </c>
      <c r="E651" s="155" t="s">
        <v>21</v>
      </c>
      <c r="F651" s="156" t="s">
        <v>315</v>
      </c>
      <c r="H651" s="157">
        <v>217.23400000000001</v>
      </c>
      <c r="I651" s="158"/>
      <c r="L651" s="154"/>
      <c r="M651" s="159"/>
      <c r="T651" s="160"/>
      <c r="AT651" s="155" t="s">
        <v>313</v>
      </c>
      <c r="AU651" s="155" t="s">
        <v>81</v>
      </c>
      <c r="AV651" s="13" t="s">
        <v>89</v>
      </c>
      <c r="AW651" s="13" t="s">
        <v>34</v>
      </c>
      <c r="AX651" s="13" t="s">
        <v>79</v>
      </c>
      <c r="AY651" s="155" t="s">
        <v>306</v>
      </c>
    </row>
    <row r="652" spans="2:65" s="1" customFormat="1" ht="16.5" customHeight="1">
      <c r="B652" s="33"/>
      <c r="C652" s="179" t="s">
        <v>904</v>
      </c>
      <c r="D652" s="179" t="s">
        <v>447</v>
      </c>
      <c r="E652" s="180" t="s">
        <v>998</v>
      </c>
      <c r="F652" s="181" t="s">
        <v>4122</v>
      </c>
      <c r="G652" s="182" t="s">
        <v>240</v>
      </c>
      <c r="H652" s="183">
        <v>228.096</v>
      </c>
      <c r="I652" s="184"/>
      <c r="J652" s="185">
        <f>ROUND(I652*H652,2)</f>
        <v>0</v>
      </c>
      <c r="K652" s="181" t="s">
        <v>3596</v>
      </c>
      <c r="L652" s="186"/>
      <c r="M652" s="187" t="s">
        <v>21</v>
      </c>
      <c r="N652" s="188" t="s">
        <v>43</v>
      </c>
      <c r="P652" s="142">
        <f>O652*H652</f>
        <v>0</v>
      </c>
      <c r="Q652" s="142">
        <v>5.0000000000000002E-5</v>
      </c>
      <c r="R652" s="142">
        <f>Q652*H652</f>
        <v>1.1404800000000001E-2</v>
      </c>
      <c r="S652" s="142">
        <v>0</v>
      </c>
      <c r="T652" s="143">
        <f>S652*H652</f>
        <v>0</v>
      </c>
      <c r="AR652" s="144" t="s">
        <v>365</v>
      </c>
      <c r="AT652" s="144" t="s">
        <v>447</v>
      </c>
      <c r="AU652" s="144" t="s">
        <v>81</v>
      </c>
      <c r="AY652" s="18" t="s">
        <v>306</v>
      </c>
      <c r="BE652" s="145">
        <f>IF(N652="základní",J652,0)</f>
        <v>0</v>
      </c>
      <c r="BF652" s="145">
        <f>IF(N652="snížená",J652,0)</f>
        <v>0</v>
      </c>
      <c r="BG652" s="145">
        <f>IF(N652="zákl. přenesená",J652,0)</f>
        <v>0</v>
      </c>
      <c r="BH652" s="145">
        <f>IF(N652="sníž. přenesená",J652,0)</f>
        <v>0</v>
      </c>
      <c r="BI652" s="145">
        <f>IF(N652="nulová",J652,0)</f>
        <v>0</v>
      </c>
      <c r="BJ652" s="18" t="s">
        <v>79</v>
      </c>
      <c r="BK652" s="145">
        <f>ROUND(I652*H652,2)</f>
        <v>0</v>
      </c>
      <c r="BL652" s="18" t="s">
        <v>108</v>
      </c>
      <c r="BM652" s="144" t="s">
        <v>4123</v>
      </c>
    </row>
    <row r="653" spans="2:65" s="12" customFormat="1">
      <c r="B653" s="146"/>
      <c r="D653" s="147" t="s">
        <v>313</v>
      </c>
      <c r="F653" s="149" t="s">
        <v>4124</v>
      </c>
      <c r="H653" s="150">
        <v>228.096</v>
      </c>
      <c r="I653" s="151"/>
      <c r="L653" s="146"/>
      <c r="M653" s="152"/>
      <c r="T653" s="153"/>
      <c r="AT653" s="148" t="s">
        <v>313</v>
      </c>
      <c r="AU653" s="148" t="s">
        <v>81</v>
      </c>
      <c r="AV653" s="12" t="s">
        <v>81</v>
      </c>
      <c r="AW653" s="12" t="s">
        <v>4</v>
      </c>
      <c r="AX653" s="12" t="s">
        <v>79</v>
      </c>
      <c r="AY653" s="148" t="s">
        <v>306</v>
      </c>
    </row>
    <row r="654" spans="2:65" s="1" customFormat="1" ht="16.5" customHeight="1">
      <c r="B654" s="33"/>
      <c r="C654" s="133" t="s">
        <v>919</v>
      </c>
      <c r="D654" s="133" t="s">
        <v>308</v>
      </c>
      <c r="E654" s="134" t="s">
        <v>1009</v>
      </c>
      <c r="F654" s="135" t="s">
        <v>1010</v>
      </c>
      <c r="G654" s="136" t="s">
        <v>236</v>
      </c>
      <c r="H654" s="137">
        <v>297.339</v>
      </c>
      <c r="I654" s="138"/>
      <c r="J654" s="139">
        <f>ROUND(I654*H654,2)</f>
        <v>0</v>
      </c>
      <c r="K654" s="135" t="s">
        <v>3596</v>
      </c>
      <c r="L654" s="33"/>
      <c r="M654" s="140" t="s">
        <v>21</v>
      </c>
      <c r="N654" s="141" t="s">
        <v>43</v>
      </c>
      <c r="P654" s="142">
        <f>O654*H654</f>
        <v>0</v>
      </c>
      <c r="Q654" s="142">
        <v>1.3999999999999999E-4</v>
      </c>
      <c r="R654" s="142">
        <f>Q654*H654</f>
        <v>4.1627459999999998E-2</v>
      </c>
      <c r="S654" s="142">
        <v>0</v>
      </c>
      <c r="T654" s="143">
        <f>S654*H654</f>
        <v>0</v>
      </c>
      <c r="AR654" s="144" t="s">
        <v>108</v>
      </c>
      <c r="AT654" s="144" t="s">
        <v>308</v>
      </c>
      <c r="AU654" s="144" t="s">
        <v>81</v>
      </c>
      <c r="AY654" s="18" t="s">
        <v>306</v>
      </c>
      <c r="BE654" s="145">
        <f>IF(N654="základní",J654,0)</f>
        <v>0</v>
      </c>
      <c r="BF654" s="145">
        <f>IF(N654="snížená",J654,0)</f>
        <v>0</v>
      </c>
      <c r="BG654" s="145">
        <f>IF(N654="zákl. přenesená",J654,0)</f>
        <v>0</v>
      </c>
      <c r="BH654" s="145">
        <f>IF(N654="sníž. přenesená",J654,0)</f>
        <v>0</v>
      </c>
      <c r="BI654" s="145">
        <f>IF(N654="nulová",J654,0)</f>
        <v>0</v>
      </c>
      <c r="BJ654" s="18" t="s">
        <v>79</v>
      </c>
      <c r="BK654" s="145">
        <f>ROUND(I654*H654,2)</f>
        <v>0</v>
      </c>
      <c r="BL654" s="18" t="s">
        <v>108</v>
      </c>
      <c r="BM654" s="144" t="s">
        <v>4125</v>
      </c>
    </row>
    <row r="655" spans="2:65" s="1" customFormat="1">
      <c r="B655" s="33"/>
      <c r="D655" s="161" t="s">
        <v>321</v>
      </c>
      <c r="F655" s="162" t="s">
        <v>4126</v>
      </c>
      <c r="I655" s="163"/>
      <c r="L655" s="33"/>
      <c r="M655" s="164"/>
      <c r="T655" s="52"/>
      <c r="AT655" s="18" t="s">
        <v>321</v>
      </c>
      <c r="AU655" s="18" t="s">
        <v>81</v>
      </c>
    </row>
    <row r="656" spans="2:65" s="12" customFormat="1">
      <c r="B656" s="146"/>
      <c r="D656" s="147" t="s">
        <v>313</v>
      </c>
      <c r="E656" s="148" t="s">
        <v>21</v>
      </c>
      <c r="F656" s="149" t="s">
        <v>4127</v>
      </c>
      <c r="H656" s="150">
        <v>271.31900000000002</v>
      </c>
      <c r="I656" s="151"/>
      <c r="L656" s="146"/>
      <c r="M656" s="152"/>
      <c r="T656" s="153"/>
      <c r="AT656" s="148" t="s">
        <v>313</v>
      </c>
      <c r="AU656" s="148" t="s">
        <v>81</v>
      </c>
      <c r="AV656" s="12" t="s">
        <v>81</v>
      </c>
      <c r="AW656" s="12" t="s">
        <v>34</v>
      </c>
      <c r="AX656" s="12" t="s">
        <v>72</v>
      </c>
      <c r="AY656" s="148" t="s">
        <v>306</v>
      </c>
    </row>
    <row r="657" spans="2:65" s="14" customFormat="1">
      <c r="B657" s="165"/>
      <c r="D657" s="147" t="s">
        <v>313</v>
      </c>
      <c r="E657" s="166" t="s">
        <v>21</v>
      </c>
      <c r="F657" s="167" t="s">
        <v>4105</v>
      </c>
      <c r="H657" s="166" t="s">
        <v>21</v>
      </c>
      <c r="I657" s="168"/>
      <c r="L657" s="165"/>
      <c r="M657" s="169"/>
      <c r="T657" s="170"/>
      <c r="AT657" s="166" t="s">
        <v>313</v>
      </c>
      <c r="AU657" s="166" t="s">
        <v>81</v>
      </c>
      <c r="AV657" s="14" t="s">
        <v>79</v>
      </c>
      <c r="AW657" s="14" t="s">
        <v>34</v>
      </c>
      <c r="AX657" s="14" t="s">
        <v>72</v>
      </c>
      <c r="AY657" s="166" t="s">
        <v>306</v>
      </c>
    </row>
    <row r="658" spans="2:65" s="12" customFormat="1">
      <c r="B658" s="146"/>
      <c r="D658" s="147" t="s">
        <v>313</v>
      </c>
      <c r="E658" s="148" t="s">
        <v>21</v>
      </c>
      <c r="F658" s="149" t="s">
        <v>4128</v>
      </c>
      <c r="H658" s="150">
        <v>1.02</v>
      </c>
      <c r="I658" s="151"/>
      <c r="L658" s="146"/>
      <c r="M658" s="152"/>
      <c r="T658" s="153"/>
      <c r="AT658" s="148" t="s">
        <v>313</v>
      </c>
      <c r="AU658" s="148" t="s">
        <v>81</v>
      </c>
      <c r="AV658" s="12" t="s">
        <v>81</v>
      </c>
      <c r="AW658" s="12" t="s">
        <v>34</v>
      </c>
      <c r="AX658" s="12" t="s">
        <v>72</v>
      </c>
      <c r="AY658" s="148" t="s">
        <v>306</v>
      </c>
    </row>
    <row r="659" spans="2:65" s="13" customFormat="1">
      <c r="B659" s="154"/>
      <c r="D659" s="147" t="s">
        <v>313</v>
      </c>
      <c r="E659" s="155" t="s">
        <v>21</v>
      </c>
      <c r="F659" s="156" t="s">
        <v>315</v>
      </c>
      <c r="H659" s="157">
        <v>272.339</v>
      </c>
      <c r="I659" s="158"/>
      <c r="L659" s="154"/>
      <c r="M659" s="159"/>
      <c r="T659" s="160"/>
      <c r="AT659" s="155" t="s">
        <v>313</v>
      </c>
      <c r="AU659" s="155" t="s">
        <v>81</v>
      </c>
      <c r="AV659" s="13" t="s">
        <v>89</v>
      </c>
      <c r="AW659" s="13" t="s">
        <v>34</v>
      </c>
      <c r="AX659" s="13" t="s">
        <v>72</v>
      </c>
      <c r="AY659" s="155" t="s">
        <v>306</v>
      </c>
    </row>
    <row r="660" spans="2:65" s="12" customFormat="1">
      <c r="B660" s="146"/>
      <c r="D660" s="147" t="s">
        <v>313</v>
      </c>
      <c r="E660" s="148" t="s">
        <v>21</v>
      </c>
      <c r="F660" s="149" t="s">
        <v>482</v>
      </c>
      <c r="H660" s="150">
        <v>25</v>
      </c>
      <c r="I660" s="151"/>
      <c r="L660" s="146"/>
      <c r="M660" s="152"/>
      <c r="T660" s="153"/>
      <c r="AT660" s="148" t="s">
        <v>313</v>
      </c>
      <c r="AU660" s="148" t="s">
        <v>81</v>
      </c>
      <c r="AV660" s="12" t="s">
        <v>81</v>
      </c>
      <c r="AW660" s="12" t="s">
        <v>34</v>
      </c>
      <c r="AX660" s="12" t="s">
        <v>72</v>
      </c>
      <c r="AY660" s="148" t="s">
        <v>306</v>
      </c>
    </row>
    <row r="661" spans="2:65" s="15" customFormat="1">
      <c r="B661" s="171"/>
      <c r="D661" s="147" t="s">
        <v>313</v>
      </c>
      <c r="E661" s="172" t="s">
        <v>21</v>
      </c>
      <c r="F661" s="173" t="s">
        <v>331</v>
      </c>
      <c r="H661" s="174">
        <v>297.339</v>
      </c>
      <c r="I661" s="175"/>
      <c r="L661" s="171"/>
      <c r="M661" s="176"/>
      <c r="T661" s="177"/>
      <c r="AT661" s="172" t="s">
        <v>313</v>
      </c>
      <c r="AU661" s="172" t="s">
        <v>81</v>
      </c>
      <c r="AV661" s="15" t="s">
        <v>108</v>
      </c>
      <c r="AW661" s="15" t="s">
        <v>34</v>
      </c>
      <c r="AX661" s="15" t="s">
        <v>79</v>
      </c>
      <c r="AY661" s="172" t="s">
        <v>306</v>
      </c>
    </row>
    <row r="662" spans="2:65" s="1" customFormat="1" ht="37.9" customHeight="1">
      <c r="B662" s="33"/>
      <c r="C662" s="133" t="s">
        <v>927</v>
      </c>
      <c r="D662" s="133" t="s">
        <v>308</v>
      </c>
      <c r="E662" s="134" t="s">
        <v>1015</v>
      </c>
      <c r="F662" s="135" t="s">
        <v>4129</v>
      </c>
      <c r="G662" s="136" t="s">
        <v>236</v>
      </c>
      <c r="H662" s="137">
        <v>356.62900000000002</v>
      </c>
      <c r="I662" s="138"/>
      <c r="J662" s="139">
        <f>ROUND(I662*H662,2)</f>
        <v>0</v>
      </c>
      <c r="K662" s="135" t="s">
        <v>3596</v>
      </c>
      <c r="L662" s="33"/>
      <c r="M662" s="140" t="s">
        <v>21</v>
      </c>
      <c r="N662" s="141" t="s">
        <v>43</v>
      </c>
      <c r="P662" s="142">
        <f>O662*H662</f>
        <v>0</v>
      </c>
      <c r="Q662" s="142">
        <v>8.6E-3</v>
      </c>
      <c r="R662" s="142">
        <f>Q662*H662</f>
        <v>3.0670094000000003</v>
      </c>
      <c r="S662" s="142">
        <v>0</v>
      </c>
      <c r="T662" s="143">
        <f>S662*H662</f>
        <v>0</v>
      </c>
      <c r="AR662" s="144" t="s">
        <v>108</v>
      </c>
      <c r="AT662" s="144" t="s">
        <v>308</v>
      </c>
      <c r="AU662" s="144" t="s">
        <v>81</v>
      </c>
      <c r="AY662" s="18" t="s">
        <v>306</v>
      </c>
      <c r="BE662" s="145">
        <f>IF(N662="základní",J662,0)</f>
        <v>0</v>
      </c>
      <c r="BF662" s="145">
        <f>IF(N662="snížená",J662,0)</f>
        <v>0</v>
      </c>
      <c r="BG662" s="145">
        <f>IF(N662="zákl. přenesená",J662,0)</f>
        <v>0</v>
      </c>
      <c r="BH662" s="145">
        <f>IF(N662="sníž. přenesená",J662,0)</f>
        <v>0</v>
      </c>
      <c r="BI662" s="145">
        <f>IF(N662="nulová",J662,0)</f>
        <v>0</v>
      </c>
      <c r="BJ662" s="18" t="s">
        <v>79</v>
      </c>
      <c r="BK662" s="145">
        <f>ROUND(I662*H662,2)</f>
        <v>0</v>
      </c>
      <c r="BL662" s="18" t="s">
        <v>108</v>
      </c>
      <c r="BM662" s="144" t="s">
        <v>4130</v>
      </c>
    </row>
    <row r="663" spans="2:65" s="1" customFormat="1">
      <c r="B663" s="33"/>
      <c r="D663" s="161" t="s">
        <v>321</v>
      </c>
      <c r="F663" s="162" t="s">
        <v>4131</v>
      </c>
      <c r="I663" s="163"/>
      <c r="L663" s="33"/>
      <c r="M663" s="164"/>
      <c r="T663" s="52"/>
      <c r="AT663" s="18" t="s">
        <v>321</v>
      </c>
      <c r="AU663" s="18" t="s">
        <v>81</v>
      </c>
    </row>
    <row r="664" spans="2:65" s="14" customFormat="1">
      <c r="B664" s="165"/>
      <c r="D664" s="147" t="s">
        <v>313</v>
      </c>
      <c r="E664" s="166" t="s">
        <v>21</v>
      </c>
      <c r="F664" s="167" t="s">
        <v>4132</v>
      </c>
      <c r="H664" s="166" t="s">
        <v>21</v>
      </c>
      <c r="I664" s="168"/>
      <c r="L664" s="165"/>
      <c r="M664" s="169"/>
      <c r="T664" s="170"/>
      <c r="AT664" s="166" t="s">
        <v>313</v>
      </c>
      <c r="AU664" s="166" t="s">
        <v>81</v>
      </c>
      <c r="AV664" s="14" t="s">
        <v>79</v>
      </c>
      <c r="AW664" s="14" t="s">
        <v>34</v>
      </c>
      <c r="AX664" s="14" t="s">
        <v>72</v>
      </c>
      <c r="AY664" s="166" t="s">
        <v>306</v>
      </c>
    </row>
    <row r="665" spans="2:65" s="14" customFormat="1">
      <c r="B665" s="165"/>
      <c r="D665" s="147" t="s">
        <v>313</v>
      </c>
      <c r="E665" s="166" t="s">
        <v>21</v>
      </c>
      <c r="F665" s="167" t="s">
        <v>4133</v>
      </c>
      <c r="H665" s="166" t="s">
        <v>21</v>
      </c>
      <c r="I665" s="168"/>
      <c r="L665" s="165"/>
      <c r="M665" s="169"/>
      <c r="T665" s="170"/>
      <c r="AT665" s="166" t="s">
        <v>313</v>
      </c>
      <c r="AU665" s="166" t="s">
        <v>81</v>
      </c>
      <c r="AV665" s="14" t="s">
        <v>79</v>
      </c>
      <c r="AW665" s="14" t="s">
        <v>34</v>
      </c>
      <c r="AX665" s="14" t="s">
        <v>72</v>
      </c>
      <c r="AY665" s="166" t="s">
        <v>306</v>
      </c>
    </row>
    <row r="666" spans="2:65" s="12" customFormat="1">
      <c r="B666" s="146"/>
      <c r="D666" s="147" t="s">
        <v>313</v>
      </c>
      <c r="E666" s="148" t="s">
        <v>21</v>
      </c>
      <c r="F666" s="149" t="s">
        <v>4134</v>
      </c>
      <c r="H666" s="150">
        <v>18.678000000000001</v>
      </c>
      <c r="I666" s="151"/>
      <c r="L666" s="146"/>
      <c r="M666" s="152"/>
      <c r="T666" s="153"/>
      <c r="AT666" s="148" t="s">
        <v>313</v>
      </c>
      <c r="AU666" s="148" t="s">
        <v>81</v>
      </c>
      <c r="AV666" s="12" t="s">
        <v>81</v>
      </c>
      <c r="AW666" s="12" t="s">
        <v>34</v>
      </c>
      <c r="AX666" s="12" t="s">
        <v>72</v>
      </c>
      <c r="AY666" s="148" t="s">
        <v>306</v>
      </c>
    </row>
    <row r="667" spans="2:65" s="12" customFormat="1">
      <c r="B667" s="146"/>
      <c r="D667" s="147" t="s">
        <v>313</v>
      </c>
      <c r="E667" s="148" t="s">
        <v>21</v>
      </c>
      <c r="F667" s="149" t="s">
        <v>4135</v>
      </c>
      <c r="H667" s="150">
        <v>2.835</v>
      </c>
      <c r="I667" s="151"/>
      <c r="L667" s="146"/>
      <c r="M667" s="152"/>
      <c r="T667" s="153"/>
      <c r="AT667" s="148" t="s">
        <v>313</v>
      </c>
      <c r="AU667" s="148" t="s">
        <v>81</v>
      </c>
      <c r="AV667" s="12" t="s">
        <v>81</v>
      </c>
      <c r="AW667" s="12" t="s">
        <v>34</v>
      </c>
      <c r="AX667" s="12" t="s">
        <v>72</v>
      </c>
      <c r="AY667" s="148" t="s">
        <v>306</v>
      </c>
    </row>
    <row r="668" spans="2:65" s="13" customFormat="1">
      <c r="B668" s="154"/>
      <c r="D668" s="147" t="s">
        <v>313</v>
      </c>
      <c r="E668" s="155" t="s">
        <v>3650</v>
      </c>
      <c r="F668" s="156" t="s">
        <v>315</v>
      </c>
      <c r="H668" s="157">
        <v>21.513000000000002</v>
      </c>
      <c r="I668" s="158"/>
      <c r="L668" s="154"/>
      <c r="M668" s="159"/>
      <c r="T668" s="160"/>
      <c r="AT668" s="155" t="s">
        <v>313</v>
      </c>
      <c r="AU668" s="155" t="s">
        <v>81</v>
      </c>
      <c r="AV668" s="13" t="s">
        <v>89</v>
      </c>
      <c r="AW668" s="13" t="s">
        <v>34</v>
      </c>
      <c r="AX668" s="13" t="s">
        <v>72</v>
      </c>
      <c r="AY668" s="155" t="s">
        <v>306</v>
      </c>
    </row>
    <row r="669" spans="2:65" s="14" customFormat="1">
      <c r="B669" s="165"/>
      <c r="D669" s="147" t="s">
        <v>313</v>
      </c>
      <c r="E669" s="166" t="s">
        <v>21</v>
      </c>
      <c r="F669" s="167" t="s">
        <v>4136</v>
      </c>
      <c r="H669" s="166" t="s">
        <v>21</v>
      </c>
      <c r="I669" s="168"/>
      <c r="L669" s="165"/>
      <c r="M669" s="169"/>
      <c r="T669" s="170"/>
      <c r="AT669" s="166" t="s">
        <v>313</v>
      </c>
      <c r="AU669" s="166" t="s">
        <v>81</v>
      </c>
      <c r="AV669" s="14" t="s">
        <v>79</v>
      </c>
      <c r="AW669" s="14" t="s">
        <v>34</v>
      </c>
      <c r="AX669" s="14" t="s">
        <v>72</v>
      </c>
      <c r="AY669" s="166" t="s">
        <v>306</v>
      </c>
    </row>
    <row r="670" spans="2:65" s="14" customFormat="1">
      <c r="B670" s="165"/>
      <c r="D670" s="147" t="s">
        <v>313</v>
      </c>
      <c r="E670" s="166" t="s">
        <v>21</v>
      </c>
      <c r="F670" s="167" t="s">
        <v>4137</v>
      </c>
      <c r="H670" s="166" t="s">
        <v>21</v>
      </c>
      <c r="I670" s="168"/>
      <c r="L670" s="165"/>
      <c r="M670" s="169"/>
      <c r="T670" s="170"/>
      <c r="AT670" s="166" t="s">
        <v>313</v>
      </c>
      <c r="AU670" s="166" t="s">
        <v>81</v>
      </c>
      <c r="AV670" s="14" t="s">
        <v>79</v>
      </c>
      <c r="AW670" s="14" t="s">
        <v>34</v>
      </c>
      <c r="AX670" s="14" t="s">
        <v>72</v>
      </c>
      <c r="AY670" s="166" t="s">
        <v>306</v>
      </c>
    </row>
    <row r="671" spans="2:65" s="12" customFormat="1">
      <c r="B671" s="146"/>
      <c r="D671" s="147" t="s">
        <v>313</v>
      </c>
      <c r="E671" s="148" t="s">
        <v>21</v>
      </c>
      <c r="F671" s="149" t="s">
        <v>4138</v>
      </c>
      <c r="H671" s="150">
        <v>74.843999999999994</v>
      </c>
      <c r="I671" s="151"/>
      <c r="L671" s="146"/>
      <c r="M671" s="152"/>
      <c r="T671" s="153"/>
      <c r="AT671" s="148" t="s">
        <v>313</v>
      </c>
      <c r="AU671" s="148" t="s">
        <v>81</v>
      </c>
      <c r="AV671" s="12" t="s">
        <v>81</v>
      </c>
      <c r="AW671" s="12" t="s">
        <v>34</v>
      </c>
      <c r="AX671" s="12" t="s">
        <v>72</v>
      </c>
      <c r="AY671" s="148" t="s">
        <v>306</v>
      </c>
    </row>
    <row r="672" spans="2:65" s="12" customFormat="1">
      <c r="B672" s="146"/>
      <c r="D672" s="147" t="s">
        <v>313</v>
      </c>
      <c r="E672" s="148" t="s">
        <v>21</v>
      </c>
      <c r="F672" s="149" t="s">
        <v>4139</v>
      </c>
      <c r="H672" s="150">
        <v>66.185000000000002</v>
      </c>
      <c r="I672" s="151"/>
      <c r="L672" s="146"/>
      <c r="M672" s="152"/>
      <c r="T672" s="153"/>
      <c r="AT672" s="148" t="s">
        <v>313</v>
      </c>
      <c r="AU672" s="148" t="s">
        <v>81</v>
      </c>
      <c r="AV672" s="12" t="s">
        <v>81</v>
      </c>
      <c r="AW672" s="12" t="s">
        <v>34</v>
      </c>
      <c r="AX672" s="12" t="s">
        <v>72</v>
      </c>
      <c r="AY672" s="148" t="s">
        <v>306</v>
      </c>
    </row>
    <row r="673" spans="2:51" s="12" customFormat="1">
      <c r="B673" s="146"/>
      <c r="D673" s="147" t="s">
        <v>313</v>
      </c>
      <c r="E673" s="148" t="s">
        <v>21</v>
      </c>
      <c r="F673" s="149" t="s">
        <v>4140</v>
      </c>
      <c r="H673" s="150">
        <v>29.295000000000002</v>
      </c>
      <c r="I673" s="151"/>
      <c r="L673" s="146"/>
      <c r="M673" s="152"/>
      <c r="T673" s="153"/>
      <c r="AT673" s="148" t="s">
        <v>313</v>
      </c>
      <c r="AU673" s="148" t="s">
        <v>81</v>
      </c>
      <c r="AV673" s="12" t="s">
        <v>81</v>
      </c>
      <c r="AW673" s="12" t="s">
        <v>34</v>
      </c>
      <c r="AX673" s="12" t="s">
        <v>72</v>
      </c>
      <c r="AY673" s="148" t="s">
        <v>306</v>
      </c>
    </row>
    <row r="674" spans="2:51" s="14" customFormat="1">
      <c r="B674" s="165"/>
      <c r="D674" s="147" t="s">
        <v>313</v>
      </c>
      <c r="E674" s="166" t="s">
        <v>21</v>
      </c>
      <c r="F674" s="167" t="s">
        <v>4141</v>
      </c>
      <c r="H674" s="166" t="s">
        <v>21</v>
      </c>
      <c r="I674" s="168"/>
      <c r="L674" s="165"/>
      <c r="M674" s="169"/>
      <c r="T674" s="170"/>
      <c r="AT674" s="166" t="s">
        <v>313</v>
      </c>
      <c r="AU674" s="166" t="s">
        <v>81</v>
      </c>
      <c r="AV674" s="14" t="s">
        <v>79</v>
      </c>
      <c r="AW674" s="14" t="s">
        <v>34</v>
      </c>
      <c r="AX674" s="14" t="s">
        <v>72</v>
      </c>
      <c r="AY674" s="166" t="s">
        <v>306</v>
      </c>
    </row>
    <row r="675" spans="2:51" s="12" customFormat="1">
      <c r="B675" s="146"/>
      <c r="D675" s="147" t="s">
        <v>313</v>
      </c>
      <c r="E675" s="148" t="s">
        <v>21</v>
      </c>
      <c r="F675" s="149" t="s">
        <v>4142</v>
      </c>
      <c r="H675" s="150">
        <v>10.220000000000001</v>
      </c>
      <c r="I675" s="151"/>
      <c r="L675" s="146"/>
      <c r="M675" s="152"/>
      <c r="T675" s="153"/>
      <c r="AT675" s="148" t="s">
        <v>313</v>
      </c>
      <c r="AU675" s="148" t="s">
        <v>81</v>
      </c>
      <c r="AV675" s="12" t="s">
        <v>81</v>
      </c>
      <c r="AW675" s="12" t="s">
        <v>34</v>
      </c>
      <c r="AX675" s="12" t="s">
        <v>72</v>
      </c>
      <c r="AY675" s="148" t="s">
        <v>306</v>
      </c>
    </row>
    <row r="676" spans="2:51" s="12" customFormat="1">
      <c r="B676" s="146"/>
      <c r="D676" s="147" t="s">
        <v>313</v>
      </c>
      <c r="E676" s="148" t="s">
        <v>21</v>
      </c>
      <c r="F676" s="149" t="s">
        <v>4143</v>
      </c>
      <c r="H676" s="150">
        <v>25.245000000000001</v>
      </c>
      <c r="I676" s="151"/>
      <c r="L676" s="146"/>
      <c r="M676" s="152"/>
      <c r="T676" s="153"/>
      <c r="AT676" s="148" t="s">
        <v>313</v>
      </c>
      <c r="AU676" s="148" t="s">
        <v>81</v>
      </c>
      <c r="AV676" s="12" t="s">
        <v>81</v>
      </c>
      <c r="AW676" s="12" t="s">
        <v>34</v>
      </c>
      <c r="AX676" s="12" t="s">
        <v>72</v>
      </c>
      <c r="AY676" s="148" t="s">
        <v>306</v>
      </c>
    </row>
    <row r="677" spans="2:51" s="14" customFormat="1">
      <c r="B677" s="165"/>
      <c r="D677" s="147" t="s">
        <v>313</v>
      </c>
      <c r="E677" s="166" t="s">
        <v>21</v>
      </c>
      <c r="F677" s="167" t="s">
        <v>4144</v>
      </c>
      <c r="H677" s="166" t="s">
        <v>21</v>
      </c>
      <c r="I677" s="168"/>
      <c r="L677" s="165"/>
      <c r="M677" s="169"/>
      <c r="T677" s="170"/>
      <c r="AT677" s="166" t="s">
        <v>313</v>
      </c>
      <c r="AU677" s="166" t="s">
        <v>81</v>
      </c>
      <c r="AV677" s="14" t="s">
        <v>79</v>
      </c>
      <c r="AW677" s="14" t="s">
        <v>34</v>
      </c>
      <c r="AX677" s="14" t="s">
        <v>72</v>
      </c>
      <c r="AY677" s="166" t="s">
        <v>306</v>
      </c>
    </row>
    <row r="678" spans="2:51" s="12" customFormat="1">
      <c r="B678" s="146"/>
      <c r="D678" s="147" t="s">
        <v>313</v>
      </c>
      <c r="E678" s="148" t="s">
        <v>21</v>
      </c>
      <c r="F678" s="149" t="s">
        <v>4145</v>
      </c>
      <c r="H678" s="150">
        <v>8.91</v>
      </c>
      <c r="I678" s="151"/>
      <c r="L678" s="146"/>
      <c r="M678" s="152"/>
      <c r="T678" s="153"/>
      <c r="AT678" s="148" t="s">
        <v>313</v>
      </c>
      <c r="AU678" s="148" t="s">
        <v>81</v>
      </c>
      <c r="AV678" s="12" t="s">
        <v>81</v>
      </c>
      <c r="AW678" s="12" t="s">
        <v>34</v>
      </c>
      <c r="AX678" s="12" t="s">
        <v>72</v>
      </c>
      <c r="AY678" s="148" t="s">
        <v>306</v>
      </c>
    </row>
    <row r="679" spans="2:51" s="12" customFormat="1">
      <c r="B679" s="146"/>
      <c r="D679" s="147" t="s">
        <v>313</v>
      </c>
      <c r="E679" s="148" t="s">
        <v>21</v>
      </c>
      <c r="F679" s="149" t="s">
        <v>4146</v>
      </c>
      <c r="H679" s="150">
        <v>32.56</v>
      </c>
      <c r="I679" s="151"/>
      <c r="L679" s="146"/>
      <c r="M679" s="152"/>
      <c r="T679" s="153"/>
      <c r="AT679" s="148" t="s">
        <v>313</v>
      </c>
      <c r="AU679" s="148" t="s">
        <v>81</v>
      </c>
      <c r="AV679" s="12" t="s">
        <v>81</v>
      </c>
      <c r="AW679" s="12" t="s">
        <v>34</v>
      </c>
      <c r="AX679" s="12" t="s">
        <v>72</v>
      </c>
      <c r="AY679" s="148" t="s">
        <v>306</v>
      </c>
    </row>
    <row r="680" spans="2:51" s="12" customFormat="1">
      <c r="B680" s="146"/>
      <c r="D680" s="147" t="s">
        <v>313</v>
      </c>
      <c r="E680" s="148" t="s">
        <v>21</v>
      </c>
      <c r="F680" s="149" t="s">
        <v>4147</v>
      </c>
      <c r="H680" s="150">
        <v>9.06</v>
      </c>
      <c r="I680" s="151"/>
      <c r="L680" s="146"/>
      <c r="M680" s="152"/>
      <c r="T680" s="153"/>
      <c r="AT680" s="148" t="s">
        <v>313</v>
      </c>
      <c r="AU680" s="148" t="s">
        <v>81</v>
      </c>
      <c r="AV680" s="12" t="s">
        <v>81</v>
      </c>
      <c r="AW680" s="12" t="s">
        <v>34</v>
      </c>
      <c r="AX680" s="12" t="s">
        <v>72</v>
      </c>
      <c r="AY680" s="148" t="s">
        <v>306</v>
      </c>
    </row>
    <row r="681" spans="2:51" s="12" customFormat="1">
      <c r="B681" s="146"/>
      <c r="D681" s="147" t="s">
        <v>313</v>
      </c>
      <c r="E681" s="148" t="s">
        <v>21</v>
      </c>
      <c r="F681" s="149" t="s">
        <v>4148</v>
      </c>
      <c r="H681" s="150">
        <v>-21.513000000000002</v>
      </c>
      <c r="I681" s="151"/>
      <c r="L681" s="146"/>
      <c r="M681" s="152"/>
      <c r="T681" s="153"/>
      <c r="AT681" s="148" t="s">
        <v>313</v>
      </c>
      <c r="AU681" s="148" t="s">
        <v>81</v>
      </c>
      <c r="AV681" s="12" t="s">
        <v>81</v>
      </c>
      <c r="AW681" s="12" t="s">
        <v>34</v>
      </c>
      <c r="AX681" s="12" t="s">
        <v>72</v>
      </c>
      <c r="AY681" s="148" t="s">
        <v>306</v>
      </c>
    </row>
    <row r="682" spans="2:51" s="12" customFormat="1">
      <c r="B682" s="146"/>
      <c r="D682" s="147" t="s">
        <v>313</v>
      </c>
      <c r="E682" s="148" t="s">
        <v>21</v>
      </c>
      <c r="F682" s="149" t="s">
        <v>414</v>
      </c>
      <c r="H682" s="150">
        <v>15</v>
      </c>
      <c r="I682" s="151"/>
      <c r="L682" s="146"/>
      <c r="M682" s="152"/>
      <c r="T682" s="153"/>
      <c r="AT682" s="148" t="s">
        <v>313</v>
      </c>
      <c r="AU682" s="148" t="s">
        <v>81</v>
      </c>
      <c r="AV682" s="12" t="s">
        <v>81</v>
      </c>
      <c r="AW682" s="12" t="s">
        <v>34</v>
      </c>
      <c r="AX682" s="12" t="s">
        <v>72</v>
      </c>
      <c r="AY682" s="148" t="s">
        <v>306</v>
      </c>
    </row>
    <row r="683" spans="2:51" s="13" customFormat="1">
      <c r="B683" s="154"/>
      <c r="D683" s="147" t="s">
        <v>313</v>
      </c>
      <c r="E683" s="155" t="s">
        <v>3653</v>
      </c>
      <c r="F683" s="156" t="s">
        <v>315</v>
      </c>
      <c r="H683" s="157">
        <v>249.80600000000001</v>
      </c>
      <c r="I683" s="158"/>
      <c r="L683" s="154"/>
      <c r="M683" s="159"/>
      <c r="T683" s="160"/>
      <c r="AT683" s="155" t="s">
        <v>313</v>
      </c>
      <c r="AU683" s="155" t="s">
        <v>81</v>
      </c>
      <c r="AV683" s="13" t="s">
        <v>89</v>
      </c>
      <c r="AW683" s="13" t="s">
        <v>34</v>
      </c>
      <c r="AX683" s="13" t="s">
        <v>72</v>
      </c>
      <c r="AY683" s="155" t="s">
        <v>306</v>
      </c>
    </row>
    <row r="684" spans="2:51" s="14" customFormat="1">
      <c r="B684" s="165"/>
      <c r="D684" s="147" t="s">
        <v>313</v>
      </c>
      <c r="E684" s="166" t="s">
        <v>21</v>
      </c>
      <c r="F684" s="167" t="s">
        <v>4149</v>
      </c>
      <c r="H684" s="166" t="s">
        <v>21</v>
      </c>
      <c r="I684" s="168"/>
      <c r="L684" s="165"/>
      <c r="M684" s="169"/>
      <c r="T684" s="170"/>
      <c r="AT684" s="166" t="s">
        <v>313</v>
      </c>
      <c r="AU684" s="166" t="s">
        <v>81</v>
      </c>
      <c r="AV684" s="14" t="s">
        <v>79</v>
      </c>
      <c r="AW684" s="14" t="s">
        <v>34</v>
      </c>
      <c r="AX684" s="14" t="s">
        <v>72</v>
      </c>
      <c r="AY684" s="166" t="s">
        <v>306</v>
      </c>
    </row>
    <row r="685" spans="2:51" s="14" customFormat="1">
      <c r="B685" s="165"/>
      <c r="D685" s="147" t="s">
        <v>313</v>
      </c>
      <c r="E685" s="166" t="s">
        <v>21</v>
      </c>
      <c r="F685" s="167" t="s">
        <v>4150</v>
      </c>
      <c r="H685" s="166" t="s">
        <v>21</v>
      </c>
      <c r="I685" s="168"/>
      <c r="L685" s="165"/>
      <c r="M685" s="169"/>
      <c r="T685" s="170"/>
      <c r="AT685" s="166" t="s">
        <v>313</v>
      </c>
      <c r="AU685" s="166" t="s">
        <v>81</v>
      </c>
      <c r="AV685" s="14" t="s">
        <v>79</v>
      </c>
      <c r="AW685" s="14" t="s">
        <v>34</v>
      </c>
      <c r="AX685" s="14" t="s">
        <v>72</v>
      </c>
      <c r="AY685" s="166" t="s">
        <v>306</v>
      </c>
    </row>
    <row r="686" spans="2:51" s="12" customFormat="1">
      <c r="B686" s="146"/>
      <c r="D686" s="147" t="s">
        <v>313</v>
      </c>
      <c r="E686" s="148" t="s">
        <v>21</v>
      </c>
      <c r="F686" s="149" t="s">
        <v>4151</v>
      </c>
      <c r="H686" s="150">
        <v>12.154999999999999</v>
      </c>
      <c r="I686" s="151"/>
      <c r="L686" s="146"/>
      <c r="M686" s="152"/>
      <c r="T686" s="153"/>
      <c r="AT686" s="148" t="s">
        <v>313</v>
      </c>
      <c r="AU686" s="148" t="s">
        <v>81</v>
      </c>
      <c r="AV686" s="12" t="s">
        <v>81</v>
      </c>
      <c r="AW686" s="12" t="s">
        <v>34</v>
      </c>
      <c r="AX686" s="12" t="s">
        <v>72</v>
      </c>
      <c r="AY686" s="148" t="s">
        <v>306</v>
      </c>
    </row>
    <row r="687" spans="2:51" s="12" customFormat="1">
      <c r="B687" s="146"/>
      <c r="D687" s="147" t="s">
        <v>313</v>
      </c>
      <c r="E687" s="148" t="s">
        <v>21</v>
      </c>
      <c r="F687" s="149" t="s">
        <v>4152</v>
      </c>
      <c r="H687" s="150">
        <v>43.354999999999997</v>
      </c>
      <c r="I687" s="151"/>
      <c r="L687" s="146"/>
      <c r="M687" s="152"/>
      <c r="T687" s="153"/>
      <c r="AT687" s="148" t="s">
        <v>313</v>
      </c>
      <c r="AU687" s="148" t="s">
        <v>81</v>
      </c>
      <c r="AV687" s="12" t="s">
        <v>81</v>
      </c>
      <c r="AW687" s="12" t="s">
        <v>34</v>
      </c>
      <c r="AX687" s="12" t="s">
        <v>72</v>
      </c>
      <c r="AY687" s="148" t="s">
        <v>306</v>
      </c>
    </row>
    <row r="688" spans="2:51" s="14" customFormat="1">
      <c r="B688" s="165"/>
      <c r="D688" s="147" t="s">
        <v>313</v>
      </c>
      <c r="E688" s="166" t="s">
        <v>21</v>
      </c>
      <c r="F688" s="167" t="s">
        <v>4153</v>
      </c>
      <c r="H688" s="166" t="s">
        <v>21</v>
      </c>
      <c r="I688" s="168"/>
      <c r="L688" s="165"/>
      <c r="M688" s="169"/>
      <c r="T688" s="170"/>
      <c r="AT688" s="166" t="s">
        <v>313</v>
      </c>
      <c r="AU688" s="166" t="s">
        <v>81</v>
      </c>
      <c r="AV688" s="14" t="s">
        <v>79</v>
      </c>
      <c r="AW688" s="14" t="s">
        <v>34</v>
      </c>
      <c r="AX688" s="14" t="s">
        <v>72</v>
      </c>
      <c r="AY688" s="166" t="s">
        <v>306</v>
      </c>
    </row>
    <row r="689" spans="2:65" s="12" customFormat="1">
      <c r="B689" s="146"/>
      <c r="D689" s="147" t="s">
        <v>313</v>
      </c>
      <c r="E689" s="148" t="s">
        <v>21</v>
      </c>
      <c r="F689" s="149" t="s">
        <v>4154</v>
      </c>
      <c r="H689" s="150">
        <v>10.5</v>
      </c>
      <c r="I689" s="151"/>
      <c r="L689" s="146"/>
      <c r="M689" s="152"/>
      <c r="T689" s="153"/>
      <c r="AT689" s="148" t="s">
        <v>313</v>
      </c>
      <c r="AU689" s="148" t="s">
        <v>81</v>
      </c>
      <c r="AV689" s="12" t="s">
        <v>81</v>
      </c>
      <c r="AW689" s="12" t="s">
        <v>34</v>
      </c>
      <c r="AX689" s="12" t="s">
        <v>72</v>
      </c>
      <c r="AY689" s="148" t="s">
        <v>306</v>
      </c>
    </row>
    <row r="690" spans="2:65" s="12" customFormat="1">
      <c r="B690" s="146"/>
      <c r="D690" s="147" t="s">
        <v>313</v>
      </c>
      <c r="E690" s="148" t="s">
        <v>21</v>
      </c>
      <c r="F690" s="149" t="s">
        <v>379</v>
      </c>
      <c r="H690" s="150">
        <v>10</v>
      </c>
      <c r="I690" s="151"/>
      <c r="L690" s="146"/>
      <c r="M690" s="152"/>
      <c r="T690" s="153"/>
      <c r="AT690" s="148" t="s">
        <v>313</v>
      </c>
      <c r="AU690" s="148" t="s">
        <v>81</v>
      </c>
      <c r="AV690" s="12" t="s">
        <v>81</v>
      </c>
      <c r="AW690" s="12" t="s">
        <v>34</v>
      </c>
      <c r="AX690" s="12" t="s">
        <v>72</v>
      </c>
      <c r="AY690" s="148" t="s">
        <v>306</v>
      </c>
    </row>
    <row r="691" spans="2:65" s="13" customFormat="1">
      <c r="B691" s="154"/>
      <c r="D691" s="147" t="s">
        <v>313</v>
      </c>
      <c r="E691" s="155" t="s">
        <v>21</v>
      </c>
      <c r="F691" s="156" t="s">
        <v>315</v>
      </c>
      <c r="H691" s="157">
        <v>76.010000000000005</v>
      </c>
      <c r="I691" s="158"/>
      <c r="L691" s="154"/>
      <c r="M691" s="159"/>
      <c r="T691" s="160"/>
      <c r="AT691" s="155" t="s">
        <v>313</v>
      </c>
      <c r="AU691" s="155" t="s">
        <v>81</v>
      </c>
      <c r="AV691" s="13" t="s">
        <v>89</v>
      </c>
      <c r="AW691" s="13" t="s">
        <v>34</v>
      </c>
      <c r="AX691" s="13" t="s">
        <v>72</v>
      </c>
      <c r="AY691" s="155" t="s">
        <v>306</v>
      </c>
    </row>
    <row r="692" spans="2:65" s="14" customFormat="1">
      <c r="B692" s="165"/>
      <c r="D692" s="147" t="s">
        <v>313</v>
      </c>
      <c r="E692" s="166" t="s">
        <v>21</v>
      </c>
      <c r="F692" s="167" t="s">
        <v>4155</v>
      </c>
      <c r="H692" s="166" t="s">
        <v>21</v>
      </c>
      <c r="I692" s="168"/>
      <c r="L692" s="165"/>
      <c r="M692" s="169"/>
      <c r="T692" s="170"/>
      <c r="AT692" s="166" t="s">
        <v>313</v>
      </c>
      <c r="AU692" s="166" t="s">
        <v>81</v>
      </c>
      <c r="AV692" s="14" t="s">
        <v>79</v>
      </c>
      <c r="AW692" s="14" t="s">
        <v>34</v>
      </c>
      <c r="AX692" s="14" t="s">
        <v>72</v>
      </c>
      <c r="AY692" s="166" t="s">
        <v>306</v>
      </c>
    </row>
    <row r="693" spans="2:65" s="12" customFormat="1">
      <c r="B693" s="146"/>
      <c r="D693" s="147" t="s">
        <v>313</v>
      </c>
      <c r="E693" s="148" t="s">
        <v>21</v>
      </c>
      <c r="F693" s="149" t="s">
        <v>4156</v>
      </c>
      <c r="H693" s="150">
        <v>9.3000000000000007</v>
      </c>
      <c r="I693" s="151"/>
      <c r="L693" s="146"/>
      <c r="M693" s="152"/>
      <c r="T693" s="153"/>
      <c r="AT693" s="148" t="s">
        <v>313</v>
      </c>
      <c r="AU693" s="148" t="s">
        <v>81</v>
      </c>
      <c r="AV693" s="12" t="s">
        <v>81</v>
      </c>
      <c r="AW693" s="12" t="s">
        <v>34</v>
      </c>
      <c r="AX693" s="12" t="s">
        <v>72</v>
      </c>
      <c r="AY693" s="148" t="s">
        <v>306</v>
      </c>
    </row>
    <row r="694" spans="2:65" s="13" customFormat="1">
      <c r="B694" s="154"/>
      <c r="D694" s="147" t="s">
        <v>313</v>
      </c>
      <c r="E694" s="155" t="s">
        <v>21</v>
      </c>
      <c r="F694" s="156" t="s">
        <v>315</v>
      </c>
      <c r="H694" s="157">
        <v>9.3000000000000007</v>
      </c>
      <c r="I694" s="158"/>
      <c r="L694" s="154"/>
      <c r="M694" s="159"/>
      <c r="T694" s="160"/>
      <c r="AT694" s="155" t="s">
        <v>313</v>
      </c>
      <c r="AU694" s="155" t="s">
        <v>81</v>
      </c>
      <c r="AV694" s="13" t="s">
        <v>89</v>
      </c>
      <c r="AW694" s="13" t="s">
        <v>34</v>
      </c>
      <c r="AX694" s="13" t="s">
        <v>72</v>
      </c>
      <c r="AY694" s="155" t="s">
        <v>306</v>
      </c>
    </row>
    <row r="695" spans="2:65" s="15" customFormat="1">
      <c r="B695" s="171"/>
      <c r="D695" s="147" t="s">
        <v>313</v>
      </c>
      <c r="E695" s="172" t="s">
        <v>21</v>
      </c>
      <c r="F695" s="173" t="s">
        <v>331</v>
      </c>
      <c r="H695" s="174">
        <v>356.62900000000002</v>
      </c>
      <c r="I695" s="175"/>
      <c r="L695" s="171"/>
      <c r="M695" s="176"/>
      <c r="T695" s="177"/>
      <c r="AT695" s="172" t="s">
        <v>313</v>
      </c>
      <c r="AU695" s="172" t="s">
        <v>81</v>
      </c>
      <c r="AV695" s="15" t="s">
        <v>108</v>
      </c>
      <c r="AW695" s="15" t="s">
        <v>34</v>
      </c>
      <c r="AX695" s="15" t="s">
        <v>79</v>
      </c>
      <c r="AY695" s="172" t="s">
        <v>306</v>
      </c>
    </row>
    <row r="696" spans="2:65" s="1" customFormat="1" ht="16.5" customHeight="1">
      <c r="B696" s="33"/>
      <c r="C696" s="179" t="s">
        <v>935</v>
      </c>
      <c r="D696" s="179" t="s">
        <v>447</v>
      </c>
      <c r="E696" s="180" t="s">
        <v>4157</v>
      </c>
      <c r="F696" s="181" t="s">
        <v>4158</v>
      </c>
      <c r="G696" s="182" t="s">
        <v>236</v>
      </c>
      <c r="H696" s="183">
        <v>351.87200000000001</v>
      </c>
      <c r="I696" s="184"/>
      <c r="J696" s="185">
        <f>ROUND(I696*H696,2)</f>
        <v>0</v>
      </c>
      <c r="K696" s="181" t="s">
        <v>3596</v>
      </c>
      <c r="L696" s="186"/>
      <c r="M696" s="187" t="s">
        <v>21</v>
      </c>
      <c r="N696" s="188" t="s">
        <v>43</v>
      </c>
      <c r="P696" s="142">
        <f>O696*H696</f>
        <v>0</v>
      </c>
      <c r="Q696" s="142">
        <v>2.0999999999999999E-3</v>
      </c>
      <c r="R696" s="142">
        <f>Q696*H696</f>
        <v>0.73893120000000001</v>
      </c>
      <c r="S696" s="142">
        <v>0</v>
      </c>
      <c r="T696" s="143">
        <f>S696*H696</f>
        <v>0</v>
      </c>
      <c r="AR696" s="144" t="s">
        <v>365</v>
      </c>
      <c r="AT696" s="144" t="s">
        <v>447</v>
      </c>
      <c r="AU696" s="144" t="s">
        <v>81</v>
      </c>
      <c r="AY696" s="18" t="s">
        <v>306</v>
      </c>
      <c r="BE696" s="145">
        <f>IF(N696="základní",J696,0)</f>
        <v>0</v>
      </c>
      <c r="BF696" s="145">
        <f>IF(N696="snížená",J696,0)</f>
        <v>0</v>
      </c>
      <c r="BG696" s="145">
        <f>IF(N696="zákl. přenesená",J696,0)</f>
        <v>0</v>
      </c>
      <c r="BH696" s="145">
        <f>IF(N696="sníž. přenesená",J696,0)</f>
        <v>0</v>
      </c>
      <c r="BI696" s="145">
        <f>IF(N696="nulová",J696,0)</f>
        <v>0</v>
      </c>
      <c r="BJ696" s="18" t="s">
        <v>79</v>
      </c>
      <c r="BK696" s="145">
        <f>ROUND(I696*H696,2)</f>
        <v>0</v>
      </c>
      <c r="BL696" s="18" t="s">
        <v>108</v>
      </c>
      <c r="BM696" s="144" t="s">
        <v>4159</v>
      </c>
    </row>
    <row r="697" spans="2:65" s="14" customFormat="1">
      <c r="B697" s="165"/>
      <c r="D697" s="147" t="s">
        <v>313</v>
      </c>
      <c r="E697" s="166" t="s">
        <v>21</v>
      </c>
      <c r="F697" s="167" t="s">
        <v>4160</v>
      </c>
      <c r="H697" s="166" t="s">
        <v>21</v>
      </c>
      <c r="I697" s="168"/>
      <c r="L697" s="165"/>
      <c r="M697" s="169"/>
      <c r="T697" s="170"/>
      <c r="AT697" s="166" t="s">
        <v>313</v>
      </c>
      <c r="AU697" s="166" t="s">
        <v>81</v>
      </c>
      <c r="AV697" s="14" t="s">
        <v>79</v>
      </c>
      <c r="AW697" s="14" t="s">
        <v>34</v>
      </c>
      <c r="AX697" s="14" t="s">
        <v>72</v>
      </c>
      <c r="AY697" s="166" t="s">
        <v>306</v>
      </c>
    </row>
    <row r="698" spans="2:65" s="12" customFormat="1">
      <c r="B698" s="146"/>
      <c r="D698" s="147" t="s">
        <v>313</v>
      </c>
      <c r="E698" s="148" t="s">
        <v>21</v>
      </c>
      <c r="F698" s="149" t="s">
        <v>4161</v>
      </c>
      <c r="H698" s="150">
        <v>249.80600000000001</v>
      </c>
      <c r="I698" s="151"/>
      <c r="L698" s="146"/>
      <c r="M698" s="152"/>
      <c r="T698" s="153"/>
      <c r="AT698" s="148" t="s">
        <v>313</v>
      </c>
      <c r="AU698" s="148" t="s">
        <v>81</v>
      </c>
      <c r="AV698" s="12" t="s">
        <v>81</v>
      </c>
      <c r="AW698" s="12" t="s">
        <v>34</v>
      </c>
      <c r="AX698" s="12" t="s">
        <v>72</v>
      </c>
      <c r="AY698" s="148" t="s">
        <v>306</v>
      </c>
    </row>
    <row r="699" spans="2:65" s="12" customFormat="1">
      <c r="B699" s="146"/>
      <c r="D699" s="147" t="s">
        <v>313</v>
      </c>
      <c r="E699" s="148" t="s">
        <v>21</v>
      </c>
      <c r="F699" s="149" t="s">
        <v>4162</v>
      </c>
      <c r="H699" s="150">
        <v>9.3000000000000007</v>
      </c>
      <c r="I699" s="151"/>
      <c r="L699" s="146"/>
      <c r="M699" s="152"/>
      <c r="T699" s="153"/>
      <c r="AT699" s="148" t="s">
        <v>313</v>
      </c>
      <c r="AU699" s="148" t="s">
        <v>81</v>
      </c>
      <c r="AV699" s="12" t="s">
        <v>81</v>
      </c>
      <c r="AW699" s="12" t="s">
        <v>34</v>
      </c>
      <c r="AX699" s="12" t="s">
        <v>72</v>
      </c>
      <c r="AY699" s="148" t="s">
        <v>306</v>
      </c>
    </row>
    <row r="700" spans="2:65" s="12" customFormat="1">
      <c r="B700" s="146"/>
      <c r="D700" s="147" t="s">
        <v>313</v>
      </c>
      <c r="E700" s="148" t="s">
        <v>21</v>
      </c>
      <c r="F700" s="149" t="s">
        <v>4163</v>
      </c>
      <c r="H700" s="150">
        <v>76.010000000000005</v>
      </c>
      <c r="I700" s="151"/>
      <c r="L700" s="146"/>
      <c r="M700" s="152"/>
      <c r="T700" s="153"/>
      <c r="AT700" s="148" t="s">
        <v>313</v>
      </c>
      <c r="AU700" s="148" t="s">
        <v>81</v>
      </c>
      <c r="AV700" s="12" t="s">
        <v>81</v>
      </c>
      <c r="AW700" s="12" t="s">
        <v>34</v>
      </c>
      <c r="AX700" s="12" t="s">
        <v>72</v>
      </c>
      <c r="AY700" s="148" t="s">
        <v>306</v>
      </c>
    </row>
    <row r="701" spans="2:65" s="13" customFormat="1">
      <c r="B701" s="154"/>
      <c r="D701" s="147" t="s">
        <v>313</v>
      </c>
      <c r="E701" s="155" t="s">
        <v>21</v>
      </c>
      <c r="F701" s="156" t="s">
        <v>315</v>
      </c>
      <c r="H701" s="157">
        <v>335.11599999999999</v>
      </c>
      <c r="I701" s="158"/>
      <c r="L701" s="154"/>
      <c r="M701" s="159"/>
      <c r="T701" s="160"/>
      <c r="AT701" s="155" t="s">
        <v>313</v>
      </c>
      <c r="AU701" s="155" t="s">
        <v>81</v>
      </c>
      <c r="AV701" s="13" t="s">
        <v>89</v>
      </c>
      <c r="AW701" s="13" t="s">
        <v>34</v>
      </c>
      <c r="AX701" s="13" t="s">
        <v>79</v>
      </c>
      <c r="AY701" s="155" t="s">
        <v>306</v>
      </c>
    </row>
    <row r="702" spans="2:65" s="12" customFormat="1">
      <c r="B702" s="146"/>
      <c r="D702" s="147" t="s">
        <v>313</v>
      </c>
      <c r="F702" s="149" t="s">
        <v>4164</v>
      </c>
      <c r="H702" s="150">
        <v>351.87200000000001</v>
      </c>
      <c r="I702" s="151"/>
      <c r="L702" s="146"/>
      <c r="M702" s="152"/>
      <c r="T702" s="153"/>
      <c r="AT702" s="148" t="s">
        <v>313</v>
      </c>
      <c r="AU702" s="148" t="s">
        <v>81</v>
      </c>
      <c r="AV702" s="12" t="s">
        <v>81</v>
      </c>
      <c r="AW702" s="12" t="s">
        <v>4</v>
      </c>
      <c r="AX702" s="12" t="s">
        <v>79</v>
      </c>
      <c r="AY702" s="148" t="s">
        <v>306</v>
      </c>
    </row>
    <row r="703" spans="2:65" s="1" customFormat="1" ht="16.5" customHeight="1">
      <c r="B703" s="33"/>
      <c r="C703" s="179" t="s">
        <v>943</v>
      </c>
      <c r="D703" s="179" t="s">
        <v>447</v>
      </c>
      <c r="E703" s="180" t="s">
        <v>4165</v>
      </c>
      <c r="F703" s="181" t="s">
        <v>4166</v>
      </c>
      <c r="G703" s="182" t="s">
        <v>236</v>
      </c>
      <c r="H703" s="183">
        <v>22.588999999999999</v>
      </c>
      <c r="I703" s="184"/>
      <c r="J703" s="185">
        <f>ROUND(I703*H703,2)</f>
        <v>0</v>
      </c>
      <c r="K703" s="181" t="s">
        <v>3596</v>
      </c>
      <c r="L703" s="186"/>
      <c r="M703" s="187" t="s">
        <v>21</v>
      </c>
      <c r="N703" s="188" t="s">
        <v>43</v>
      </c>
      <c r="P703" s="142">
        <f>O703*H703</f>
        <v>0</v>
      </c>
      <c r="Q703" s="142">
        <v>4.4999999999999997E-3</v>
      </c>
      <c r="R703" s="142">
        <f>Q703*H703</f>
        <v>0.10165049999999999</v>
      </c>
      <c r="S703" s="142">
        <v>0</v>
      </c>
      <c r="T703" s="143">
        <f>S703*H703</f>
        <v>0</v>
      </c>
      <c r="AR703" s="144" t="s">
        <v>365</v>
      </c>
      <c r="AT703" s="144" t="s">
        <v>447</v>
      </c>
      <c r="AU703" s="144" t="s">
        <v>81</v>
      </c>
      <c r="AY703" s="18" t="s">
        <v>306</v>
      </c>
      <c r="BE703" s="145">
        <f>IF(N703="základní",J703,0)</f>
        <v>0</v>
      </c>
      <c r="BF703" s="145">
        <f>IF(N703="snížená",J703,0)</f>
        <v>0</v>
      </c>
      <c r="BG703" s="145">
        <f>IF(N703="zákl. přenesená",J703,0)</f>
        <v>0</v>
      </c>
      <c r="BH703" s="145">
        <f>IF(N703="sníž. přenesená",J703,0)</f>
        <v>0</v>
      </c>
      <c r="BI703" s="145">
        <f>IF(N703="nulová",J703,0)</f>
        <v>0</v>
      </c>
      <c r="BJ703" s="18" t="s">
        <v>79</v>
      </c>
      <c r="BK703" s="145">
        <f>ROUND(I703*H703,2)</f>
        <v>0</v>
      </c>
      <c r="BL703" s="18" t="s">
        <v>108</v>
      </c>
      <c r="BM703" s="144" t="s">
        <v>4167</v>
      </c>
    </row>
    <row r="704" spans="2:65" s="12" customFormat="1">
      <c r="B704" s="146"/>
      <c r="D704" s="147" t="s">
        <v>313</v>
      </c>
      <c r="E704" s="148" t="s">
        <v>21</v>
      </c>
      <c r="F704" s="149" t="s">
        <v>4168</v>
      </c>
      <c r="H704" s="150">
        <v>21.513000000000002</v>
      </c>
      <c r="I704" s="151"/>
      <c r="L704" s="146"/>
      <c r="M704" s="152"/>
      <c r="T704" s="153"/>
      <c r="AT704" s="148" t="s">
        <v>313</v>
      </c>
      <c r="AU704" s="148" t="s">
        <v>81</v>
      </c>
      <c r="AV704" s="12" t="s">
        <v>81</v>
      </c>
      <c r="AW704" s="12" t="s">
        <v>34</v>
      </c>
      <c r="AX704" s="12" t="s">
        <v>72</v>
      </c>
      <c r="AY704" s="148" t="s">
        <v>306</v>
      </c>
    </row>
    <row r="705" spans="2:65" s="13" customFormat="1">
      <c r="B705" s="154"/>
      <c r="D705" s="147" t="s">
        <v>313</v>
      </c>
      <c r="E705" s="155" t="s">
        <v>21</v>
      </c>
      <c r="F705" s="156" t="s">
        <v>315</v>
      </c>
      <c r="H705" s="157">
        <v>21.513000000000002</v>
      </c>
      <c r="I705" s="158"/>
      <c r="L705" s="154"/>
      <c r="M705" s="159"/>
      <c r="T705" s="160"/>
      <c r="AT705" s="155" t="s">
        <v>313</v>
      </c>
      <c r="AU705" s="155" t="s">
        <v>81</v>
      </c>
      <c r="AV705" s="13" t="s">
        <v>89</v>
      </c>
      <c r="AW705" s="13" t="s">
        <v>34</v>
      </c>
      <c r="AX705" s="13" t="s">
        <v>79</v>
      </c>
      <c r="AY705" s="155" t="s">
        <v>306</v>
      </c>
    </row>
    <row r="706" spans="2:65" s="12" customFormat="1">
      <c r="B706" s="146"/>
      <c r="D706" s="147" t="s">
        <v>313</v>
      </c>
      <c r="F706" s="149" t="s">
        <v>4169</v>
      </c>
      <c r="H706" s="150">
        <v>22.588999999999999</v>
      </c>
      <c r="I706" s="151"/>
      <c r="L706" s="146"/>
      <c r="M706" s="152"/>
      <c r="T706" s="153"/>
      <c r="AT706" s="148" t="s">
        <v>313</v>
      </c>
      <c r="AU706" s="148" t="s">
        <v>81</v>
      </c>
      <c r="AV706" s="12" t="s">
        <v>81</v>
      </c>
      <c r="AW706" s="12" t="s">
        <v>4</v>
      </c>
      <c r="AX706" s="12" t="s">
        <v>79</v>
      </c>
      <c r="AY706" s="148" t="s">
        <v>306</v>
      </c>
    </row>
    <row r="707" spans="2:65" s="1" customFormat="1" ht="24.2" customHeight="1">
      <c r="B707" s="33"/>
      <c r="C707" s="133" t="s">
        <v>949</v>
      </c>
      <c r="D707" s="133" t="s">
        <v>308</v>
      </c>
      <c r="E707" s="134" t="s">
        <v>4170</v>
      </c>
      <c r="F707" s="135" t="s">
        <v>4171</v>
      </c>
      <c r="G707" s="136" t="s">
        <v>240</v>
      </c>
      <c r="H707" s="137">
        <v>6.8</v>
      </c>
      <c r="I707" s="138"/>
      <c r="J707" s="139">
        <f>ROUND(I707*H707,2)</f>
        <v>0</v>
      </c>
      <c r="K707" s="135" t="s">
        <v>3596</v>
      </c>
      <c r="L707" s="33"/>
      <c r="M707" s="140" t="s">
        <v>21</v>
      </c>
      <c r="N707" s="141" t="s">
        <v>43</v>
      </c>
      <c r="P707" s="142">
        <f>O707*H707</f>
        <v>0</v>
      </c>
      <c r="Q707" s="142">
        <v>1.7600000000000001E-3</v>
      </c>
      <c r="R707" s="142">
        <f>Q707*H707</f>
        <v>1.1967999999999999E-2</v>
      </c>
      <c r="S707" s="142">
        <v>0</v>
      </c>
      <c r="T707" s="143">
        <f>S707*H707</f>
        <v>0</v>
      </c>
      <c r="AR707" s="144" t="s">
        <v>108</v>
      </c>
      <c r="AT707" s="144" t="s">
        <v>308</v>
      </c>
      <c r="AU707" s="144" t="s">
        <v>81</v>
      </c>
      <c r="AY707" s="18" t="s">
        <v>306</v>
      </c>
      <c r="BE707" s="145">
        <f>IF(N707="základní",J707,0)</f>
        <v>0</v>
      </c>
      <c r="BF707" s="145">
        <f>IF(N707="snížená",J707,0)</f>
        <v>0</v>
      </c>
      <c r="BG707" s="145">
        <f>IF(N707="zákl. přenesená",J707,0)</f>
        <v>0</v>
      </c>
      <c r="BH707" s="145">
        <f>IF(N707="sníž. přenesená",J707,0)</f>
        <v>0</v>
      </c>
      <c r="BI707" s="145">
        <f>IF(N707="nulová",J707,0)</f>
        <v>0</v>
      </c>
      <c r="BJ707" s="18" t="s">
        <v>79</v>
      </c>
      <c r="BK707" s="145">
        <f>ROUND(I707*H707,2)</f>
        <v>0</v>
      </c>
      <c r="BL707" s="18" t="s">
        <v>108</v>
      </c>
      <c r="BM707" s="144" t="s">
        <v>4172</v>
      </c>
    </row>
    <row r="708" spans="2:65" s="1" customFormat="1">
      <c r="B708" s="33"/>
      <c r="D708" s="161" t="s">
        <v>321</v>
      </c>
      <c r="F708" s="162" t="s">
        <v>4173</v>
      </c>
      <c r="I708" s="163"/>
      <c r="L708" s="33"/>
      <c r="M708" s="164"/>
      <c r="T708" s="52"/>
      <c r="AT708" s="18" t="s">
        <v>321</v>
      </c>
      <c r="AU708" s="18" t="s">
        <v>81</v>
      </c>
    </row>
    <row r="709" spans="2:65" s="14" customFormat="1">
      <c r="B709" s="165"/>
      <c r="D709" s="147" t="s">
        <v>313</v>
      </c>
      <c r="E709" s="166" t="s">
        <v>21</v>
      </c>
      <c r="F709" s="167" t="s">
        <v>4105</v>
      </c>
      <c r="H709" s="166" t="s">
        <v>21</v>
      </c>
      <c r="I709" s="168"/>
      <c r="L709" s="165"/>
      <c r="M709" s="169"/>
      <c r="T709" s="170"/>
      <c r="AT709" s="166" t="s">
        <v>313</v>
      </c>
      <c r="AU709" s="166" t="s">
        <v>81</v>
      </c>
      <c r="AV709" s="14" t="s">
        <v>79</v>
      </c>
      <c r="AW709" s="14" t="s">
        <v>34</v>
      </c>
      <c r="AX709" s="14" t="s">
        <v>72</v>
      </c>
      <c r="AY709" s="166" t="s">
        <v>306</v>
      </c>
    </row>
    <row r="710" spans="2:65" s="14" customFormat="1">
      <c r="B710" s="165"/>
      <c r="D710" s="147" t="s">
        <v>313</v>
      </c>
      <c r="E710" s="166" t="s">
        <v>21</v>
      </c>
      <c r="F710" s="167" t="s">
        <v>4174</v>
      </c>
      <c r="H710" s="166" t="s">
        <v>21</v>
      </c>
      <c r="I710" s="168"/>
      <c r="L710" s="165"/>
      <c r="M710" s="169"/>
      <c r="T710" s="170"/>
      <c r="AT710" s="166" t="s">
        <v>313</v>
      </c>
      <c r="AU710" s="166" t="s">
        <v>81</v>
      </c>
      <c r="AV710" s="14" t="s">
        <v>79</v>
      </c>
      <c r="AW710" s="14" t="s">
        <v>34</v>
      </c>
      <c r="AX710" s="14" t="s">
        <v>72</v>
      </c>
      <c r="AY710" s="166" t="s">
        <v>306</v>
      </c>
    </row>
    <row r="711" spans="2:65" s="12" customFormat="1">
      <c r="B711" s="146"/>
      <c r="D711" s="147" t="s">
        <v>313</v>
      </c>
      <c r="E711" s="148" t="s">
        <v>21</v>
      </c>
      <c r="F711" s="149" t="s">
        <v>4175</v>
      </c>
      <c r="H711" s="150">
        <v>1.7</v>
      </c>
      <c r="I711" s="151"/>
      <c r="L711" s="146"/>
      <c r="M711" s="152"/>
      <c r="T711" s="153"/>
      <c r="AT711" s="148" t="s">
        <v>313</v>
      </c>
      <c r="AU711" s="148" t="s">
        <v>81</v>
      </c>
      <c r="AV711" s="12" t="s">
        <v>81</v>
      </c>
      <c r="AW711" s="12" t="s">
        <v>34</v>
      </c>
      <c r="AX711" s="12" t="s">
        <v>72</v>
      </c>
      <c r="AY711" s="148" t="s">
        <v>306</v>
      </c>
    </row>
    <row r="712" spans="2:65" s="12" customFormat="1">
      <c r="B712" s="146"/>
      <c r="D712" s="147" t="s">
        <v>313</v>
      </c>
      <c r="E712" s="148" t="s">
        <v>21</v>
      </c>
      <c r="F712" s="149" t="s">
        <v>4176</v>
      </c>
      <c r="H712" s="150">
        <v>4.5</v>
      </c>
      <c r="I712" s="151"/>
      <c r="L712" s="146"/>
      <c r="M712" s="152"/>
      <c r="T712" s="153"/>
      <c r="AT712" s="148" t="s">
        <v>313</v>
      </c>
      <c r="AU712" s="148" t="s">
        <v>81</v>
      </c>
      <c r="AV712" s="12" t="s">
        <v>81</v>
      </c>
      <c r="AW712" s="12" t="s">
        <v>34</v>
      </c>
      <c r="AX712" s="12" t="s">
        <v>72</v>
      </c>
      <c r="AY712" s="148" t="s">
        <v>306</v>
      </c>
    </row>
    <row r="713" spans="2:65" s="13" customFormat="1">
      <c r="B713" s="154"/>
      <c r="D713" s="147" t="s">
        <v>313</v>
      </c>
      <c r="E713" s="155" t="s">
        <v>21</v>
      </c>
      <c r="F713" s="156" t="s">
        <v>315</v>
      </c>
      <c r="H713" s="157">
        <v>6.2</v>
      </c>
      <c r="I713" s="158"/>
      <c r="L713" s="154"/>
      <c r="M713" s="159"/>
      <c r="T713" s="160"/>
      <c r="AT713" s="155" t="s">
        <v>313</v>
      </c>
      <c r="AU713" s="155" t="s">
        <v>81</v>
      </c>
      <c r="AV713" s="13" t="s">
        <v>89</v>
      </c>
      <c r="AW713" s="13" t="s">
        <v>34</v>
      </c>
      <c r="AX713" s="13" t="s">
        <v>72</v>
      </c>
      <c r="AY713" s="155" t="s">
        <v>306</v>
      </c>
    </row>
    <row r="714" spans="2:65" s="14" customFormat="1">
      <c r="B714" s="165"/>
      <c r="D714" s="147" t="s">
        <v>313</v>
      </c>
      <c r="E714" s="166" t="s">
        <v>21</v>
      </c>
      <c r="F714" s="167" t="s">
        <v>4177</v>
      </c>
      <c r="H714" s="166" t="s">
        <v>21</v>
      </c>
      <c r="I714" s="168"/>
      <c r="L714" s="165"/>
      <c r="M714" s="169"/>
      <c r="T714" s="170"/>
      <c r="AT714" s="166" t="s">
        <v>313</v>
      </c>
      <c r="AU714" s="166" t="s">
        <v>81</v>
      </c>
      <c r="AV714" s="14" t="s">
        <v>79</v>
      </c>
      <c r="AW714" s="14" t="s">
        <v>34</v>
      </c>
      <c r="AX714" s="14" t="s">
        <v>72</v>
      </c>
      <c r="AY714" s="166" t="s">
        <v>306</v>
      </c>
    </row>
    <row r="715" spans="2:65" s="12" customFormat="1">
      <c r="B715" s="146"/>
      <c r="D715" s="147" t="s">
        <v>313</v>
      </c>
      <c r="E715" s="148" t="s">
        <v>21</v>
      </c>
      <c r="F715" s="149" t="s">
        <v>4178</v>
      </c>
      <c r="H715" s="150">
        <v>0.6</v>
      </c>
      <c r="I715" s="151"/>
      <c r="L715" s="146"/>
      <c r="M715" s="152"/>
      <c r="T715" s="153"/>
      <c r="AT715" s="148" t="s">
        <v>313</v>
      </c>
      <c r="AU715" s="148" t="s">
        <v>81</v>
      </c>
      <c r="AV715" s="12" t="s">
        <v>81</v>
      </c>
      <c r="AW715" s="12" t="s">
        <v>34</v>
      </c>
      <c r="AX715" s="12" t="s">
        <v>72</v>
      </c>
      <c r="AY715" s="148" t="s">
        <v>306</v>
      </c>
    </row>
    <row r="716" spans="2:65" s="13" customFormat="1">
      <c r="B716" s="154"/>
      <c r="D716" s="147" t="s">
        <v>313</v>
      </c>
      <c r="E716" s="155" t="s">
        <v>21</v>
      </c>
      <c r="F716" s="156" t="s">
        <v>315</v>
      </c>
      <c r="H716" s="157">
        <v>0.6</v>
      </c>
      <c r="I716" s="158"/>
      <c r="L716" s="154"/>
      <c r="M716" s="159"/>
      <c r="T716" s="160"/>
      <c r="AT716" s="155" t="s">
        <v>313</v>
      </c>
      <c r="AU716" s="155" t="s">
        <v>81</v>
      </c>
      <c r="AV716" s="13" t="s">
        <v>89</v>
      </c>
      <c r="AW716" s="13" t="s">
        <v>34</v>
      </c>
      <c r="AX716" s="13" t="s">
        <v>72</v>
      </c>
      <c r="AY716" s="155" t="s">
        <v>306</v>
      </c>
    </row>
    <row r="717" spans="2:65" s="15" customFormat="1">
      <c r="B717" s="171"/>
      <c r="D717" s="147" t="s">
        <v>313</v>
      </c>
      <c r="E717" s="172" t="s">
        <v>21</v>
      </c>
      <c r="F717" s="173" t="s">
        <v>331</v>
      </c>
      <c r="H717" s="174">
        <v>6.8</v>
      </c>
      <c r="I717" s="175"/>
      <c r="L717" s="171"/>
      <c r="M717" s="176"/>
      <c r="T717" s="177"/>
      <c r="AT717" s="172" t="s">
        <v>313</v>
      </c>
      <c r="AU717" s="172" t="s">
        <v>81</v>
      </c>
      <c r="AV717" s="15" t="s">
        <v>108</v>
      </c>
      <c r="AW717" s="15" t="s">
        <v>34</v>
      </c>
      <c r="AX717" s="15" t="s">
        <v>79</v>
      </c>
      <c r="AY717" s="172" t="s">
        <v>306</v>
      </c>
    </row>
    <row r="718" spans="2:65" s="1" customFormat="1" ht="16.5" customHeight="1">
      <c r="B718" s="33"/>
      <c r="C718" s="179" t="s">
        <v>954</v>
      </c>
      <c r="D718" s="179" t="s">
        <v>447</v>
      </c>
      <c r="E718" s="180" t="s">
        <v>4179</v>
      </c>
      <c r="F718" s="181" t="s">
        <v>4180</v>
      </c>
      <c r="G718" s="182" t="s">
        <v>236</v>
      </c>
      <c r="H718" s="183">
        <v>1.3640000000000001</v>
      </c>
      <c r="I718" s="184"/>
      <c r="J718" s="185">
        <f>ROUND(I718*H718,2)</f>
        <v>0</v>
      </c>
      <c r="K718" s="181" t="s">
        <v>3596</v>
      </c>
      <c r="L718" s="186"/>
      <c r="M718" s="187" t="s">
        <v>21</v>
      </c>
      <c r="N718" s="188" t="s">
        <v>43</v>
      </c>
      <c r="P718" s="142">
        <f>O718*H718</f>
        <v>0</v>
      </c>
      <c r="Q718" s="142">
        <v>4.2000000000000002E-4</v>
      </c>
      <c r="R718" s="142">
        <f>Q718*H718</f>
        <v>5.7288000000000011E-4</v>
      </c>
      <c r="S718" s="142">
        <v>0</v>
      </c>
      <c r="T718" s="143">
        <f>S718*H718</f>
        <v>0</v>
      </c>
      <c r="AR718" s="144" t="s">
        <v>365</v>
      </c>
      <c r="AT718" s="144" t="s">
        <v>447</v>
      </c>
      <c r="AU718" s="144" t="s">
        <v>81</v>
      </c>
      <c r="AY718" s="18" t="s">
        <v>306</v>
      </c>
      <c r="BE718" s="145">
        <f>IF(N718="základní",J718,0)</f>
        <v>0</v>
      </c>
      <c r="BF718" s="145">
        <f>IF(N718="snížená",J718,0)</f>
        <v>0</v>
      </c>
      <c r="BG718" s="145">
        <f>IF(N718="zákl. přenesená",J718,0)</f>
        <v>0</v>
      </c>
      <c r="BH718" s="145">
        <f>IF(N718="sníž. přenesená",J718,0)</f>
        <v>0</v>
      </c>
      <c r="BI718" s="145">
        <f>IF(N718="nulová",J718,0)</f>
        <v>0</v>
      </c>
      <c r="BJ718" s="18" t="s">
        <v>79</v>
      </c>
      <c r="BK718" s="145">
        <f>ROUND(I718*H718,2)</f>
        <v>0</v>
      </c>
      <c r="BL718" s="18" t="s">
        <v>108</v>
      </c>
      <c r="BM718" s="144" t="s">
        <v>4181</v>
      </c>
    </row>
    <row r="719" spans="2:65" s="14" customFormat="1">
      <c r="B719" s="165"/>
      <c r="D719" s="147" t="s">
        <v>313</v>
      </c>
      <c r="E719" s="166" t="s">
        <v>21</v>
      </c>
      <c r="F719" s="167" t="s">
        <v>4105</v>
      </c>
      <c r="H719" s="166" t="s">
        <v>21</v>
      </c>
      <c r="I719" s="168"/>
      <c r="L719" s="165"/>
      <c r="M719" s="169"/>
      <c r="T719" s="170"/>
      <c r="AT719" s="166" t="s">
        <v>313</v>
      </c>
      <c r="AU719" s="166" t="s">
        <v>81</v>
      </c>
      <c r="AV719" s="14" t="s">
        <v>79</v>
      </c>
      <c r="AW719" s="14" t="s">
        <v>34</v>
      </c>
      <c r="AX719" s="14" t="s">
        <v>72</v>
      </c>
      <c r="AY719" s="166" t="s">
        <v>306</v>
      </c>
    </row>
    <row r="720" spans="2:65" s="12" customFormat="1">
      <c r="B720" s="146"/>
      <c r="D720" s="147" t="s">
        <v>313</v>
      </c>
      <c r="E720" s="148" t="s">
        <v>21</v>
      </c>
      <c r="F720" s="149" t="s">
        <v>4182</v>
      </c>
      <c r="H720" s="150">
        <v>1.24</v>
      </c>
      <c r="I720" s="151"/>
      <c r="L720" s="146"/>
      <c r="M720" s="152"/>
      <c r="T720" s="153"/>
      <c r="AT720" s="148" t="s">
        <v>313</v>
      </c>
      <c r="AU720" s="148" t="s">
        <v>81</v>
      </c>
      <c r="AV720" s="12" t="s">
        <v>81</v>
      </c>
      <c r="AW720" s="12" t="s">
        <v>34</v>
      </c>
      <c r="AX720" s="12" t="s">
        <v>72</v>
      </c>
      <c r="AY720" s="148" t="s">
        <v>306</v>
      </c>
    </row>
    <row r="721" spans="2:65" s="13" customFormat="1">
      <c r="B721" s="154"/>
      <c r="D721" s="147" t="s">
        <v>313</v>
      </c>
      <c r="E721" s="155" t="s">
        <v>21</v>
      </c>
      <c r="F721" s="156" t="s">
        <v>315</v>
      </c>
      <c r="H721" s="157">
        <v>1.24</v>
      </c>
      <c r="I721" s="158"/>
      <c r="L721" s="154"/>
      <c r="M721" s="159"/>
      <c r="T721" s="160"/>
      <c r="AT721" s="155" t="s">
        <v>313</v>
      </c>
      <c r="AU721" s="155" t="s">
        <v>81</v>
      </c>
      <c r="AV721" s="13" t="s">
        <v>89</v>
      </c>
      <c r="AW721" s="13" t="s">
        <v>34</v>
      </c>
      <c r="AX721" s="13" t="s">
        <v>79</v>
      </c>
      <c r="AY721" s="155" t="s">
        <v>306</v>
      </c>
    </row>
    <row r="722" spans="2:65" s="12" customFormat="1">
      <c r="B722" s="146"/>
      <c r="D722" s="147" t="s">
        <v>313</v>
      </c>
      <c r="F722" s="149" t="s">
        <v>4183</v>
      </c>
      <c r="H722" s="150">
        <v>1.3640000000000001</v>
      </c>
      <c r="I722" s="151"/>
      <c r="L722" s="146"/>
      <c r="M722" s="152"/>
      <c r="T722" s="153"/>
      <c r="AT722" s="148" t="s">
        <v>313</v>
      </c>
      <c r="AU722" s="148" t="s">
        <v>81</v>
      </c>
      <c r="AV722" s="12" t="s">
        <v>81</v>
      </c>
      <c r="AW722" s="12" t="s">
        <v>4</v>
      </c>
      <c r="AX722" s="12" t="s">
        <v>79</v>
      </c>
      <c r="AY722" s="148" t="s">
        <v>306</v>
      </c>
    </row>
    <row r="723" spans="2:65" s="1" customFormat="1" ht="16.5" customHeight="1">
      <c r="B723" s="33"/>
      <c r="C723" s="179" t="s">
        <v>960</v>
      </c>
      <c r="D723" s="179" t="s">
        <v>447</v>
      </c>
      <c r="E723" s="180" t="s">
        <v>4184</v>
      </c>
      <c r="F723" s="181" t="s">
        <v>4185</v>
      </c>
      <c r="G723" s="182" t="s">
        <v>236</v>
      </c>
      <c r="H723" s="183">
        <v>0.13200000000000001</v>
      </c>
      <c r="I723" s="184"/>
      <c r="J723" s="185">
        <f>ROUND(I723*H723,2)</f>
        <v>0</v>
      </c>
      <c r="K723" s="181" t="s">
        <v>3596</v>
      </c>
      <c r="L723" s="186"/>
      <c r="M723" s="187" t="s">
        <v>21</v>
      </c>
      <c r="N723" s="188" t="s">
        <v>43</v>
      </c>
      <c r="P723" s="142">
        <f>O723*H723</f>
        <v>0</v>
      </c>
      <c r="Q723" s="142">
        <v>8.9999999999999998E-4</v>
      </c>
      <c r="R723" s="142">
        <f>Q723*H723</f>
        <v>1.188E-4</v>
      </c>
      <c r="S723" s="142">
        <v>0</v>
      </c>
      <c r="T723" s="143">
        <f>S723*H723</f>
        <v>0</v>
      </c>
      <c r="AR723" s="144" t="s">
        <v>365</v>
      </c>
      <c r="AT723" s="144" t="s">
        <v>447</v>
      </c>
      <c r="AU723" s="144" t="s">
        <v>81</v>
      </c>
      <c r="AY723" s="18" t="s">
        <v>306</v>
      </c>
      <c r="BE723" s="145">
        <f>IF(N723="základní",J723,0)</f>
        <v>0</v>
      </c>
      <c r="BF723" s="145">
        <f>IF(N723="snížená",J723,0)</f>
        <v>0</v>
      </c>
      <c r="BG723" s="145">
        <f>IF(N723="zákl. přenesená",J723,0)</f>
        <v>0</v>
      </c>
      <c r="BH723" s="145">
        <f>IF(N723="sníž. přenesená",J723,0)</f>
        <v>0</v>
      </c>
      <c r="BI723" s="145">
        <f>IF(N723="nulová",J723,0)</f>
        <v>0</v>
      </c>
      <c r="BJ723" s="18" t="s">
        <v>79</v>
      </c>
      <c r="BK723" s="145">
        <f>ROUND(I723*H723,2)</f>
        <v>0</v>
      </c>
      <c r="BL723" s="18" t="s">
        <v>108</v>
      </c>
      <c r="BM723" s="144" t="s">
        <v>4186</v>
      </c>
    </row>
    <row r="724" spans="2:65" s="14" customFormat="1">
      <c r="B724" s="165"/>
      <c r="D724" s="147" t="s">
        <v>313</v>
      </c>
      <c r="E724" s="166" t="s">
        <v>21</v>
      </c>
      <c r="F724" s="167" t="s">
        <v>4105</v>
      </c>
      <c r="H724" s="166" t="s">
        <v>21</v>
      </c>
      <c r="I724" s="168"/>
      <c r="L724" s="165"/>
      <c r="M724" s="169"/>
      <c r="T724" s="170"/>
      <c r="AT724" s="166" t="s">
        <v>313</v>
      </c>
      <c r="AU724" s="166" t="s">
        <v>81</v>
      </c>
      <c r="AV724" s="14" t="s">
        <v>79</v>
      </c>
      <c r="AW724" s="14" t="s">
        <v>34</v>
      </c>
      <c r="AX724" s="14" t="s">
        <v>72</v>
      </c>
      <c r="AY724" s="166" t="s">
        <v>306</v>
      </c>
    </row>
    <row r="725" spans="2:65" s="12" customFormat="1">
      <c r="B725" s="146"/>
      <c r="D725" s="147" t="s">
        <v>313</v>
      </c>
      <c r="E725" s="148" t="s">
        <v>21</v>
      </c>
      <c r="F725" s="149" t="s">
        <v>4187</v>
      </c>
      <c r="H725" s="150">
        <v>0.12</v>
      </c>
      <c r="I725" s="151"/>
      <c r="L725" s="146"/>
      <c r="M725" s="152"/>
      <c r="T725" s="153"/>
      <c r="AT725" s="148" t="s">
        <v>313</v>
      </c>
      <c r="AU725" s="148" t="s">
        <v>81</v>
      </c>
      <c r="AV725" s="12" t="s">
        <v>81</v>
      </c>
      <c r="AW725" s="12" t="s">
        <v>34</v>
      </c>
      <c r="AX725" s="12" t="s">
        <v>72</v>
      </c>
      <c r="AY725" s="148" t="s">
        <v>306</v>
      </c>
    </row>
    <row r="726" spans="2:65" s="13" customFormat="1">
      <c r="B726" s="154"/>
      <c r="D726" s="147" t="s">
        <v>313</v>
      </c>
      <c r="E726" s="155" t="s">
        <v>21</v>
      </c>
      <c r="F726" s="156" t="s">
        <v>315</v>
      </c>
      <c r="H726" s="157">
        <v>0.12</v>
      </c>
      <c r="I726" s="158"/>
      <c r="L726" s="154"/>
      <c r="M726" s="159"/>
      <c r="T726" s="160"/>
      <c r="AT726" s="155" t="s">
        <v>313</v>
      </c>
      <c r="AU726" s="155" t="s">
        <v>81</v>
      </c>
      <c r="AV726" s="13" t="s">
        <v>89</v>
      </c>
      <c r="AW726" s="13" t="s">
        <v>34</v>
      </c>
      <c r="AX726" s="13" t="s">
        <v>79</v>
      </c>
      <c r="AY726" s="155" t="s">
        <v>306</v>
      </c>
    </row>
    <row r="727" spans="2:65" s="12" customFormat="1">
      <c r="B727" s="146"/>
      <c r="D727" s="147" t="s">
        <v>313</v>
      </c>
      <c r="F727" s="149" t="s">
        <v>4188</v>
      </c>
      <c r="H727" s="150">
        <v>0.13200000000000001</v>
      </c>
      <c r="I727" s="151"/>
      <c r="L727" s="146"/>
      <c r="M727" s="152"/>
      <c r="T727" s="153"/>
      <c r="AT727" s="148" t="s">
        <v>313</v>
      </c>
      <c r="AU727" s="148" t="s">
        <v>81</v>
      </c>
      <c r="AV727" s="12" t="s">
        <v>81</v>
      </c>
      <c r="AW727" s="12" t="s">
        <v>4</v>
      </c>
      <c r="AX727" s="12" t="s">
        <v>79</v>
      </c>
      <c r="AY727" s="148" t="s">
        <v>306</v>
      </c>
    </row>
    <row r="728" spans="2:65" s="1" customFormat="1" ht="24.2" customHeight="1">
      <c r="B728" s="33"/>
      <c r="C728" s="133" t="s">
        <v>965</v>
      </c>
      <c r="D728" s="133" t="s">
        <v>308</v>
      </c>
      <c r="E728" s="134" t="s">
        <v>1038</v>
      </c>
      <c r="F728" s="135" t="s">
        <v>4189</v>
      </c>
      <c r="G728" s="136" t="s">
        <v>236</v>
      </c>
      <c r="H728" s="137">
        <v>356.62900000000002</v>
      </c>
      <c r="I728" s="138"/>
      <c r="J728" s="139">
        <f>ROUND(I728*H728,2)</f>
        <v>0</v>
      </c>
      <c r="K728" s="135" t="s">
        <v>3596</v>
      </c>
      <c r="L728" s="33"/>
      <c r="M728" s="140" t="s">
        <v>21</v>
      </c>
      <c r="N728" s="141" t="s">
        <v>43</v>
      </c>
      <c r="P728" s="142">
        <f>O728*H728</f>
        <v>0</v>
      </c>
      <c r="Q728" s="142">
        <v>8.0000000000000007E-5</v>
      </c>
      <c r="R728" s="142">
        <f>Q728*H728</f>
        <v>2.8530320000000005E-2</v>
      </c>
      <c r="S728" s="142">
        <v>0</v>
      </c>
      <c r="T728" s="143">
        <f>S728*H728</f>
        <v>0</v>
      </c>
      <c r="AR728" s="144" t="s">
        <v>108</v>
      </c>
      <c r="AT728" s="144" t="s">
        <v>308</v>
      </c>
      <c r="AU728" s="144" t="s">
        <v>81</v>
      </c>
      <c r="AY728" s="18" t="s">
        <v>306</v>
      </c>
      <c r="BE728" s="145">
        <f>IF(N728="základní",J728,0)</f>
        <v>0</v>
      </c>
      <c r="BF728" s="145">
        <f>IF(N728="snížená",J728,0)</f>
        <v>0</v>
      </c>
      <c r="BG728" s="145">
        <f>IF(N728="zákl. přenesená",J728,0)</f>
        <v>0</v>
      </c>
      <c r="BH728" s="145">
        <f>IF(N728="sníž. přenesená",J728,0)</f>
        <v>0</v>
      </c>
      <c r="BI728" s="145">
        <f>IF(N728="nulová",J728,0)</f>
        <v>0</v>
      </c>
      <c r="BJ728" s="18" t="s">
        <v>79</v>
      </c>
      <c r="BK728" s="145">
        <f>ROUND(I728*H728,2)</f>
        <v>0</v>
      </c>
      <c r="BL728" s="18" t="s">
        <v>108</v>
      </c>
      <c r="BM728" s="144" t="s">
        <v>4190</v>
      </c>
    </row>
    <row r="729" spans="2:65" s="1" customFormat="1">
      <c r="B729" s="33"/>
      <c r="D729" s="161" t="s">
        <v>321</v>
      </c>
      <c r="F729" s="162" t="s">
        <v>4191</v>
      </c>
      <c r="I729" s="163"/>
      <c r="L729" s="33"/>
      <c r="M729" s="164"/>
      <c r="T729" s="52"/>
      <c r="AT729" s="18" t="s">
        <v>321</v>
      </c>
      <c r="AU729" s="18" t="s">
        <v>81</v>
      </c>
    </row>
    <row r="730" spans="2:65" s="12" customFormat="1">
      <c r="B730" s="146"/>
      <c r="D730" s="147" t="s">
        <v>313</v>
      </c>
      <c r="E730" s="148" t="s">
        <v>21</v>
      </c>
      <c r="F730" s="149" t="s">
        <v>4192</v>
      </c>
      <c r="H730" s="150">
        <v>356.62900000000002</v>
      </c>
      <c r="I730" s="151"/>
      <c r="L730" s="146"/>
      <c r="M730" s="152"/>
      <c r="T730" s="153"/>
      <c r="AT730" s="148" t="s">
        <v>313</v>
      </c>
      <c r="AU730" s="148" t="s">
        <v>81</v>
      </c>
      <c r="AV730" s="12" t="s">
        <v>81</v>
      </c>
      <c r="AW730" s="12" t="s">
        <v>34</v>
      </c>
      <c r="AX730" s="12" t="s">
        <v>72</v>
      </c>
      <c r="AY730" s="148" t="s">
        <v>306</v>
      </c>
    </row>
    <row r="731" spans="2:65" s="13" customFormat="1">
      <c r="B731" s="154"/>
      <c r="D731" s="147" t="s">
        <v>313</v>
      </c>
      <c r="E731" s="155" t="s">
        <v>21</v>
      </c>
      <c r="F731" s="156" t="s">
        <v>315</v>
      </c>
      <c r="H731" s="157">
        <v>356.62900000000002</v>
      </c>
      <c r="I731" s="158"/>
      <c r="L731" s="154"/>
      <c r="M731" s="159"/>
      <c r="T731" s="160"/>
      <c r="AT731" s="155" t="s">
        <v>313</v>
      </c>
      <c r="AU731" s="155" t="s">
        <v>81</v>
      </c>
      <c r="AV731" s="13" t="s">
        <v>89</v>
      </c>
      <c r="AW731" s="13" t="s">
        <v>34</v>
      </c>
      <c r="AX731" s="13" t="s">
        <v>79</v>
      </c>
      <c r="AY731" s="155" t="s">
        <v>306</v>
      </c>
    </row>
    <row r="732" spans="2:65" s="1" customFormat="1" ht="16.5" customHeight="1">
      <c r="B732" s="33"/>
      <c r="C732" s="133" t="s">
        <v>971</v>
      </c>
      <c r="D732" s="133" t="s">
        <v>308</v>
      </c>
      <c r="E732" s="134" t="s">
        <v>1048</v>
      </c>
      <c r="F732" s="135" t="s">
        <v>1049</v>
      </c>
      <c r="G732" s="136" t="s">
        <v>240</v>
      </c>
      <c r="H732" s="137">
        <v>71.709999999999994</v>
      </c>
      <c r="I732" s="138"/>
      <c r="J732" s="139">
        <f>ROUND(I732*H732,2)</f>
        <v>0</v>
      </c>
      <c r="K732" s="135" t="s">
        <v>3596</v>
      </c>
      <c r="L732" s="33"/>
      <c r="M732" s="140" t="s">
        <v>21</v>
      </c>
      <c r="N732" s="141" t="s">
        <v>43</v>
      </c>
      <c r="P732" s="142">
        <f>O732*H732</f>
        <v>0</v>
      </c>
      <c r="Q732" s="142">
        <v>3.0000000000000001E-5</v>
      </c>
      <c r="R732" s="142">
        <f>Q732*H732</f>
        <v>2.1512999999999997E-3</v>
      </c>
      <c r="S732" s="142">
        <v>0</v>
      </c>
      <c r="T732" s="143">
        <f>S732*H732</f>
        <v>0</v>
      </c>
      <c r="AR732" s="144" t="s">
        <v>108</v>
      </c>
      <c r="AT732" s="144" t="s">
        <v>308</v>
      </c>
      <c r="AU732" s="144" t="s">
        <v>81</v>
      </c>
      <c r="AY732" s="18" t="s">
        <v>306</v>
      </c>
      <c r="BE732" s="145">
        <f>IF(N732="základní",J732,0)</f>
        <v>0</v>
      </c>
      <c r="BF732" s="145">
        <f>IF(N732="snížená",J732,0)</f>
        <v>0</v>
      </c>
      <c r="BG732" s="145">
        <f>IF(N732="zákl. přenesená",J732,0)</f>
        <v>0</v>
      </c>
      <c r="BH732" s="145">
        <f>IF(N732="sníž. přenesená",J732,0)</f>
        <v>0</v>
      </c>
      <c r="BI732" s="145">
        <f>IF(N732="nulová",J732,0)</f>
        <v>0</v>
      </c>
      <c r="BJ732" s="18" t="s">
        <v>79</v>
      </c>
      <c r="BK732" s="145">
        <f>ROUND(I732*H732,2)</f>
        <v>0</v>
      </c>
      <c r="BL732" s="18" t="s">
        <v>108</v>
      </c>
      <c r="BM732" s="144" t="s">
        <v>4193</v>
      </c>
    </row>
    <row r="733" spans="2:65" s="1" customFormat="1">
      <c r="B733" s="33"/>
      <c r="D733" s="161" t="s">
        <v>321</v>
      </c>
      <c r="F733" s="162" t="s">
        <v>4194</v>
      </c>
      <c r="I733" s="163"/>
      <c r="L733" s="33"/>
      <c r="M733" s="164"/>
      <c r="T733" s="52"/>
      <c r="AT733" s="18" t="s">
        <v>321</v>
      </c>
      <c r="AU733" s="18" t="s">
        <v>81</v>
      </c>
    </row>
    <row r="734" spans="2:65" s="14" customFormat="1">
      <c r="B734" s="165"/>
      <c r="D734" s="147" t="s">
        <v>313</v>
      </c>
      <c r="E734" s="166" t="s">
        <v>21</v>
      </c>
      <c r="F734" s="167" t="s">
        <v>4133</v>
      </c>
      <c r="H734" s="166" t="s">
        <v>21</v>
      </c>
      <c r="I734" s="168"/>
      <c r="L734" s="165"/>
      <c r="M734" s="169"/>
      <c r="T734" s="170"/>
      <c r="AT734" s="166" t="s">
        <v>313</v>
      </c>
      <c r="AU734" s="166" t="s">
        <v>81</v>
      </c>
      <c r="AV734" s="14" t="s">
        <v>79</v>
      </c>
      <c r="AW734" s="14" t="s">
        <v>34</v>
      </c>
      <c r="AX734" s="14" t="s">
        <v>72</v>
      </c>
      <c r="AY734" s="166" t="s">
        <v>306</v>
      </c>
    </row>
    <row r="735" spans="2:65" s="12" customFormat="1">
      <c r="B735" s="146"/>
      <c r="D735" s="147" t="s">
        <v>313</v>
      </c>
      <c r="E735" s="148" t="s">
        <v>21</v>
      </c>
      <c r="F735" s="149" t="s">
        <v>4195</v>
      </c>
      <c r="H735" s="150">
        <v>62.26</v>
      </c>
      <c r="I735" s="151"/>
      <c r="L735" s="146"/>
      <c r="M735" s="152"/>
      <c r="T735" s="153"/>
      <c r="AT735" s="148" t="s">
        <v>313</v>
      </c>
      <c r="AU735" s="148" t="s">
        <v>81</v>
      </c>
      <c r="AV735" s="12" t="s">
        <v>81</v>
      </c>
      <c r="AW735" s="12" t="s">
        <v>34</v>
      </c>
      <c r="AX735" s="12" t="s">
        <v>72</v>
      </c>
      <c r="AY735" s="148" t="s">
        <v>306</v>
      </c>
    </row>
    <row r="736" spans="2:65" s="12" customFormat="1">
      <c r="B736" s="146"/>
      <c r="D736" s="147" t="s">
        <v>313</v>
      </c>
      <c r="E736" s="148" t="s">
        <v>21</v>
      </c>
      <c r="F736" s="149" t="s">
        <v>4196</v>
      </c>
      <c r="H736" s="150">
        <v>9.4499999999999993</v>
      </c>
      <c r="I736" s="151"/>
      <c r="L736" s="146"/>
      <c r="M736" s="152"/>
      <c r="T736" s="153"/>
      <c r="AT736" s="148" t="s">
        <v>313</v>
      </c>
      <c r="AU736" s="148" t="s">
        <v>81</v>
      </c>
      <c r="AV736" s="12" t="s">
        <v>81</v>
      </c>
      <c r="AW736" s="12" t="s">
        <v>34</v>
      </c>
      <c r="AX736" s="12" t="s">
        <v>72</v>
      </c>
      <c r="AY736" s="148" t="s">
        <v>306</v>
      </c>
    </row>
    <row r="737" spans="2:65" s="13" customFormat="1">
      <c r="B737" s="154"/>
      <c r="D737" s="147" t="s">
        <v>313</v>
      </c>
      <c r="E737" s="155" t="s">
        <v>21</v>
      </c>
      <c r="F737" s="156" t="s">
        <v>315</v>
      </c>
      <c r="H737" s="157">
        <v>71.709999999999994</v>
      </c>
      <c r="I737" s="158"/>
      <c r="L737" s="154"/>
      <c r="M737" s="159"/>
      <c r="T737" s="160"/>
      <c r="AT737" s="155" t="s">
        <v>313</v>
      </c>
      <c r="AU737" s="155" t="s">
        <v>81</v>
      </c>
      <c r="AV737" s="13" t="s">
        <v>89</v>
      </c>
      <c r="AW737" s="13" t="s">
        <v>34</v>
      </c>
      <c r="AX737" s="13" t="s">
        <v>79</v>
      </c>
      <c r="AY737" s="155" t="s">
        <v>306</v>
      </c>
    </row>
    <row r="738" spans="2:65" s="1" customFormat="1" ht="16.5" customHeight="1">
      <c r="B738" s="33"/>
      <c r="C738" s="179" t="s">
        <v>977</v>
      </c>
      <c r="D738" s="179" t="s">
        <v>447</v>
      </c>
      <c r="E738" s="180" t="s">
        <v>4197</v>
      </c>
      <c r="F738" s="181" t="s">
        <v>4198</v>
      </c>
      <c r="G738" s="182" t="s">
        <v>240</v>
      </c>
      <c r="H738" s="183">
        <v>75.296000000000006</v>
      </c>
      <c r="I738" s="184"/>
      <c r="J738" s="185">
        <f>ROUND(I738*H738,2)</f>
        <v>0</v>
      </c>
      <c r="K738" s="181" t="s">
        <v>3596</v>
      </c>
      <c r="L738" s="186"/>
      <c r="M738" s="187" t="s">
        <v>21</v>
      </c>
      <c r="N738" s="188" t="s">
        <v>43</v>
      </c>
      <c r="P738" s="142">
        <f>O738*H738</f>
        <v>0</v>
      </c>
      <c r="Q738" s="142">
        <v>5.5999999999999995E-4</v>
      </c>
      <c r="R738" s="142">
        <f>Q738*H738</f>
        <v>4.2165759999999997E-2</v>
      </c>
      <c r="S738" s="142">
        <v>0</v>
      </c>
      <c r="T738" s="143">
        <f>S738*H738</f>
        <v>0</v>
      </c>
      <c r="AR738" s="144" t="s">
        <v>365</v>
      </c>
      <c r="AT738" s="144" t="s">
        <v>447</v>
      </c>
      <c r="AU738" s="144" t="s">
        <v>81</v>
      </c>
      <c r="AY738" s="18" t="s">
        <v>306</v>
      </c>
      <c r="BE738" s="145">
        <f>IF(N738="základní",J738,0)</f>
        <v>0</v>
      </c>
      <c r="BF738" s="145">
        <f>IF(N738="snížená",J738,0)</f>
        <v>0</v>
      </c>
      <c r="BG738" s="145">
        <f>IF(N738="zákl. přenesená",J738,0)</f>
        <v>0</v>
      </c>
      <c r="BH738" s="145">
        <f>IF(N738="sníž. přenesená",J738,0)</f>
        <v>0</v>
      </c>
      <c r="BI738" s="145">
        <f>IF(N738="nulová",J738,0)</f>
        <v>0</v>
      </c>
      <c r="BJ738" s="18" t="s">
        <v>79</v>
      </c>
      <c r="BK738" s="145">
        <f>ROUND(I738*H738,2)</f>
        <v>0</v>
      </c>
      <c r="BL738" s="18" t="s">
        <v>108</v>
      </c>
      <c r="BM738" s="144" t="s">
        <v>4199</v>
      </c>
    </row>
    <row r="739" spans="2:65" s="12" customFormat="1">
      <c r="B739" s="146"/>
      <c r="D739" s="147" t="s">
        <v>313</v>
      </c>
      <c r="F739" s="149" t="s">
        <v>4200</v>
      </c>
      <c r="H739" s="150">
        <v>75.296000000000006</v>
      </c>
      <c r="I739" s="151"/>
      <c r="L739" s="146"/>
      <c r="M739" s="152"/>
      <c r="T739" s="153"/>
      <c r="AT739" s="148" t="s">
        <v>313</v>
      </c>
      <c r="AU739" s="148" t="s">
        <v>81</v>
      </c>
      <c r="AV739" s="12" t="s">
        <v>81</v>
      </c>
      <c r="AW739" s="12" t="s">
        <v>4</v>
      </c>
      <c r="AX739" s="12" t="s">
        <v>79</v>
      </c>
      <c r="AY739" s="148" t="s">
        <v>306</v>
      </c>
    </row>
    <row r="740" spans="2:65" s="1" customFormat="1" ht="16.5" customHeight="1">
      <c r="B740" s="33"/>
      <c r="C740" s="133" t="s">
        <v>986</v>
      </c>
      <c r="D740" s="133" t="s">
        <v>308</v>
      </c>
      <c r="E740" s="134" t="s">
        <v>1059</v>
      </c>
      <c r="F740" s="135" t="s">
        <v>1060</v>
      </c>
      <c r="G740" s="136" t="s">
        <v>240</v>
      </c>
      <c r="H740" s="137">
        <v>36.299999999999997</v>
      </c>
      <c r="I740" s="138"/>
      <c r="J740" s="139">
        <f>ROUND(I740*H740,2)</f>
        <v>0</v>
      </c>
      <c r="K740" s="135" t="s">
        <v>3596</v>
      </c>
      <c r="L740" s="33"/>
      <c r="M740" s="140" t="s">
        <v>21</v>
      </c>
      <c r="N740" s="141" t="s">
        <v>43</v>
      </c>
      <c r="P740" s="142">
        <f>O740*H740</f>
        <v>0</v>
      </c>
      <c r="Q740" s="142">
        <v>0</v>
      </c>
      <c r="R740" s="142">
        <f>Q740*H740</f>
        <v>0</v>
      </c>
      <c r="S740" s="142">
        <v>0</v>
      </c>
      <c r="T740" s="143">
        <f>S740*H740</f>
        <v>0</v>
      </c>
      <c r="AR740" s="144" t="s">
        <v>108</v>
      </c>
      <c r="AT740" s="144" t="s">
        <v>308</v>
      </c>
      <c r="AU740" s="144" t="s">
        <v>81</v>
      </c>
      <c r="AY740" s="18" t="s">
        <v>306</v>
      </c>
      <c r="BE740" s="145">
        <f>IF(N740="základní",J740,0)</f>
        <v>0</v>
      </c>
      <c r="BF740" s="145">
        <f>IF(N740="snížená",J740,0)</f>
        <v>0</v>
      </c>
      <c r="BG740" s="145">
        <f>IF(N740="zákl. přenesená",J740,0)</f>
        <v>0</v>
      </c>
      <c r="BH740" s="145">
        <f>IF(N740="sníž. přenesená",J740,0)</f>
        <v>0</v>
      </c>
      <c r="BI740" s="145">
        <f>IF(N740="nulová",J740,0)</f>
        <v>0</v>
      </c>
      <c r="BJ740" s="18" t="s">
        <v>79</v>
      </c>
      <c r="BK740" s="145">
        <f>ROUND(I740*H740,2)</f>
        <v>0</v>
      </c>
      <c r="BL740" s="18" t="s">
        <v>108</v>
      </c>
      <c r="BM740" s="144" t="s">
        <v>4201</v>
      </c>
    </row>
    <row r="741" spans="2:65" s="1" customFormat="1">
      <c r="B741" s="33"/>
      <c r="D741" s="161" t="s">
        <v>321</v>
      </c>
      <c r="F741" s="162" t="s">
        <v>4202</v>
      </c>
      <c r="I741" s="163"/>
      <c r="L741" s="33"/>
      <c r="M741" s="164"/>
      <c r="T741" s="52"/>
      <c r="AT741" s="18" t="s">
        <v>321</v>
      </c>
      <c r="AU741" s="18" t="s">
        <v>81</v>
      </c>
    </row>
    <row r="742" spans="2:65" s="14" customFormat="1">
      <c r="B742" s="165"/>
      <c r="D742" s="147" t="s">
        <v>313</v>
      </c>
      <c r="E742" s="166" t="s">
        <v>21</v>
      </c>
      <c r="F742" s="167" t="s">
        <v>4203</v>
      </c>
      <c r="H742" s="166" t="s">
        <v>21</v>
      </c>
      <c r="I742" s="168"/>
      <c r="L742" s="165"/>
      <c r="M742" s="169"/>
      <c r="T742" s="170"/>
      <c r="AT742" s="166" t="s">
        <v>313</v>
      </c>
      <c r="AU742" s="166" t="s">
        <v>81</v>
      </c>
      <c r="AV742" s="14" t="s">
        <v>79</v>
      </c>
      <c r="AW742" s="14" t="s">
        <v>34</v>
      </c>
      <c r="AX742" s="14" t="s">
        <v>72</v>
      </c>
      <c r="AY742" s="166" t="s">
        <v>306</v>
      </c>
    </row>
    <row r="743" spans="2:65" s="12" customFormat="1">
      <c r="B743" s="146"/>
      <c r="D743" s="147" t="s">
        <v>313</v>
      </c>
      <c r="E743" s="148" t="s">
        <v>21</v>
      </c>
      <c r="F743" s="149" t="s">
        <v>4204</v>
      </c>
      <c r="H743" s="150">
        <v>26.1</v>
      </c>
      <c r="I743" s="151"/>
      <c r="L743" s="146"/>
      <c r="M743" s="152"/>
      <c r="T743" s="153"/>
      <c r="AT743" s="148" t="s">
        <v>313</v>
      </c>
      <c r="AU743" s="148" t="s">
        <v>81</v>
      </c>
      <c r="AV743" s="12" t="s">
        <v>81</v>
      </c>
      <c r="AW743" s="12" t="s">
        <v>34</v>
      </c>
      <c r="AX743" s="12" t="s">
        <v>72</v>
      </c>
      <c r="AY743" s="148" t="s">
        <v>306</v>
      </c>
    </row>
    <row r="744" spans="2:65" s="13" customFormat="1">
      <c r="B744" s="154"/>
      <c r="D744" s="147" t="s">
        <v>313</v>
      </c>
      <c r="E744" s="155" t="s">
        <v>21</v>
      </c>
      <c r="F744" s="156" t="s">
        <v>315</v>
      </c>
      <c r="H744" s="157">
        <v>26.1</v>
      </c>
      <c r="I744" s="158"/>
      <c r="L744" s="154"/>
      <c r="M744" s="159"/>
      <c r="T744" s="160"/>
      <c r="AT744" s="155" t="s">
        <v>313</v>
      </c>
      <c r="AU744" s="155" t="s">
        <v>81</v>
      </c>
      <c r="AV744" s="13" t="s">
        <v>89</v>
      </c>
      <c r="AW744" s="13" t="s">
        <v>34</v>
      </c>
      <c r="AX744" s="13" t="s">
        <v>72</v>
      </c>
      <c r="AY744" s="155" t="s">
        <v>306</v>
      </c>
    </row>
    <row r="745" spans="2:65" s="12" customFormat="1">
      <c r="B745" s="146"/>
      <c r="D745" s="147" t="s">
        <v>313</v>
      </c>
      <c r="E745" s="148" t="s">
        <v>21</v>
      </c>
      <c r="F745" s="149" t="s">
        <v>4205</v>
      </c>
      <c r="H745" s="150">
        <v>10.199999999999999</v>
      </c>
      <c r="I745" s="151"/>
      <c r="L745" s="146"/>
      <c r="M745" s="152"/>
      <c r="T745" s="153"/>
      <c r="AT745" s="148" t="s">
        <v>313</v>
      </c>
      <c r="AU745" s="148" t="s">
        <v>81</v>
      </c>
      <c r="AV745" s="12" t="s">
        <v>81</v>
      </c>
      <c r="AW745" s="12" t="s">
        <v>34</v>
      </c>
      <c r="AX745" s="12" t="s">
        <v>72</v>
      </c>
      <c r="AY745" s="148" t="s">
        <v>306</v>
      </c>
    </row>
    <row r="746" spans="2:65" s="13" customFormat="1">
      <c r="B746" s="154"/>
      <c r="D746" s="147" t="s">
        <v>313</v>
      </c>
      <c r="E746" s="155" t="s">
        <v>21</v>
      </c>
      <c r="F746" s="156" t="s">
        <v>315</v>
      </c>
      <c r="H746" s="157">
        <v>10.199999999999999</v>
      </c>
      <c r="I746" s="158"/>
      <c r="L746" s="154"/>
      <c r="M746" s="159"/>
      <c r="T746" s="160"/>
      <c r="AT746" s="155" t="s">
        <v>313</v>
      </c>
      <c r="AU746" s="155" t="s">
        <v>81</v>
      </c>
      <c r="AV746" s="13" t="s">
        <v>89</v>
      </c>
      <c r="AW746" s="13" t="s">
        <v>34</v>
      </c>
      <c r="AX746" s="13" t="s">
        <v>72</v>
      </c>
      <c r="AY746" s="155" t="s">
        <v>306</v>
      </c>
    </row>
    <row r="747" spans="2:65" s="15" customFormat="1">
      <c r="B747" s="171"/>
      <c r="D747" s="147" t="s">
        <v>313</v>
      </c>
      <c r="E747" s="172" t="s">
        <v>21</v>
      </c>
      <c r="F747" s="173" t="s">
        <v>331</v>
      </c>
      <c r="H747" s="174">
        <v>36.299999999999997</v>
      </c>
      <c r="I747" s="175"/>
      <c r="L747" s="171"/>
      <c r="M747" s="176"/>
      <c r="T747" s="177"/>
      <c r="AT747" s="172" t="s">
        <v>313</v>
      </c>
      <c r="AU747" s="172" t="s">
        <v>81</v>
      </c>
      <c r="AV747" s="15" t="s">
        <v>108</v>
      </c>
      <c r="AW747" s="15" t="s">
        <v>34</v>
      </c>
      <c r="AX747" s="15" t="s">
        <v>79</v>
      </c>
      <c r="AY747" s="172" t="s">
        <v>306</v>
      </c>
    </row>
    <row r="748" spans="2:65" s="1" customFormat="1" ht="16.5" customHeight="1">
      <c r="B748" s="33"/>
      <c r="C748" s="179" t="s">
        <v>991</v>
      </c>
      <c r="D748" s="179" t="s">
        <v>447</v>
      </c>
      <c r="E748" s="180" t="s">
        <v>987</v>
      </c>
      <c r="F748" s="181" t="s">
        <v>988</v>
      </c>
      <c r="G748" s="182" t="s">
        <v>240</v>
      </c>
      <c r="H748" s="183">
        <v>27.405000000000001</v>
      </c>
      <c r="I748" s="184"/>
      <c r="J748" s="185">
        <f>ROUND(I748*H748,2)</f>
        <v>0</v>
      </c>
      <c r="K748" s="181" t="s">
        <v>3596</v>
      </c>
      <c r="L748" s="186"/>
      <c r="M748" s="187" t="s">
        <v>21</v>
      </c>
      <c r="N748" s="188" t="s">
        <v>43</v>
      </c>
      <c r="P748" s="142">
        <f>O748*H748</f>
        <v>0</v>
      </c>
      <c r="Q748" s="142">
        <v>1E-4</v>
      </c>
      <c r="R748" s="142">
        <f>Q748*H748</f>
        <v>2.7405000000000003E-3</v>
      </c>
      <c r="S748" s="142">
        <v>0</v>
      </c>
      <c r="T748" s="143">
        <f>S748*H748</f>
        <v>0</v>
      </c>
      <c r="AR748" s="144" t="s">
        <v>365</v>
      </c>
      <c r="AT748" s="144" t="s">
        <v>447</v>
      </c>
      <c r="AU748" s="144" t="s">
        <v>81</v>
      </c>
      <c r="AY748" s="18" t="s">
        <v>306</v>
      </c>
      <c r="BE748" s="145">
        <f>IF(N748="základní",J748,0)</f>
        <v>0</v>
      </c>
      <c r="BF748" s="145">
        <f>IF(N748="snížená",J748,0)</f>
        <v>0</v>
      </c>
      <c r="BG748" s="145">
        <f>IF(N748="zákl. přenesená",J748,0)</f>
        <v>0</v>
      </c>
      <c r="BH748" s="145">
        <f>IF(N748="sníž. přenesená",J748,0)</f>
        <v>0</v>
      </c>
      <c r="BI748" s="145">
        <f>IF(N748="nulová",J748,0)</f>
        <v>0</v>
      </c>
      <c r="BJ748" s="18" t="s">
        <v>79</v>
      </c>
      <c r="BK748" s="145">
        <f>ROUND(I748*H748,2)</f>
        <v>0</v>
      </c>
      <c r="BL748" s="18" t="s">
        <v>108</v>
      </c>
      <c r="BM748" s="144" t="s">
        <v>4206</v>
      </c>
    </row>
    <row r="749" spans="2:65" s="14" customFormat="1">
      <c r="B749" s="165"/>
      <c r="D749" s="147" t="s">
        <v>313</v>
      </c>
      <c r="E749" s="166" t="s">
        <v>21</v>
      </c>
      <c r="F749" s="167" t="s">
        <v>4203</v>
      </c>
      <c r="H749" s="166" t="s">
        <v>21</v>
      </c>
      <c r="I749" s="168"/>
      <c r="L749" s="165"/>
      <c r="M749" s="169"/>
      <c r="T749" s="170"/>
      <c r="AT749" s="166" t="s">
        <v>313</v>
      </c>
      <c r="AU749" s="166" t="s">
        <v>81</v>
      </c>
      <c r="AV749" s="14" t="s">
        <v>79</v>
      </c>
      <c r="AW749" s="14" t="s">
        <v>34</v>
      </c>
      <c r="AX749" s="14" t="s">
        <v>72</v>
      </c>
      <c r="AY749" s="166" t="s">
        <v>306</v>
      </c>
    </row>
    <row r="750" spans="2:65" s="12" customFormat="1">
      <c r="B750" s="146"/>
      <c r="D750" s="147" t="s">
        <v>313</v>
      </c>
      <c r="E750" s="148" t="s">
        <v>21</v>
      </c>
      <c r="F750" s="149" t="s">
        <v>4204</v>
      </c>
      <c r="H750" s="150">
        <v>26.1</v>
      </c>
      <c r="I750" s="151"/>
      <c r="L750" s="146"/>
      <c r="M750" s="152"/>
      <c r="T750" s="153"/>
      <c r="AT750" s="148" t="s">
        <v>313</v>
      </c>
      <c r="AU750" s="148" t="s">
        <v>81</v>
      </c>
      <c r="AV750" s="12" t="s">
        <v>81</v>
      </c>
      <c r="AW750" s="12" t="s">
        <v>34</v>
      </c>
      <c r="AX750" s="12" t="s">
        <v>72</v>
      </c>
      <c r="AY750" s="148" t="s">
        <v>306</v>
      </c>
    </row>
    <row r="751" spans="2:65" s="13" customFormat="1">
      <c r="B751" s="154"/>
      <c r="D751" s="147" t="s">
        <v>313</v>
      </c>
      <c r="E751" s="155" t="s">
        <v>21</v>
      </c>
      <c r="F751" s="156" t="s">
        <v>315</v>
      </c>
      <c r="H751" s="157">
        <v>26.1</v>
      </c>
      <c r="I751" s="158"/>
      <c r="L751" s="154"/>
      <c r="M751" s="159"/>
      <c r="T751" s="160"/>
      <c r="AT751" s="155" t="s">
        <v>313</v>
      </c>
      <c r="AU751" s="155" t="s">
        <v>81</v>
      </c>
      <c r="AV751" s="13" t="s">
        <v>89</v>
      </c>
      <c r="AW751" s="13" t="s">
        <v>34</v>
      </c>
      <c r="AX751" s="13" t="s">
        <v>79</v>
      </c>
      <c r="AY751" s="155" t="s">
        <v>306</v>
      </c>
    </row>
    <row r="752" spans="2:65" s="12" customFormat="1">
      <c r="B752" s="146"/>
      <c r="D752" s="147" t="s">
        <v>313</v>
      </c>
      <c r="F752" s="149" t="s">
        <v>4207</v>
      </c>
      <c r="H752" s="150">
        <v>27.405000000000001</v>
      </c>
      <c r="I752" s="151"/>
      <c r="L752" s="146"/>
      <c r="M752" s="152"/>
      <c r="T752" s="153"/>
      <c r="AT752" s="148" t="s">
        <v>313</v>
      </c>
      <c r="AU752" s="148" t="s">
        <v>81</v>
      </c>
      <c r="AV752" s="12" t="s">
        <v>81</v>
      </c>
      <c r="AW752" s="12" t="s">
        <v>4</v>
      </c>
      <c r="AX752" s="12" t="s">
        <v>79</v>
      </c>
      <c r="AY752" s="148" t="s">
        <v>306</v>
      </c>
    </row>
    <row r="753" spans="2:65" s="1" customFormat="1" ht="16.5" customHeight="1">
      <c r="B753" s="33"/>
      <c r="C753" s="179" t="s">
        <v>997</v>
      </c>
      <c r="D753" s="179" t="s">
        <v>447</v>
      </c>
      <c r="E753" s="180" t="s">
        <v>1069</v>
      </c>
      <c r="F753" s="181" t="s">
        <v>1070</v>
      </c>
      <c r="G753" s="182" t="s">
        <v>240</v>
      </c>
      <c r="H753" s="183">
        <v>10.71</v>
      </c>
      <c r="I753" s="184"/>
      <c r="J753" s="185">
        <f>ROUND(I753*H753,2)</f>
        <v>0</v>
      </c>
      <c r="K753" s="181" t="s">
        <v>3596</v>
      </c>
      <c r="L753" s="186"/>
      <c r="M753" s="187" t="s">
        <v>21</v>
      </c>
      <c r="N753" s="188" t="s">
        <v>43</v>
      </c>
      <c r="P753" s="142">
        <f>O753*H753</f>
        <v>0</v>
      </c>
      <c r="Q753" s="142">
        <v>5.0000000000000001E-4</v>
      </c>
      <c r="R753" s="142">
        <f>Q753*H753</f>
        <v>5.3550000000000004E-3</v>
      </c>
      <c r="S753" s="142">
        <v>0</v>
      </c>
      <c r="T753" s="143">
        <f>S753*H753</f>
        <v>0</v>
      </c>
      <c r="AR753" s="144" t="s">
        <v>365</v>
      </c>
      <c r="AT753" s="144" t="s">
        <v>447</v>
      </c>
      <c r="AU753" s="144" t="s">
        <v>81</v>
      </c>
      <c r="AY753" s="18" t="s">
        <v>306</v>
      </c>
      <c r="BE753" s="145">
        <f>IF(N753="základní",J753,0)</f>
        <v>0</v>
      </c>
      <c r="BF753" s="145">
        <f>IF(N753="snížená",J753,0)</f>
        <v>0</v>
      </c>
      <c r="BG753" s="145">
        <f>IF(N753="zákl. přenesená",J753,0)</f>
        <v>0</v>
      </c>
      <c r="BH753" s="145">
        <f>IF(N753="sníž. přenesená",J753,0)</f>
        <v>0</v>
      </c>
      <c r="BI753" s="145">
        <f>IF(N753="nulová",J753,0)</f>
        <v>0</v>
      </c>
      <c r="BJ753" s="18" t="s">
        <v>79</v>
      </c>
      <c r="BK753" s="145">
        <f>ROUND(I753*H753,2)</f>
        <v>0</v>
      </c>
      <c r="BL753" s="18" t="s">
        <v>108</v>
      </c>
      <c r="BM753" s="144" t="s">
        <v>4208</v>
      </c>
    </row>
    <row r="754" spans="2:65" s="12" customFormat="1">
      <c r="B754" s="146"/>
      <c r="D754" s="147" t="s">
        <v>313</v>
      </c>
      <c r="E754" s="148" t="s">
        <v>21</v>
      </c>
      <c r="F754" s="149" t="s">
        <v>4205</v>
      </c>
      <c r="H754" s="150">
        <v>10.199999999999999</v>
      </c>
      <c r="I754" s="151"/>
      <c r="L754" s="146"/>
      <c r="M754" s="152"/>
      <c r="T754" s="153"/>
      <c r="AT754" s="148" t="s">
        <v>313</v>
      </c>
      <c r="AU754" s="148" t="s">
        <v>81</v>
      </c>
      <c r="AV754" s="12" t="s">
        <v>81</v>
      </c>
      <c r="AW754" s="12" t="s">
        <v>34</v>
      </c>
      <c r="AX754" s="12" t="s">
        <v>72</v>
      </c>
      <c r="AY754" s="148" t="s">
        <v>306</v>
      </c>
    </row>
    <row r="755" spans="2:65" s="13" customFormat="1">
      <c r="B755" s="154"/>
      <c r="D755" s="147" t="s">
        <v>313</v>
      </c>
      <c r="E755" s="155" t="s">
        <v>21</v>
      </c>
      <c r="F755" s="156" t="s">
        <v>315</v>
      </c>
      <c r="H755" s="157">
        <v>10.199999999999999</v>
      </c>
      <c r="I755" s="158"/>
      <c r="L755" s="154"/>
      <c r="M755" s="159"/>
      <c r="T755" s="160"/>
      <c r="AT755" s="155" t="s">
        <v>313</v>
      </c>
      <c r="AU755" s="155" t="s">
        <v>81</v>
      </c>
      <c r="AV755" s="13" t="s">
        <v>89</v>
      </c>
      <c r="AW755" s="13" t="s">
        <v>34</v>
      </c>
      <c r="AX755" s="13" t="s">
        <v>79</v>
      </c>
      <c r="AY755" s="155" t="s">
        <v>306</v>
      </c>
    </row>
    <row r="756" spans="2:65" s="12" customFormat="1">
      <c r="B756" s="146"/>
      <c r="D756" s="147" t="s">
        <v>313</v>
      </c>
      <c r="F756" s="149" t="s">
        <v>4209</v>
      </c>
      <c r="H756" s="150">
        <v>10.71</v>
      </c>
      <c r="I756" s="151"/>
      <c r="L756" s="146"/>
      <c r="M756" s="152"/>
      <c r="T756" s="153"/>
      <c r="AT756" s="148" t="s">
        <v>313</v>
      </c>
      <c r="AU756" s="148" t="s">
        <v>81</v>
      </c>
      <c r="AV756" s="12" t="s">
        <v>81</v>
      </c>
      <c r="AW756" s="12" t="s">
        <v>4</v>
      </c>
      <c r="AX756" s="12" t="s">
        <v>79</v>
      </c>
      <c r="AY756" s="148" t="s">
        <v>306</v>
      </c>
    </row>
    <row r="757" spans="2:65" s="1" customFormat="1" ht="24.2" customHeight="1">
      <c r="B757" s="33"/>
      <c r="C757" s="133" t="s">
        <v>1002</v>
      </c>
      <c r="D757" s="133" t="s">
        <v>308</v>
      </c>
      <c r="E757" s="134" t="s">
        <v>4210</v>
      </c>
      <c r="F757" s="135" t="s">
        <v>4211</v>
      </c>
      <c r="G757" s="136" t="s">
        <v>236</v>
      </c>
      <c r="H757" s="137">
        <v>297.339</v>
      </c>
      <c r="I757" s="138"/>
      <c r="J757" s="139">
        <f>ROUND(I757*H757,2)</f>
        <v>0</v>
      </c>
      <c r="K757" s="135" t="s">
        <v>311</v>
      </c>
      <c r="L757" s="33"/>
      <c r="M757" s="140" t="s">
        <v>21</v>
      </c>
      <c r="N757" s="141" t="s">
        <v>43</v>
      </c>
      <c r="P757" s="142">
        <f>O757*H757</f>
        <v>0</v>
      </c>
      <c r="Q757" s="142">
        <v>5.28E-3</v>
      </c>
      <c r="R757" s="142">
        <f>Q757*H757</f>
        <v>1.56994992</v>
      </c>
      <c r="S757" s="142">
        <v>0</v>
      </c>
      <c r="T757" s="143">
        <f>S757*H757</f>
        <v>0</v>
      </c>
      <c r="AR757" s="144" t="s">
        <v>108</v>
      </c>
      <c r="AT757" s="144" t="s">
        <v>308</v>
      </c>
      <c r="AU757" s="144" t="s">
        <v>81</v>
      </c>
      <c r="AY757" s="18" t="s">
        <v>306</v>
      </c>
      <c r="BE757" s="145">
        <f>IF(N757="základní",J757,0)</f>
        <v>0</v>
      </c>
      <c r="BF757" s="145">
        <f>IF(N757="snížená",J757,0)</f>
        <v>0</v>
      </c>
      <c r="BG757" s="145">
        <f>IF(N757="zákl. přenesená",J757,0)</f>
        <v>0</v>
      </c>
      <c r="BH757" s="145">
        <f>IF(N757="sníž. přenesená",J757,0)</f>
        <v>0</v>
      </c>
      <c r="BI757" s="145">
        <f>IF(N757="nulová",J757,0)</f>
        <v>0</v>
      </c>
      <c r="BJ757" s="18" t="s">
        <v>79</v>
      </c>
      <c r="BK757" s="145">
        <f>ROUND(I757*H757,2)</f>
        <v>0</v>
      </c>
      <c r="BL757" s="18" t="s">
        <v>108</v>
      </c>
      <c r="BM757" s="144" t="s">
        <v>4212</v>
      </c>
    </row>
    <row r="758" spans="2:65" s="1" customFormat="1" ht="107.25">
      <c r="B758" s="33"/>
      <c r="D758" s="147" t="s">
        <v>356</v>
      </c>
      <c r="F758" s="178" t="s">
        <v>4110</v>
      </c>
      <c r="I758" s="163"/>
      <c r="L758" s="33"/>
      <c r="M758" s="164"/>
      <c r="T758" s="52"/>
      <c r="AT758" s="18" t="s">
        <v>356</v>
      </c>
      <c r="AU758" s="18" t="s">
        <v>81</v>
      </c>
    </row>
    <row r="759" spans="2:65" s="12" customFormat="1">
      <c r="B759" s="146"/>
      <c r="D759" s="147" t="s">
        <v>313</v>
      </c>
      <c r="E759" s="148" t="s">
        <v>21</v>
      </c>
      <c r="F759" s="149" t="s">
        <v>4127</v>
      </c>
      <c r="H759" s="150">
        <v>271.31900000000002</v>
      </c>
      <c r="I759" s="151"/>
      <c r="L759" s="146"/>
      <c r="M759" s="152"/>
      <c r="T759" s="153"/>
      <c r="AT759" s="148" t="s">
        <v>313</v>
      </c>
      <c r="AU759" s="148" t="s">
        <v>81</v>
      </c>
      <c r="AV759" s="12" t="s">
        <v>81</v>
      </c>
      <c r="AW759" s="12" t="s">
        <v>34</v>
      </c>
      <c r="AX759" s="12" t="s">
        <v>72</v>
      </c>
      <c r="AY759" s="148" t="s">
        <v>306</v>
      </c>
    </row>
    <row r="760" spans="2:65" s="14" customFormat="1">
      <c r="B760" s="165"/>
      <c r="D760" s="147" t="s">
        <v>313</v>
      </c>
      <c r="E760" s="166" t="s">
        <v>21</v>
      </c>
      <c r="F760" s="167" t="s">
        <v>4105</v>
      </c>
      <c r="H760" s="166" t="s">
        <v>21</v>
      </c>
      <c r="I760" s="168"/>
      <c r="L760" s="165"/>
      <c r="M760" s="169"/>
      <c r="T760" s="170"/>
      <c r="AT760" s="166" t="s">
        <v>313</v>
      </c>
      <c r="AU760" s="166" t="s">
        <v>81</v>
      </c>
      <c r="AV760" s="14" t="s">
        <v>79</v>
      </c>
      <c r="AW760" s="14" t="s">
        <v>34</v>
      </c>
      <c r="AX760" s="14" t="s">
        <v>72</v>
      </c>
      <c r="AY760" s="166" t="s">
        <v>306</v>
      </c>
    </row>
    <row r="761" spans="2:65" s="12" customFormat="1">
      <c r="B761" s="146"/>
      <c r="D761" s="147" t="s">
        <v>313</v>
      </c>
      <c r="E761" s="148" t="s">
        <v>21</v>
      </c>
      <c r="F761" s="149" t="s">
        <v>4128</v>
      </c>
      <c r="H761" s="150">
        <v>1.02</v>
      </c>
      <c r="I761" s="151"/>
      <c r="L761" s="146"/>
      <c r="M761" s="152"/>
      <c r="T761" s="153"/>
      <c r="AT761" s="148" t="s">
        <v>313</v>
      </c>
      <c r="AU761" s="148" t="s">
        <v>81</v>
      </c>
      <c r="AV761" s="12" t="s">
        <v>81</v>
      </c>
      <c r="AW761" s="12" t="s">
        <v>34</v>
      </c>
      <c r="AX761" s="12" t="s">
        <v>72</v>
      </c>
      <c r="AY761" s="148" t="s">
        <v>306</v>
      </c>
    </row>
    <row r="762" spans="2:65" s="13" customFormat="1">
      <c r="B762" s="154"/>
      <c r="D762" s="147" t="s">
        <v>313</v>
      </c>
      <c r="E762" s="155" t="s">
        <v>21</v>
      </c>
      <c r="F762" s="156" t="s">
        <v>315</v>
      </c>
      <c r="H762" s="157">
        <v>272.339</v>
      </c>
      <c r="I762" s="158"/>
      <c r="L762" s="154"/>
      <c r="M762" s="159"/>
      <c r="T762" s="160"/>
      <c r="AT762" s="155" t="s">
        <v>313</v>
      </c>
      <c r="AU762" s="155" t="s">
        <v>81</v>
      </c>
      <c r="AV762" s="13" t="s">
        <v>89</v>
      </c>
      <c r="AW762" s="13" t="s">
        <v>34</v>
      </c>
      <c r="AX762" s="13" t="s">
        <v>72</v>
      </c>
      <c r="AY762" s="155" t="s">
        <v>306</v>
      </c>
    </row>
    <row r="763" spans="2:65" s="12" customFormat="1">
      <c r="B763" s="146"/>
      <c r="D763" s="147" t="s">
        <v>313</v>
      </c>
      <c r="E763" s="148" t="s">
        <v>21</v>
      </c>
      <c r="F763" s="149" t="s">
        <v>482</v>
      </c>
      <c r="H763" s="150">
        <v>25</v>
      </c>
      <c r="I763" s="151"/>
      <c r="L763" s="146"/>
      <c r="M763" s="152"/>
      <c r="T763" s="153"/>
      <c r="AT763" s="148" t="s">
        <v>313</v>
      </c>
      <c r="AU763" s="148" t="s">
        <v>81</v>
      </c>
      <c r="AV763" s="12" t="s">
        <v>81</v>
      </c>
      <c r="AW763" s="12" t="s">
        <v>34</v>
      </c>
      <c r="AX763" s="12" t="s">
        <v>72</v>
      </c>
      <c r="AY763" s="148" t="s">
        <v>306</v>
      </c>
    </row>
    <row r="764" spans="2:65" s="15" customFormat="1">
      <c r="B764" s="171"/>
      <c r="D764" s="147" t="s">
        <v>313</v>
      </c>
      <c r="E764" s="172" t="s">
        <v>21</v>
      </c>
      <c r="F764" s="173" t="s">
        <v>331</v>
      </c>
      <c r="H764" s="174">
        <v>297.339</v>
      </c>
      <c r="I764" s="175"/>
      <c r="L764" s="171"/>
      <c r="M764" s="176"/>
      <c r="T764" s="177"/>
      <c r="AT764" s="172" t="s">
        <v>313</v>
      </c>
      <c r="AU764" s="172" t="s">
        <v>81</v>
      </c>
      <c r="AV764" s="15" t="s">
        <v>108</v>
      </c>
      <c r="AW764" s="15" t="s">
        <v>34</v>
      </c>
      <c r="AX764" s="15" t="s">
        <v>79</v>
      </c>
      <c r="AY764" s="172" t="s">
        <v>306</v>
      </c>
    </row>
    <row r="765" spans="2:65" s="1" customFormat="1" ht="24.2" customHeight="1">
      <c r="B765" s="33"/>
      <c r="C765" s="133" t="s">
        <v>1008</v>
      </c>
      <c r="D765" s="133" t="s">
        <v>308</v>
      </c>
      <c r="E765" s="134" t="s">
        <v>1089</v>
      </c>
      <c r="F765" s="135" t="s">
        <v>1090</v>
      </c>
      <c r="G765" s="136" t="s">
        <v>236</v>
      </c>
      <c r="H765" s="137">
        <v>161.50299999999999</v>
      </c>
      <c r="I765" s="138"/>
      <c r="J765" s="139">
        <f>ROUND(I765*H765,2)</f>
        <v>0</v>
      </c>
      <c r="K765" s="135" t="s">
        <v>3596</v>
      </c>
      <c r="L765" s="33"/>
      <c r="M765" s="140" t="s">
        <v>21</v>
      </c>
      <c r="N765" s="141" t="s">
        <v>43</v>
      </c>
      <c r="P765" s="142">
        <f>O765*H765</f>
        <v>0</v>
      </c>
      <c r="Q765" s="142">
        <v>0</v>
      </c>
      <c r="R765" s="142">
        <f>Q765*H765</f>
        <v>0</v>
      </c>
      <c r="S765" s="142">
        <v>6.0000000000000002E-5</v>
      </c>
      <c r="T765" s="143">
        <f>S765*H765</f>
        <v>9.6901799999999996E-3</v>
      </c>
      <c r="AR765" s="144" t="s">
        <v>108</v>
      </c>
      <c r="AT765" s="144" t="s">
        <v>308</v>
      </c>
      <c r="AU765" s="144" t="s">
        <v>81</v>
      </c>
      <c r="AY765" s="18" t="s">
        <v>306</v>
      </c>
      <c r="BE765" s="145">
        <f>IF(N765="základní",J765,0)</f>
        <v>0</v>
      </c>
      <c r="BF765" s="145">
        <f>IF(N765="snížená",J765,0)</f>
        <v>0</v>
      </c>
      <c r="BG765" s="145">
        <f>IF(N765="zákl. přenesená",J765,0)</f>
        <v>0</v>
      </c>
      <c r="BH765" s="145">
        <f>IF(N765="sníž. přenesená",J765,0)</f>
        <v>0</v>
      </c>
      <c r="BI765" s="145">
        <f>IF(N765="nulová",J765,0)</f>
        <v>0</v>
      </c>
      <c r="BJ765" s="18" t="s">
        <v>79</v>
      </c>
      <c r="BK765" s="145">
        <f>ROUND(I765*H765,2)</f>
        <v>0</v>
      </c>
      <c r="BL765" s="18" t="s">
        <v>108</v>
      </c>
      <c r="BM765" s="144" t="s">
        <v>4213</v>
      </c>
    </row>
    <row r="766" spans="2:65" s="1" customFormat="1">
      <c r="B766" s="33"/>
      <c r="D766" s="161" t="s">
        <v>321</v>
      </c>
      <c r="F766" s="162" t="s">
        <v>4214</v>
      </c>
      <c r="I766" s="163"/>
      <c r="L766" s="33"/>
      <c r="M766" s="164"/>
      <c r="T766" s="52"/>
      <c r="AT766" s="18" t="s">
        <v>321</v>
      </c>
      <c r="AU766" s="18" t="s">
        <v>81</v>
      </c>
    </row>
    <row r="767" spans="2:65" s="14" customFormat="1">
      <c r="B767" s="165"/>
      <c r="D767" s="147" t="s">
        <v>313</v>
      </c>
      <c r="E767" s="166" t="s">
        <v>21</v>
      </c>
      <c r="F767" s="167" t="s">
        <v>4215</v>
      </c>
      <c r="H767" s="166" t="s">
        <v>21</v>
      </c>
      <c r="I767" s="168"/>
      <c r="L767" s="165"/>
      <c r="M767" s="169"/>
      <c r="T767" s="170"/>
      <c r="AT767" s="166" t="s">
        <v>313</v>
      </c>
      <c r="AU767" s="166" t="s">
        <v>81</v>
      </c>
      <c r="AV767" s="14" t="s">
        <v>79</v>
      </c>
      <c r="AW767" s="14" t="s">
        <v>34</v>
      </c>
      <c r="AX767" s="14" t="s">
        <v>72</v>
      </c>
      <c r="AY767" s="166" t="s">
        <v>306</v>
      </c>
    </row>
    <row r="768" spans="2:65" s="12" customFormat="1">
      <c r="B768" s="146"/>
      <c r="D768" s="147" t="s">
        <v>313</v>
      </c>
      <c r="E768" s="148" t="s">
        <v>21</v>
      </c>
      <c r="F768" s="149" t="s">
        <v>4216</v>
      </c>
      <c r="H768" s="150">
        <v>111.503</v>
      </c>
      <c r="I768" s="151"/>
      <c r="L768" s="146"/>
      <c r="M768" s="152"/>
      <c r="T768" s="153"/>
      <c r="AT768" s="148" t="s">
        <v>313</v>
      </c>
      <c r="AU768" s="148" t="s">
        <v>81</v>
      </c>
      <c r="AV768" s="12" t="s">
        <v>81</v>
      </c>
      <c r="AW768" s="12" t="s">
        <v>34</v>
      </c>
      <c r="AX768" s="12" t="s">
        <v>72</v>
      </c>
      <c r="AY768" s="148" t="s">
        <v>306</v>
      </c>
    </row>
    <row r="769" spans="2:65" s="12" customFormat="1">
      <c r="B769" s="146"/>
      <c r="D769" s="147" t="s">
        <v>313</v>
      </c>
      <c r="E769" s="148" t="s">
        <v>21</v>
      </c>
      <c r="F769" s="149" t="s">
        <v>1217</v>
      </c>
      <c r="H769" s="150">
        <v>50</v>
      </c>
      <c r="I769" s="151"/>
      <c r="L769" s="146"/>
      <c r="M769" s="152"/>
      <c r="T769" s="153"/>
      <c r="AT769" s="148" t="s">
        <v>313</v>
      </c>
      <c r="AU769" s="148" t="s">
        <v>81</v>
      </c>
      <c r="AV769" s="12" t="s">
        <v>81</v>
      </c>
      <c r="AW769" s="12" t="s">
        <v>34</v>
      </c>
      <c r="AX769" s="12" t="s">
        <v>72</v>
      </c>
      <c r="AY769" s="148" t="s">
        <v>306</v>
      </c>
    </row>
    <row r="770" spans="2:65" s="13" customFormat="1">
      <c r="B770" s="154"/>
      <c r="D770" s="147" t="s">
        <v>313</v>
      </c>
      <c r="E770" s="155" t="s">
        <v>21</v>
      </c>
      <c r="F770" s="156" t="s">
        <v>315</v>
      </c>
      <c r="H770" s="157">
        <v>161.50299999999999</v>
      </c>
      <c r="I770" s="158"/>
      <c r="L770" s="154"/>
      <c r="M770" s="159"/>
      <c r="T770" s="160"/>
      <c r="AT770" s="155" t="s">
        <v>313</v>
      </c>
      <c r="AU770" s="155" t="s">
        <v>81</v>
      </c>
      <c r="AV770" s="13" t="s">
        <v>89</v>
      </c>
      <c r="AW770" s="13" t="s">
        <v>34</v>
      </c>
      <c r="AX770" s="13" t="s">
        <v>79</v>
      </c>
      <c r="AY770" s="155" t="s">
        <v>306</v>
      </c>
    </row>
    <row r="771" spans="2:65" s="1" customFormat="1" ht="24.2" customHeight="1">
      <c r="B771" s="33"/>
      <c r="C771" s="133" t="s">
        <v>1014</v>
      </c>
      <c r="D771" s="133" t="s">
        <v>308</v>
      </c>
      <c r="E771" s="134" t="s">
        <v>1095</v>
      </c>
      <c r="F771" s="135" t="s">
        <v>1096</v>
      </c>
      <c r="G771" s="136" t="s">
        <v>236</v>
      </c>
      <c r="H771" s="137">
        <v>58.634999999999998</v>
      </c>
      <c r="I771" s="138"/>
      <c r="J771" s="139">
        <f>ROUND(I771*H771,2)</f>
        <v>0</v>
      </c>
      <c r="K771" s="135" t="s">
        <v>3596</v>
      </c>
      <c r="L771" s="33"/>
      <c r="M771" s="140" t="s">
        <v>21</v>
      </c>
      <c r="N771" s="141" t="s">
        <v>43</v>
      </c>
      <c r="P771" s="142">
        <f>O771*H771</f>
        <v>0</v>
      </c>
      <c r="Q771" s="142">
        <v>0</v>
      </c>
      <c r="R771" s="142">
        <f>Q771*H771</f>
        <v>0</v>
      </c>
      <c r="S771" s="142">
        <v>1.0000000000000001E-5</v>
      </c>
      <c r="T771" s="143">
        <f>S771*H771</f>
        <v>5.8635000000000002E-4</v>
      </c>
      <c r="AR771" s="144" t="s">
        <v>108</v>
      </c>
      <c r="AT771" s="144" t="s">
        <v>308</v>
      </c>
      <c r="AU771" s="144" t="s">
        <v>81</v>
      </c>
      <c r="AY771" s="18" t="s">
        <v>306</v>
      </c>
      <c r="BE771" s="145">
        <f>IF(N771="základní",J771,0)</f>
        <v>0</v>
      </c>
      <c r="BF771" s="145">
        <f>IF(N771="snížená",J771,0)</f>
        <v>0</v>
      </c>
      <c r="BG771" s="145">
        <f>IF(N771="zákl. přenesená",J771,0)</f>
        <v>0</v>
      </c>
      <c r="BH771" s="145">
        <f>IF(N771="sníž. přenesená",J771,0)</f>
        <v>0</v>
      </c>
      <c r="BI771" s="145">
        <f>IF(N771="nulová",J771,0)</f>
        <v>0</v>
      </c>
      <c r="BJ771" s="18" t="s">
        <v>79</v>
      </c>
      <c r="BK771" s="145">
        <f>ROUND(I771*H771,2)</f>
        <v>0</v>
      </c>
      <c r="BL771" s="18" t="s">
        <v>108</v>
      </c>
      <c r="BM771" s="144" t="s">
        <v>4217</v>
      </c>
    </row>
    <row r="772" spans="2:65" s="1" customFormat="1">
      <c r="B772" s="33"/>
      <c r="D772" s="161" t="s">
        <v>321</v>
      </c>
      <c r="F772" s="162" t="s">
        <v>4218</v>
      </c>
      <c r="I772" s="163"/>
      <c r="L772" s="33"/>
      <c r="M772" s="164"/>
      <c r="T772" s="52"/>
      <c r="AT772" s="18" t="s">
        <v>321</v>
      </c>
      <c r="AU772" s="18" t="s">
        <v>81</v>
      </c>
    </row>
    <row r="773" spans="2:65" s="12" customFormat="1">
      <c r="B773" s="146"/>
      <c r="D773" s="147" t="s">
        <v>313</v>
      </c>
      <c r="E773" s="148" t="s">
        <v>21</v>
      </c>
      <c r="F773" s="149" t="s">
        <v>4087</v>
      </c>
      <c r="H773" s="150">
        <v>28.635000000000002</v>
      </c>
      <c r="I773" s="151"/>
      <c r="L773" s="146"/>
      <c r="M773" s="152"/>
      <c r="T773" s="153"/>
      <c r="AT773" s="148" t="s">
        <v>313</v>
      </c>
      <c r="AU773" s="148" t="s">
        <v>81</v>
      </c>
      <c r="AV773" s="12" t="s">
        <v>81</v>
      </c>
      <c r="AW773" s="12" t="s">
        <v>34</v>
      </c>
      <c r="AX773" s="12" t="s">
        <v>72</v>
      </c>
      <c r="AY773" s="148" t="s">
        <v>306</v>
      </c>
    </row>
    <row r="774" spans="2:65" s="12" customFormat="1">
      <c r="B774" s="146"/>
      <c r="D774" s="147" t="s">
        <v>313</v>
      </c>
      <c r="E774" s="148" t="s">
        <v>21</v>
      </c>
      <c r="F774" s="149" t="s">
        <v>4089</v>
      </c>
      <c r="H774" s="150">
        <v>30</v>
      </c>
      <c r="I774" s="151"/>
      <c r="L774" s="146"/>
      <c r="M774" s="152"/>
      <c r="T774" s="153"/>
      <c r="AT774" s="148" t="s">
        <v>313</v>
      </c>
      <c r="AU774" s="148" t="s">
        <v>81</v>
      </c>
      <c r="AV774" s="12" t="s">
        <v>81</v>
      </c>
      <c r="AW774" s="12" t="s">
        <v>34</v>
      </c>
      <c r="AX774" s="12" t="s">
        <v>72</v>
      </c>
      <c r="AY774" s="148" t="s">
        <v>306</v>
      </c>
    </row>
    <row r="775" spans="2:65" s="13" customFormat="1">
      <c r="B775" s="154"/>
      <c r="D775" s="147" t="s">
        <v>313</v>
      </c>
      <c r="E775" s="155" t="s">
        <v>21</v>
      </c>
      <c r="F775" s="156" t="s">
        <v>315</v>
      </c>
      <c r="H775" s="157">
        <v>58.634999999999998</v>
      </c>
      <c r="I775" s="158"/>
      <c r="L775" s="154"/>
      <c r="M775" s="159"/>
      <c r="T775" s="160"/>
      <c r="AT775" s="155" t="s">
        <v>313</v>
      </c>
      <c r="AU775" s="155" t="s">
        <v>81</v>
      </c>
      <c r="AV775" s="13" t="s">
        <v>89</v>
      </c>
      <c r="AW775" s="13" t="s">
        <v>34</v>
      </c>
      <c r="AX775" s="13" t="s">
        <v>79</v>
      </c>
      <c r="AY775" s="155" t="s">
        <v>306</v>
      </c>
    </row>
    <row r="776" spans="2:65" s="1" customFormat="1" ht="21.75" customHeight="1">
      <c r="B776" s="33"/>
      <c r="C776" s="133" t="s">
        <v>1021</v>
      </c>
      <c r="D776" s="133" t="s">
        <v>308</v>
      </c>
      <c r="E776" s="134" t="s">
        <v>4219</v>
      </c>
      <c r="F776" s="135" t="s">
        <v>4220</v>
      </c>
      <c r="G776" s="136" t="s">
        <v>318</v>
      </c>
      <c r="H776" s="137">
        <v>5.5460000000000003</v>
      </c>
      <c r="I776" s="138"/>
      <c r="J776" s="139">
        <f>ROUND(I776*H776,2)</f>
        <v>0</v>
      </c>
      <c r="K776" s="135" t="s">
        <v>3596</v>
      </c>
      <c r="L776" s="33"/>
      <c r="M776" s="140" t="s">
        <v>21</v>
      </c>
      <c r="N776" s="141" t="s">
        <v>43</v>
      </c>
      <c r="P776" s="142">
        <f>O776*H776</f>
        <v>0</v>
      </c>
      <c r="Q776" s="142">
        <v>2.3010199999999998</v>
      </c>
      <c r="R776" s="142">
        <f>Q776*H776</f>
        <v>12.761456920000001</v>
      </c>
      <c r="S776" s="142">
        <v>0</v>
      </c>
      <c r="T776" s="143">
        <f>S776*H776</f>
        <v>0</v>
      </c>
      <c r="AR776" s="144" t="s">
        <v>108</v>
      </c>
      <c r="AT776" s="144" t="s">
        <v>308</v>
      </c>
      <c r="AU776" s="144" t="s">
        <v>81</v>
      </c>
      <c r="AY776" s="18" t="s">
        <v>306</v>
      </c>
      <c r="BE776" s="145">
        <f>IF(N776="základní",J776,0)</f>
        <v>0</v>
      </c>
      <c r="BF776" s="145">
        <f>IF(N776="snížená",J776,0)</f>
        <v>0</v>
      </c>
      <c r="BG776" s="145">
        <f>IF(N776="zákl. přenesená",J776,0)</f>
        <v>0</v>
      </c>
      <c r="BH776" s="145">
        <f>IF(N776="sníž. přenesená",J776,0)</f>
        <v>0</v>
      </c>
      <c r="BI776" s="145">
        <f>IF(N776="nulová",J776,0)</f>
        <v>0</v>
      </c>
      <c r="BJ776" s="18" t="s">
        <v>79</v>
      </c>
      <c r="BK776" s="145">
        <f>ROUND(I776*H776,2)</f>
        <v>0</v>
      </c>
      <c r="BL776" s="18" t="s">
        <v>108</v>
      </c>
      <c r="BM776" s="144" t="s">
        <v>4221</v>
      </c>
    </row>
    <row r="777" spans="2:65" s="1" customFormat="1">
      <c r="B777" s="33"/>
      <c r="D777" s="161" t="s">
        <v>321</v>
      </c>
      <c r="F777" s="162" t="s">
        <v>4222</v>
      </c>
      <c r="I777" s="163"/>
      <c r="L777" s="33"/>
      <c r="M777" s="164"/>
      <c r="T777" s="52"/>
      <c r="AT777" s="18" t="s">
        <v>321</v>
      </c>
      <c r="AU777" s="18" t="s">
        <v>81</v>
      </c>
    </row>
    <row r="778" spans="2:65" s="14" customFormat="1">
      <c r="B778" s="165"/>
      <c r="D778" s="147" t="s">
        <v>313</v>
      </c>
      <c r="E778" s="166" t="s">
        <v>21</v>
      </c>
      <c r="F778" s="167" t="s">
        <v>4223</v>
      </c>
      <c r="H778" s="166" t="s">
        <v>21</v>
      </c>
      <c r="I778" s="168"/>
      <c r="L778" s="165"/>
      <c r="M778" s="169"/>
      <c r="T778" s="170"/>
      <c r="AT778" s="166" t="s">
        <v>313</v>
      </c>
      <c r="AU778" s="166" t="s">
        <v>81</v>
      </c>
      <c r="AV778" s="14" t="s">
        <v>79</v>
      </c>
      <c r="AW778" s="14" t="s">
        <v>34</v>
      </c>
      <c r="AX778" s="14" t="s">
        <v>72</v>
      </c>
      <c r="AY778" s="166" t="s">
        <v>306</v>
      </c>
    </row>
    <row r="779" spans="2:65" s="12" customFormat="1">
      <c r="B779" s="146"/>
      <c r="D779" s="147" t="s">
        <v>313</v>
      </c>
      <c r="E779" s="148" t="s">
        <v>21</v>
      </c>
      <c r="F779" s="149" t="s">
        <v>3704</v>
      </c>
      <c r="H779" s="150">
        <v>5.282</v>
      </c>
      <c r="I779" s="151"/>
      <c r="L779" s="146"/>
      <c r="M779" s="152"/>
      <c r="T779" s="153"/>
      <c r="AT779" s="148" t="s">
        <v>313</v>
      </c>
      <c r="AU779" s="148" t="s">
        <v>81</v>
      </c>
      <c r="AV779" s="12" t="s">
        <v>81</v>
      </c>
      <c r="AW779" s="12" t="s">
        <v>34</v>
      </c>
      <c r="AX779" s="12" t="s">
        <v>72</v>
      </c>
      <c r="AY779" s="148" t="s">
        <v>306</v>
      </c>
    </row>
    <row r="780" spans="2:65" s="13" customFormat="1">
      <c r="B780" s="154"/>
      <c r="D780" s="147" t="s">
        <v>313</v>
      </c>
      <c r="E780" s="155" t="s">
        <v>21</v>
      </c>
      <c r="F780" s="156" t="s">
        <v>315</v>
      </c>
      <c r="H780" s="157">
        <v>5.282</v>
      </c>
      <c r="I780" s="158"/>
      <c r="L780" s="154"/>
      <c r="M780" s="159"/>
      <c r="T780" s="160"/>
      <c r="AT780" s="155" t="s">
        <v>313</v>
      </c>
      <c r="AU780" s="155" t="s">
        <v>81</v>
      </c>
      <c r="AV780" s="13" t="s">
        <v>89</v>
      </c>
      <c r="AW780" s="13" t="s">
        <v>34</v>
      </c>
      <c r="AX780" s="13" t="s">
        <v>72</v>
      </c>
      <c r="AY780" s="155" t="s">
        <v>306</v>
      </c>
    </row>
    <row r="781" spans="2:65" s="12" customFormat="1">
      <c r="B781" s="146"/>
      <c r="D781" s="147" t="s">
        <v>313</v>
      </c>
      <c r="E781" s="148" t="s">
        <v>21</v>
      </c>
      <c r="F781" s="149" t="s">
        <v>4224</v>
      </c>
      <c r="H781" s="150">
        <v>0.26400000000000001</v>
      </c>
      <c r="I781" s="151"/>
      <c r="L781" s="146"/>
      <c r="M781" s="152"/>
      <c r="T781" s="153"/>
      <c r="AT781" s="148" t="s">
        <v>313</v>
      </c>
      <c r="AU781" s="148" t="s">
        <v>81</v>
      </c>
      <c r="AV781" s="12" t="s">
        <v>81</v>
      </c>
      <c r="AW781" s="12" t="s">
        <v>34</v>
      </c>
      <c r="AX781" s="12" t="s">
        <v>72</v>
      </c>
      <c r="AY781" s="148" t="s">
        <v>306</v>
      </c>
    </row>
    <row r="782" spans="2:65" s="15" customFormat="1">
      <c r="B782" s="171"/>
      <c r="D782" s="147" t="s">
        <v>313</v>
      </c>
      <c r="E782" s="172" t="s">
        <v>21</v>
      </c>
      <c r="F782" s="173" t="s">
        <v>331</v>
      </c>
      <c r="H782" s="174">
        <v>5.5460000000000003</v>
      </c>
      <c r="I782" s="175"/>
      <c r="L782" s="171"/>
      <c r="M782" s="176"/>
      <c r="T782" s="177"/>
      <c r="AT782" s="172" t="s">
        <v>313</v>
      </c>
      <c r="AU782" s="172" t="s">
        <v>81</v>
      </c>
      <c r="AV782" s="15" t="s">
        <v>108</v>
      </c>
      <c r="AW782" s="15" t="s">
        <v>34</v>
      </c>
      <c r="AX782" s="15" t="s">
        <v>79</v>
      </c>
      <c r="AY782" s="172" t="s">
        <v>306</v>
      </c>
    </row>
    <row r="783" spans="2:65" s="1" customFormat="1" ht="21.75" customHeight="1">
      <c r="B783" s="33"/>
      <c r="C783" s="133" t="s">
        <v>1026</v>
      </c>
      <c r="D783" s="133" t="s">
        <v>308</v>
      </c>
      <c r="E783" s="134" t="s">
        <v>1116</v>
      </c>
      <c r="F783" s="135" t="s">
        <v>4225</v>
      </c>
      <c r="G783" s="136" t="s">
        <v>318</v>
      </c>
      <c r="H783" s="137">
        <v>5.5460000000000003</v>
      </c>
      <c r="I783" s="138"/>
      <c r="J783" s="139">
        <f>ROUND(I783*H783,2)</f>
        <v>0</v>
      </c>
      <c r="K783" s="135" t="s">
        <v>3596</v>
      </c>
      <c r="L783" s="33"/>
      <c r="M783" s="140" t="s">
        <v>21</v>
      </c>
      <c r="N783" s="141" t="s">
        <v>43</v>
      </c>
      <c r="P783" s="142">
        <f>O783*H783</f>
        <v>0</v>
      </c>
      <c r="Q783" s="142">
        <v>0</v>
      </c>
      <c r="R783" s="142">
        <f>Q783*H783</f>
        <v>0</v>
      </c>
      <c r="S783" s="142">
        <v>0</v>
      </c>
      <c r="T783" s="143">
        <f>S783*H783</f>
        <v>0</v>
      </c>
      <c r="AR783" s="144" t="s">
        <v>108</v>
      </c>
      <c r="AT783" s="144" t="s">
        <v>308</v>
      </c>
      <c r="AU783" s="144" t="s">
        <v>81</v>
      </c>
      <c r="AY783" s="18" t="s">
        <v>306</v>
      </c>
      <c r="BE783" s="145">
        <f>IF(N783="základní",J783,0)</f>
        <v>0</v>
      </c>
      <c r="BF783" s="145">
        <f>IF(N783="snížená",J783,0)</f>
        <v>0</v>
      </c>
      <c r="BG783" s="145">
        <f>IF(N783="zákl. přenesená",J783,0)</f>
        <v>0</v>
      </c>
      <c r="BH783" s="145">
        <f>IF(N783="sníž. přenesená",J783,0)</f>
        <v>0</v>
      </c>
      <c r="BI783" s="145">
        <f>IF(N783="nulová",J783,0)</f>
        <v>0</v>
      </c>
      <c r="BJ783" s="18" t="s">
        <v>79</v>
      </c>
      <c r="BK783" s="145">
        <f>ROUND(I783*H783,2)</f>
        <v>0</v>
      </c>
      <c r="BL783" s="18" t="s">
        <v>108</v>
      </c>
      <c r="BM783" s="144" t="s">
        <v>4226</v>
      </c>
    </row>
    <row r="784" spans="2:65" s="1" customFormat="1">
      <c r="B784" s="33"/>
      <c r="D784" s="161" t="s">
        <v>321</v>
      </c>
      <c r="F784" s="162" t="s">
        <v>4227</v>
      </c>
      <c r="I784" s="163"/>
      <c r="L784" s="33"/>
      <c r="M784" s="164"/>
      <c r="T784" s="52"/>
      <c r="AT784" s="18" t="s">
        <v>321</v>
      </c>
      <c r="AU784" s="18" t="s">
        <v>81</v>
      </c>
    </row>
    <row r="785" spans="2:65" s="12" customFormat="1">
      <c r="B785" s="146"/>
      <c r="D785" s="147" t="s">
        <v>313</v>
      </c>
      <c r="E785" s="148" t="s">
        <v>21</v>
      </c>
      <c r="F785" s="149" t="s">
        <v>4228</v>
      </c>
      <c r="H785" s="150">
        <v>5.5460000000000003</v>
      </c>
      <c r="I785" s="151"/>
      <c r="L785" s="146"/>
      <c r="M785" s="152"/>
      <c r="T785" s="153"/>
      <c r="AT785" s="148" t="s">
        <v>313</v>
      </c>
      <c r="AU785" s="148" t="s">
        <v>81</v>
      </c>
      <c r="AV785" s="12" t="s">
        <v>81</v>
      </c>
      <c r="AW785" s="12" t="s">
        <v>34</v>
      </c>
      <c r="AX785" s="12" t="s">
        <v>72</v>
      </c>
      <c r="AY785" s="148" t="s">
        <v>306</v>
      </c>
    </row>
    <row r="786" spans="2:65" s="13" customFormat="1">
      <c r="B786" s="154"/>
      <c r="D786" s="147" t="s">
        <v>313</v>
      </c>
      <c r="E786" s="155" t="s">
        <v>21</v>
      </c>
      <c r="F786" s="156" t="s">
        <v>315</v>
      </c>
      <c r="H786" s="157">
        <v>5.5460000000000003</v>
      </c>
      <c r="I786" s="158"/>
      <c r="L786" s="154"/>
      <c r="M786" s="159"/>
      <c r="T786" s="160"/>
      <c r="AT786" s="155" t="s">
        <v>313</v>
      </c>
      <c r="AU786" s="155" t="s">
        <v>81</v>
      </c>
      <c r="AV786" s="13" t="s">
        <v>89</v>
      </c>
      <c r="AW786" s="13" t="s">
        <v>34</v>
      </c>
      <c r="AX786" s="13" t="s">
        <v>79</v>
      </c>
      <c r="AY786" s="155" t="s">
        <v>306</v>
      </c>
    </row>
    <row r="787" spans="2:65" s="1" customFormat="1" ht="21.75" customHeight="1">
      <c r="B787" s="33"/>
      <c r="C787" s="133" t="s">
        <v>1032</v>
      </c>
      <c r="D787" s="133" t="s">
        <v>308</v>
      </c>
      <c r="E787" s="134" t="s">
        <v>1126</v>
      </c>
      <c r="F787" s="135" t="s">
        <v>4229</v>
      </c>
      <c r="G787" s="136" t="s">
        <v>318</v>
      </c>
      <c r="H787" s="137">
        <v>5.5460000000000003</v>
      </c>
      <c r="I787" s="138"/>
      <c r="J787" s="139">
        <f>ROUND(I787*H787,2)</f>
        <v>0</v>
      </c>
      <c r="K787" s="135" t="s">
        <v>3596</v>
      </c>
      <c r="L787" s="33"/>
      <c r="M787" s="140" t="s">
        <v>21</v>
      </c>
      <c r="N787" s="141" t="s">
        <v>43</v>
      </c>
      <c r="P787" s="142">
        <f>O787*H787</f>
        <v>0</v>
      </c>
      <c r="Q787" s="142">
        <v>0</v>
      </c>
      <c r="R787" s="142">
        <f>Q787*H787</f>
        <v>0</v>
      </c>
      <c r="S787" s="142">
        <v>0</v>
      </c>
      <c r="T787" s="143">
        <f>S787*H787</f>
        <v>0</v>
      </c>
      <c r="AR787" s="144" t="s">
        <v>108</v>
      </c>
      <c r="AT787" s="144" t="s">
        <v>308</v>
      </c>
      <c r="AU787" s="144" t="s">
        <v>81</v>
      </c>
      <c r="AY787" s="18" t="s">
        <v>306</v>
      </c>
      <c r="BE787" s="145">
        <f>IF(N787="základní",J787,0)</f>
        <v>0</v>
      </c>
      <c r="BF787" s="145">
        <f>IF(N787="snížená",J787,0)</f>
        <v>0</v>
      </c>
      <c r="BG787" s="145">
        <f>IF(N787="zákl. přenesená",J787,0)</f>
        <v>0</v>
      </c>
      <c r="BH787" s="145">
        <f>IF(N787="sníž. přenesená",J787,0)</f>
        <v>0</v>
      </c>
      <c r="BI787" s="145">
        <f>IF(N787="nulová",J787,0)</f>
        <v>0</v>
      </c>
      <c r="BJ787" s="18" t="s">
        <v>79</v>
      </c>
      <c r="BK787" s="145">
        <f>ROUND(I787*H787,2)</f>
        <v>0</v>
      </c>
      <c r="BL787" s="18" t="s">
        <v>108</v>
      </c>
      <c r="BM787" s="144" t="s">
        <v>4230</v>
      </c>
    </row>
    <row r="788" spans="2:65" s="1" customFormat="1">
      <c r="B788" s="33"/>
      <c r="D788" s="161" t="s">
        <v>321</v>
      </c>
      <c r="F788" s="162" t="s">
        <v>4231</v>
      </c>
      <c r="I788" s="163"/>
      <c r="L788" s="33"/>
      <c r="M788" s="164"/>
      <c r="T788" s="52"/>
      <c r="AT788" s="18" t="s">
        <v>321</v>
      </c>
      <c r="AU788" s="18" t="s">
        <v>81</v>
      </c>
    </row>
    <row r="789" spans="2:65" s="12" customFormat="1">
      <c r="B789" s="146"/>
      <c r="D789" s="147" t="s">
        <v>313</v>
      </c>
      <c r="E789" s="148" t="s">
        <v>21</v>
      </c>
      <c r="F789" s="149" t="s">
        <v>4228</v>
      </c>
      <c r="H789" s="150">
        <v>5.5460000000000003</v>
      </c>
      <c r="I789" s="151"/>
      <c r="L789" s="146"/>
      <c r="M789" s="152"/>
      <c r="T789" s="153"/>
      <c r="AT789" s="148" t="s">
        <v>313</v>
      </c>
      <c r="AU789" s="148" t="s">
        <v>81</v>
      </c>
      <c r="AV789" s="12" t="s">
        <v>81</v>
      </c>
      <c r="AW789" s="12" t="s">
        <v>34</v>
      </c>
      <c r="AX789" s="12" t="s">
        <v>72</v>
      </c>
      <c r="AY789" s="148" t="s">
        <v>306</v>
      </c>
    </row>
    <row r="790" spans="2:65" s="13" customFormat="1">
      <c r="B790" s="154"/>
      <c r="D790" s="147" t="s">
        <v>313</v>
      </c>
      <c r="E790" s="155" t="s">
        <v>21</v>
      </c>
      <c r="F790" s="156" t="s">
        <v>315</v>
      </c>
      <c r="H790" s="157">
        <v>5.5460000000000003</v>
      </c>
      <c r="I790" s="158"/>
      <c r="L790" s="154"/>
      <c r="M790" s="159"/>
      <c r="T790" s="160"/>
      <c r="AT790" s="155" t="s">
        <v>313</v>
      </c>
      <c r="AU790" s="155" t="s">
        <v>81</v>
      </c>
      <c r="AV790" s="13" t="s">
        <v>89</v>
      </c>
      <c r="AW790" s="13" t="s">
        <v>34</v>
      </c>
      <c r="AX790" s="13" t="s">
        <v>79</v>
      </c>
      <c r="AY790" s="155" t="s">
        <v>306</v>
      </c>
    </row>
    <row r="791" spans="2:65" s="1" customFormat="1" ht="16.5" customHeight="1">
      <c r="B791" s="33"/>
      <c r="C791" s="133" t="s">
        <v>1037</v>
      </c>
      <c r="D791" s="133" t="s">
        <v>308</v>
      </c>
      <c r="E791" s="134" t="s">
        <v>1155</v>
      </c>
      <c r="F791" s="135" t="s">
        <v>1156</v>
      </c>
      <c r="G791" s="136" t="s">
        <v>375</v>
      </c>
      <c r="H791" s="137">
        <v>0.46600000000000003</v>
      </c>
      <c r="I791" s="138"/>
      <c r="J791" s="139">
        <f>ROUND(I791*H791,2)</f>
        <v>0</v>
      </c>
      <c r="K791" s="135" t="s">
        <v>3596</v>
      </c>
      <c r="L791" s="33"/>
      <c r="M791" s="140" t="s">
        <v>21</v>
      </c>
      <c r="N791" s="141" t="s">
        <v>43</v>
      </c>
      <c r="P791" s="142">
        <f>O791*H791</f>
        <v>0</v>
      </c>
      <c r="Q791" s="142">
        <v>1.06277</v>
      </c>
      <c r="R791" s="142">
        <f>Q791*H791</f>
        <v>0.49525082000000004</v>
      </c>
      <c r="S791" s="142">
        <v>0</v>
      </c>
      <c r="T791" s="143">
        <f>S791*H791</f>
        <v>0</v>
      </c>
      <c r="AR791" s="144" t="s">
        <v>108</v>
      </c>
      <c r="AT791" s="144" t="s">
        <v>308</v>
      </c>
      <c r="AU791" s="144" t="s">
        <v>81</v>
      </c>
      <c r="AY791" s="18" t="s">
        <v>306</v>
      </c>
      <c r="BE791" s="145">
        <f>IF(N791="základní",J791,0)</f>
        <v>0</v>
      </c>
      <c r="BF791" s="145">
        <f>IF(N791="snížená",J791,0)</f>
        <v>0</v>
      </c>
      <c r="BG791" s="145">
        <f>IF(N791="zákl. přenesená",J791,0)</f>
        <v>0</v>
      </c>
      <c r="BH791" s="145">
        <f>IF(N791="sníž. přenesená",J791,0)</f>
        <v>0</v>
      </c>
      <c r="BI791" s="145">
        <f>IF(N791="nulová",J791,0)</f>
        <v>0</v>
      </c>
      <c r="BJ791" s="18" t="s">
        <v>79</v>
      </c>
      <c r="BK791" s="145">
        <f>ROUND(I791*H791,2)</f>
        <v>0</v>
      </c>
      <c r="BL791" s="18" t="s">
        <v>108</v>
      </c>
      <c r="BM791" s="144" t="s">
        <v>4232</v>
      </c>
    </row>
    <row r="792" spans="2:65" s="1" customFormat="1">
      <c r="B792" s="33"/>
      <c r="D792" s="161" t="s">
        <v>321</v>
      </c>
      <c r="F792" s="162" t="s">
        <v>4233</v>
      </c>
      <c r="I792" s="163"/>
      <c r="L792" s="33"/>
      <c r="M792" s="164"/>
      <c r="T792" s="52"/>
      <c r="AT792" s="18" t="s">
        <v>321</v>
      </c>
      <c r="AU792" s="18" t="s">
        <v>81</v>
      </c>
    </row>
    <row r="793" spans="2:65" s="14" customFormat="1">
      <c r="B793" s="165"/>
      <c r="D793" s="147" t="s">
        <v>313</v>
      </c>
      <c r="E793" s="166" t="s">
        <v>21</v>
      </c>
      <c r="F793" s="167" t="s">
        <v>4234</v>
      </c>
      <c r="H793" s="166" t="s">
        <v>21</v>
      </c>
      <c r="I793" s="168"/>
      <c r="L793" s="165"/>
      <c r="M793" s="169"/>
      <c r="T793" s="170"/>
      <c r="AT793" s="166" t="s">
        <v>313</v>
      </c>
      <c r="AU793" s="166" t="s">
        <v>81</v>
      </c>
      <c r="AV793" s="14" t="s">
        <v>79</v>
      </c>
      <c r="AW793" s="14" t="s">
        <v>34</v>
      </c>
      <c r="AX793" s="14" t="s">
        <v>72</v>
      </c>
      <c r="AY793" s="166" t="s">
        <v>306</v>
      </c>
    </row>
    <row r="794" spans="2:65" s="12" customFormat="1">
      <c r="B794" s="146"/>
      <c r="D794" s="147" t="s">
        <v>313</v>
      </c>
      <c r="E794" s="148" t="s">
        <v>21</v>
      </c>
      <c r="F794" s="149" t="s">
        <v>4235</v>
      </c>
      <c r="H794" s="150">
        <v>0.42399999999999999</v>
      </c>
      <c r="I794" s="151"/>
      <c r="L794" s="146"/>
      <c r="M794" s="152"/>
      <c r="T794" s="153"/>
      <c r="AT794" s="148" t="s">
        <v>313</v>
      </c>
      <c r="AU794" s="148" t="s">
        <v>81</v>
      </c>
      <c r="AV794" s="12" t="s">
        <v>81</v>
      </c>
      <c r="AW794" s="12" t="s">
        <v>34</v>
      </c>
      <c r="AX794" s="12" t="s">
        <v>72</v>
      </c>
      <c r="AY794" s="148" t="s">
        <v>306</v>
      </c>
    </row>
    <row r="795" spans="2:65" s="13" customFormat="1">
      <c r="B795" s="154"/>
      <c r="D795" s="147" t="s">
        <v>313</v>
      </c>
      <c r="E795" s="155" t="s">
        <v>21</v>
      </c>
      <c r="F795" s="156" t="s">
        <v>315</v>
      </c>
      <c r="H795" s="157">
        <v>0.42399999999999999</v>
      </c>
      <c r="I795" s="158"/>
      <c r="L795" s="154"/>
      <c r="M795" s="159"/>
      <c r="T795" s="160"/>
      <c r="AT795" s="155" t="s">
        <v>313</v>
      </c>
      <c r="AU795" s="155" t="s">
        <v>81</v>
      </c>
      <c r="AV795" s="13" t="s">
        <v>89</v>
      </c>
      <c r="AW795" s="13" t="s">
        <v>34</v>
      </c>
      <c r="AX795" s="13" t="s">
        <v>72</v>
      </c>
      <c r="AY795" s="155" t="s">
        <v>306</v>
      </c>
    </row>
    <row r="796" spans="2:65" s="12" customFormat="1">
      <c r="B796" s="146"/>
      <c r="D796" s="147" t="s">
        <v>313</v>
      </c>
      <c r="E796" s="148" t="s">
        <v>21</v>
      </c>
      <c r="F796" s="149" t="s">
        <v>4236</v>
      </c>
      <c r="H796" s="150">
        <v>4.2000000000000003E-2</v>
      </c>
      <c r="I796" s="151"/>
      <c r="L796" s="146"/>
      <c r="M796" s="152"/>
      <c r="T796" s="153"/>
      <c r="AT796" s="148" t="s">
        <v>313</v>
      </c>
      <c r="AU796" s="148" t="s">
        <v>81</v>
      </c>
      <c r="AV796" s="12" t="s">
        <v>81</v>
      </c>
      <c r="AW796" s="12" t="s">
        <v>34</v>
      </c>
      <c r="AX796" s="12" t="s">
        <v>72</v>
      </c>
      <c r="AY796" s="148" t="s">
        <v>306</v>
      </c>
    </row>
    <row r="797" spans="2:65" s="15" customFormat="1">
      <c r="B797" s="171"/>
      <c r="D797" s="147" t="s">
        <v>313</v>
      </c>
      <c r="E797" s="172" t="s">
        <v>21</v>
      </c>
      <c r="F797" s="173" t="s">
        <v>331</v>
      </c>
      <c r="H797" s="174">
        <v>0.46600000000000003</v>
      </c>
      <c r="I797" s="175"/>
      <c r="L797" s="171"/>
      <c r="M797" s="176"/>
      <c r="T797" s="177"/>
      <c r="AT797" s="172" t="s">
        <v>313</v>
      </c>
      <c r="AU797" s="172" t="s">
        <v>81</v>
      </c>
      <c r="AV797" s="15" t="s">
        <v>108</v>
      </c>
      <c r="AW797" s="15" t="s">
        <v>34</v>
      </c>
      <c r="AX797" s="15" t="s">
        <v>79</v>
      </c>
      <c r="AY797" s="172" t="s">
        <v>306</v>
      </c>
    </row>
    <row r="798" spans="2:65" s="1" customFormat="1" ht="16.5" customHeight="1">
      <c r="B798" s="33"/>
      <c r="C798" s="133" t="s">
        <v>1042</v>
      </c>
      <c r="D798" s="133" t="s">
        <v>308</v>
      </c>
      <c r="E798" s="134" t="s">
        <v>4237</v>
      </c>
      <c r="F798" s="135" t="s">
        <v>4238</v>
      </c>
      <c r="G798" s="136" t="s">
        <v>236</v>
      </c>
      <c r="H798" s="137">
        <v>29.48</v>
      </c>
      <c r="I798" s="138"/>
      <c r="J798" s="139">
        <f>ROUND(I798*H798,2)</f>
        <v>0</v>
      </c>
      <c r="K798" s="135" t="s">
        <v>3596</v>
      </c>
      <c r="L798" s="33"/>
      <c r="M798" s="140" t="s">
        <v>21</v>
      </c>
      <c r="N798" s="141" t="s">
        <v>43</v>
      </c>
      <c r="P798" s="142">
        <f>O798*H798</f>
        <v>0</v>
      </c>
      <c r="Q798" s="142">
        <v>9.4500000000000001E-2</v>
      </c>
      <c r="R798" s="142">
        <f>Q798*H798</f>
        <v>2.78586</v>
      </c>
      <c r="S798" s="142">
        <v>0</v>
      </c>
      <c r="T798" s="143">
        <f>S798*H798</f>
        <v>0</v>
      </c>
      <c r="AR798" s="144" t="s">
        <v>108</v>
      </c>
      <c r="AT798" s="144" t="s">
        <v>308</v>
      </c>
      <c r="AU798" s="144" t="s">
        <v>81</v>
      </c>
      <c r="AY798" s="18" t="s">
        <v>306</v>
      </c>
      <c r="BE798" s="145">
        <f>IF(N798="základní",J798,0)</f>
        <v>0</v>
      </c>
      <c r="BF798" s="145">
        <f>IF(N798="snížená",J798,0)</f>
        <v>0</v>
      </c>
      <c r="BG798" s="145">
        <f>IF(N798="zákl. přenesená",J798,0)</f>
        <v>0</v>
      </c>
      <c r="BH798" s="145">
        <f>IF(N798="sníž. přenesená",J798,0)</f>
        <v>0</v>
      </c>
      <c r="BI798" s="145">
        <f>IF(N798="nulová",J798,0)</f>
        <v>0</v>
      </c>
      <c r="BJ798" s="18" t="s">
        <v>79</v>
      </c>
      <c r="BK798" s="145">
        <f>ROUND(I798*H798,2)</f>
        <v>0</v>
      </c>
      <c r="BL798" s="18" t="s">
        <v>108</v>
      </c>
      <c r="BM798" s="144" t="s">
        <v>4239</v>
      </c>
    </row>
    <row r="799" spans="2:65" s="1" customFormat="1">
      <c r="B799" s="33"/>
      <c r="D799" s="161" t="s">
        <v>321</v>
      </c>
      <c r="F799" s="162" t="s">
        <v>4240</v>
      </c>
      <c r="I799" s="163"/>
      <c r="L799" s="33"/>
      <c r="M799" s="164"/>
      <c r="T799" s="52"/>
      <c r="AT799" s="18" t="s">
        <v>321</v>
      </c>
      <c r="AU799" s="18" t="s">
        <v>81</v>
      </c>
    </row>
    <row r="800" spans="2:65" s="12" customFormat="1">
      <c r="B800" s="146"/>
      <c r="D800" s="147" t="s">
        <v>313</v>
      </c>
      <c r="E800" s="148" t="s">
        <v>21</v>
      </c>
      <c r="F800" s="149" t="s">
        <v>4241</v>
      </c>
      <c r="H800" s="150">
        <v>29.48</v>
      </c>
      <c r="I800" s="151"/>
      <c r="L800" s="146"/>
      <c r="M800" s="152"/>
      <c r="T800" s="153"/>
      <c r="AT800" s="148" t="s">
        <v>313</v>
      </c>
      <c r="AU800" s="148" t="s">
        <v>81</v>
      </c>
      <c r="AV800" s="12" t="s">
        <v>81</v>
      </c>
      <c r="AW800" s="12" t="s">
        <v>34</v>
      </c>
      <c r="AX800" s="12" t="s">
        <v>72</v>
      </c>
      <c r="AY800" s="148" t="s">
        <v>306</v>
      </c>
    </row>
    <row r="801" spans="2:65" s="13" customFormat="1">
      <c r="B801" s="154"/>
      <c r="D801" s="147" t="s">
        <v>313</v>
      </c>
      <c r="E801" s="155" t="s">
        <v>21</v>
      </c>
      <c r="F801" s="156" t="s">
        <v>315</v>
      </c>
      <c r="H801" s="157">
        <v>29.48</v>
      </c>
      <c r="I801" s="158"/>
      <c r="L801" s="154"/>
      <c r="M801" s="159"/>
      <c r="T801" s="160"/>
      <c r="AT801" s="155" t="s">
        <v>313</v>
      </c>
      <c r="AU801" s="155" t="s">
        <v>81</v>
      </c>
      <c r="AV801" s="13" t="s">
        <v>89</v>
      </c>
      <c r="AW801" s="13" t="s">
        <v>34</v>
      </c>
      <c r="AX801" s="13" t="s">
        <v>79</v>
      </c>
      <c r="AY801" s="155" t="s">
        <v>306</v>
      </c>
    </row>
    <row r="802" spans="2:65" s="1" customFormat="1" ht="16.5" customHeight="1">
      <c r="B802" s="33"/>
      <c r="C802" s="133" t="s">
        <v>1047</v>
      </c>
      <c r="D802" s="133" t="s">
        <v>308</v>
      </c>
      <c r="E802" s="134" t="s">
        <v>4242</v>
      </c>
      <c r="F802" s="135" t="s">
        <v>4243</v>
      </c>
      <c r="G802" s="136" t="s">
        <v>236</v>
      </c>
      <c r="H802" s="137">
        <v>19.86</v>
      </c>
      <c r="I802" s="138"/>
      <c r="J802" s="139">
        <f>ROUND(I802*H802,2)</f>
        <v>0</v>
      </c>
      <c r="K802" s="135" t="s">
        <v>3596</v>
      </c>
      <c r="L802" s="33"/>
      <c r="M802" s="140" t="s">
        <v>21</v>
      </c>
      <c r="N802" s="141" t="s">
        <v>43</v>
      </c>
      <c r="P802" s="142">
        <f>O802*H802</f>
        <v>0</v>
      </c>
      <c r="Q802" s="142">
        <v>9.9000000000000005E-2</v>
      </c>
      <c r="R802" s="142">
        <f>Q802*H802</f>
        <v>1.96614</v>
      </c>
      <c r="S802" s="142">
        <v>0</v>
      </c>
      <c r="T802" s="143">
        <f>S802*H802</f>
        <v>0</v>
      </c>
      <c r="AR802" s="144" t="s">
        <v>108</v>
      </c>
      <c r="AT802" s="144" t="s">
        <v>308</v>
      </c>
      <c r="AU802" s="144" t="s">
        <v>81</v>
      </c>
      <c r="AY802" s="18" t="s">
        <v>306</v>
      </c>
      <c r="BE802" s="145">
        <f>IF(N802="základní",J802,0)</f>
        <v>0</v>
      </c>
      <c r="BF802" s="145">
        <f>IF(N802="snížená",J802,0)</f>
        <v>0</v>
      </c>
      <c r="BG802" s="145">
        <f>IF(N802="zákl. přenesená",J802,0)</f>
        <v>0</v>
      </c>
      <c r="BH802" s="145">
        <f>IF(N802="sníž. přenesená",J802,0)</f>
        <v>0</v>
      </c>
      <c r="BI802" s="145">
        <f>IF(N802="nulová",J802,0)</f>
        <v>0</v>
      </c>
      <c r="BJ802" s="18" t="s">
        <v>79</v>
      </c>
      <c r="BK802" s="145">
        <f>ROUND(I802*H802,2)</f>
        <v>0</v>
      </c>
      <c r="BL802" s="18" t="s">
        <v>108</v>
      </c>
      <c r="BM802" s="144" t="s">
        <v>4244</v>
      </c>
    </row>
    <row r="803" spans="2:65" s="1" customFormat="1">
      <c r="B803" s="33"/>
      <c r="D803" s="161" t="s">
        <v>321</v>
      </c>
      <c r="F803" s="162" t="s">
        <v>4245</v>
      </c>
      <c r="I803" s="163"/>
      <c r="L803" s="33"/>
      <c r="M803" s="164"/>
      <c r="T803" s="52"/>
      <c r="AT803" s="18" t="s">
        <v>321</v>
      </c>
      <c r="AU803" s="18" t="s">
        <v>81</v>
      </c>
    </row>
    <row r="804" spans="2:65" s="14" customFormat="1">
      <c r="B804" s="165"/>
      <c r="D804" s="147" t="s">
        <v>313</v>
      </c>
      <c r="E804" s="166" t="s">
        <v>21</v>
      </c>
      <c r="F804" s="167" t="s">
        <v>1777</v>
      </c>
      <c r="H804" s="166" t="s">
        <v>21</v>
      </c>
      <c r="I804" s="168"/>
      <c r="L804" s="165"/>
      <c r="M804" s="169"/>
      <c r="T804" s="170"/>
      <c r="AT804" s="166" t="s">
        <v>313</v>
      </c>
      <c r="AU804" s="166" t="s">
        <v>81</v>
      </c>
      <c r="AV804" s="14" t="s">
        <v>79</v>
      </c>
      <c r="AW804" s="14" t="s">
        <v>34</v>
      </c>
      <c r="AX804" s="14" t="s">
        <v>72</v>
      </c>
      <c r="AY804" s="166" t="s">
        <v>306</v>
      </c>
    </row>
    <row r="805" spans="2:65" s="12" customFormat="1">
      <c r="B805" s="146"/>
      <c r="D805" s="147" t="s">
        <v>313</v>
      </c>
      <c r="E805" s="148" t="s">
        <v>21</v>
      </c>
      <c r="F805" s="149" t="s">
        <v>4246</v>
      </c>
      <c r="H805" s="150">
        <v>19.86</v>
      </c>
      <c r="I805" s="151"/>
      <c r="L805" s="146"/>
      <c r="M805" s="152"/>
      <c r="T805" s="153"/>
      <c r="AT805" s="148" t="s">
        <v>313</v>
      </c>
      <c r="AU805" s="148" t="s">
        <v>81</v>
      </c>
      <c r="AV805" s="12" t="s">
        <v>81</v>
      </c>
      <c r="AW805" s="12" t="s">
        <v>34</v>
      </c>
      <c r="AX805" s="12" t="s">
        <v>72</v>
      </c>
      <c r="AY805" s="148" t="s">
        <v>306</v>
      </c>
    </row>
    <row r="806" spans="2:65" s="13" customFormat="1">
      <c r="B806" s="154"/>
      <c r="D806" s="147" t="s">
        <v>313</v>
      </c>
      <c r="E806" s="155" t="s">
        <v>21</v>
      </c>
      <c r="F806" s="156" t="s">
        <v>315</v>
      </c>
      <c r="H806" s="157">
        <v>19.86</v>
      </c>
      <c r="I806" s="158"/>
      <c r="L806" s="154"/>
      <c r="M806" s="159"/>
      <c r="T806" s="160"/>
      <c r="AT806" s="155" t="s">
        <v>313</v>
      </c>
      <c r="AU806" s="155" t="s">
        <v>81</v>
      </c>
      <c r="AV806" s="13" t="s">
        <v>89</v>
      </c>
      <c r="AW806" s="13" t="s">
        <v>34</v>
      </c>
      <c r="AX806" s="13" t="s">
        <v>79</v>
      </c>
      <c r="AY806" s="155" t="s">
        <v>306</v>
      </c>
    </row>
    <row r="807" spans="2:65" s="1" customFormat="1" ht="16.5" customHeight="1">
      <c r="B807" s="33"/>
      <c r="C807" s="133" t="s">
        <v>1053</v>
      </c>
      <c r="D807" s="133" t="s">
        <v>308</v>
      </c>
      <c r="E807" s="134" t="s">
        <v>1174</v>
      </c>
      <c r="F807" s="135" t="s">
        <v>1175</v>
      </c>
      <c r="G807" s="136" t="s">
        <v>236</v>
      </c>
      <c r="H807" s="137">
        <v>231.52500000000001</v>
      </c>
      <c r="I807" s="138"/>
      <c r="J807" s="139">
        <f>ROUND(I807*H807,2)</f>
        <v>0</v>
      </c>
      <c r="K807" s="135" t="s">
        <v>3596</v>
      </c>
      <c r="L807" s="33"/>
      <c r="M807" s="140" t="s">
        <v>21</v>
      </c>
      <c r="N807" s="141" t="s">
        <v>43</v>
      </c>
      <c r="P807" s="142">
        <f>O807*H807</f>
        <v>0</v>
      </c>
      <c r="Q807" s="142">
        <v>0.11</v>
      </c>
      <c r="R807" s="142">
        <f>Q807*H807</f>
        <v>25.467750000000002</v>
      </c>
      <c r="S807" s="142">
        <v>0</v>
      </c>
      <c r="T807" s="143">
        <f>S807*H807</f>
        <v>0</v>
      </c>
      <c r="AR807" s="144" t="s">
        <v>108</v>
      </c>
      <c r="AT807" s="144" t="s">
        <v>308</v>
      </c>
      <c r="AU807" s="144" t="s">
        <v>81</v>
      </c>
      <c r="AY807" s="18" t="s">
        <v>306</v>
      </c>
      <c r="BE807" s="145">
        <f>IF(N807="základní",J807,0)</f>
        <v>0</v>
      </c>
      <c r="BF807" s="145">
        <f>IF(N807="snížená",J807,0)</f>
        <v>0</v>
      </c>
      <c r="BG807" s="145">
        <f>IF(N807="zákl. přenesená",J807,0)</f>
        <v>0</v>
      </c>
      <c r="BH807" s="145">
        <f>IF(N807="sníž. přenesená",J807,0)</f>
        <v>0</v>
      </c>
      <c r="BI807" s="145">
        <f>IF(N807="nulová",J807,0)</f>
        <v>0</v>
      </c>
      <c r="BJ807" s="18" t="s">
        <v>79</v>
      </c>
      <c r="BK807" s="145">
        <f>ROUND(I807*H807,2)</f>
        <v>0</v>
      </c>
      <c r="BL807" s="18" t="s">
        <v>108</v>
      </c>
      <c r="BM807" s="144" t="s">
        <v>4247</v>
      </c>
    </row>
    <row r="808" spans="2:65" s="1" customFormat="1">
      <c r="B808" s="33"/>
      <c r="D808" s="161" t="s">
        <v>321</v>
      </c>
      <c r="F808" s="162" t="s">
        <v>4248</v>
      </c>
      <c r="I808" s="163"/>
      <c r="L808" s="33"/>
      <c r="M808" s="164"/>
      <c r="T808" s="52"/>
      <c r="AT808" s="18" t="s">
        <v>321</v>
      </c>
      <c r="AU808" s="18" t="s">
        <v>81</v>
      </c>
    </row>
    <row r="809" spans="2:65" s="14" customFormat="1">
      <c r="B809" s="165"/>
      <c r="D809" s="147" t="s">
        <v>313</v>
      </c>
      <c r="E809" s="166" t="s">
        <v>21</v>
      </c>
      <c r="F809" s="167" t="s">
        <v>1777</v>
      </c>
      <c r="H809" s="166" t="s">
        <v>21</v>
      </c>
      <c r="I809" s="168"/>
      <c r="L809" s="165"/>
      <c r="M809" s="169"/>
      <c r="T809" s="170"/>
      <c r="AT809" s="166" t="s">
        <v>313</v>
      </c>
      <c r="AU809" s="166" t="s">
        <v>81</v>
      </c>
      <c r="AV809" s="14" t="s">
        <v>79</v>
      </c>
      <c r="AW809" s="14" t="s">
        <v>34</v>
      </c>
      <c r="AX809" s="14" t="s">
        <v>72</v>
      </c>
      <c r="AY809" s="166" t="s">
        <v>306</v>
      </c>
    </row>
    <row r="810" spans="2:65" s="12" customFormat="1">
      <c r="B810" s="146"/>
      <c r="D810" s="147" t="s">
        <v>313</v>
      </c>
      <c r="E810" s="148" t="s">
        <v>21</v>
      </c>
      <c r="F810" s="149" t="s">
        <v>4249</v>
      </c>
      <c r="H810" s="150">
        <v>219.745</v>
      </c>
      <c r="I810" s="151"/>
      <c r="L810" s="146"/>
      <c r="M810" s="152"/>
      <c r="T810" s="153"/>
      <c r="AT810" s="148" t="s">
        <v>313</v>
      </c>
      <c r="AU810" s="148" t="s">
        <v>81</v>
      </c>
      <c r="AV810" s="12" t="s">
        <v>81</v>
      </c>
      <c r="AW810" s="12" t="s">
        <v>34</v>
      </c>
      <c r="AX810" s="12" t="s">
        <v>72</v>
      </c>
      <c r="AY810" s="148" t="s">
        <v>306</v>
      </c>
    </row>
    <row r="811" spans="2:65" s="12" customFormat="1">
      <c r="B811" s="146"/>
      <c r="D811" s="147" t="s">
        <v>313</v>
      </c>
      <c r="E811" s="148" t="s">
        <v>21</v>
      </c>
      <c r="F811" s="149" t="s">
        <v>4250</v>
      </c>
      <c r="H811" s="150">
        <v>11.78</v>
      </c>
      <c r="I811" s="151"/>
      <c r="L811" s="146"/>
      <c r="M811" s="152"/>
      <c r="T811" s="153"/>
      <c r="AT811" s="148" t="s">
        <v>313</v>
      </c>
      <c r="AU811" s="148" t="s">
        <v>81</v>
      </c>
      <c r="AV811" s="12" t="s">
        <v>81</v>
      </c>
      <c r="AW811" s="12" t="s">
        <v>34</v>
      </c>
      <c r="AX811" s="12" t="s">
        <v>72</v>
      </c>
      <c r="AY811" s="148" t="s">
        <v>306</v>
      </c>
    </row>
    <row r="812" spans="2:65" s="13" customFormat="1">
      <c r="B812" s="154"/>
      <c r="D812" s="147" t="s">
        <v>313</v>
      </c>
      <c r="E812" s="155" t="s">
        <v>21</v>
      </c>
      <c r="F812" s="156" t="s">
        <v>315</v>
      </c>
      <c r="H812" s="157">
        <v>231.52500000000001</v>
      </c>
      <c r="I812" s="158"/>
      <c r="L812" s="154"/>
      <c r="M812" s="159"/>
      <c r="T812" s="160"/>
      <c r="AT812" s="155" t="s">
        <v>313</v>
      </c>
      <c r="AU812" s="155" t="s">
        <v>81</v>
      </c>
      <c r="AV812" s="13" t="s">
        <v>89</v>
      </c>
      <c r="AW812" s="13" t="s">
        <v>34</v>
      </c>
      <c r="AX812" s="13" t="s">
        <v>79</v>
      </c>
      <c r="AY812" s="155" t="s">
        <v>306</v>
      </c>
    </row>
    <row r="813" spans="2:65" s="1" customFormat="1" ht="24.2" customHeight="1">
      <c r="B813" s="33"/>
      <c r="C813" s="133" t="s">
        <v>1058</v>
      </c>
      <c r="D813" s="133" t="s">
        <v>308</v>
      </c>
      <c r="E813" s="134" t="s">
        <v>1182</v>
      </c>
      <c r="F813" s="135" t="s">
        <v>1183</v>
      </c>
      <c r="G813" s="136" t="s">
        <v>236</v>
      </c>
      <c r="H813" s="137">
        <v>11.78</v>
      </c>
      <c r="I813" s="138"/>
      <c r="J813" s="139">
        <f>ROUND(I813*H813,2)</f>
        <v>0</v>
      </c>
      <c r="K813" s="135" t="s">
        <v>3596</v>
      </c>
      <c r="L813" s="33"/>
      <c r="M813" s="140" t="s">
        <v>21</v>
      </c>
      <c r="N813" s="141" t="s">
        <v>43</v>
      </c>
      <c r="P813" s="142">
        <f>O813*H813</f>
        <v>0</v>
      </c>
      <c r="Q813" s="142">
        <v>1.0999999999999999E-2</v>
      </c>
      <c r="R813" s="142">
        <f>Q813*H813</f>
        <v>0.12957999999999997</v>
      </c>
      <c r="S813" s="142">
        <v>0</v>
      </c>
      <c r="T813" s="143">
        <f>S813*H813</f>
        <v>0</v>
      </c>
      <c r="AR813" s="144" t="s">
        <v>108</v>
      </c>
      <c r="AT813" s="144" t="s">
        <v>308</v>
      </c>
      <c r="AU813" s="144" t="s">
        <v>81</v>
      </c>
      <c r="AY813" s="18" t="s">
        <v>306</v>
      </c>
      <c r="BE813" s="145">
        <f>IF(N813="základní",J813,0)</f>
        <v>0</v>
      </c>
      <c r="BF813" s="145">
        <f>IF(N813="snížená",J813,0)</f>
        <v>0</v>
      </c>
      <c r="BG813" s="145">
        <f>IF(N813="zákl. přenesená",J813,0)</f>
        <v>0</v>
      </c>
      <c r="BH813" s="145">
        <f>IF(N813="sníž. přenesená",J813,0)</f>
        <v>0</v>
      </c>
      <c r="BI813" s="145">
        <f>IF(N813="nulová",J813,0)</f>
        <v>0</v>
      </c>
      <c r="BJ813" s="18" t="s">
        <v>79</v>
      </c>
      <c r="BK813" s="145">
        <f>ROUND(I813*H813,2)</f>
        <v>0</v>
      </c>
      <c r="BL813" s="18" t="s">
        <v>108</v>
      </c>
      <c r="BM813" s="144" t="s">
        <v>4251</v>
      </c>
    </row>
    <row r="814" spans="2:65" s="1" customFormat="1">
      <c r="B814" s="33"/>
      <c r="D814" s="161" t="s">
        <v>321</v>
      </c>
      <c r="F814" s="162" t="s">
        <v>4252</v>
      </c>
      <c r="I814" s="163"/>
      <c r="L814" s="33"/>
      <c r="M814" s="164"/>
      <c r="T814" s="52"/>
      <c r="AT814" s="18" t="s">
        <v>321</v>
      </c>
      <c r="AU814" s="18" t="s">
        <v>81</v>
      </c>
    </row>
    <row r="815" spans="2:65" s="14" customFormat="1">
      <c r="B815" s="165"/>
      <c r="D815" s="147" t="s">
        <v>313</v>
      </c>
      <c r="E815" s="166" t="s">
        <v>21</v>
      </c>
      <c r="F815" s="167" t="s">
        <v>4253</v>
      </c>
      <c r="H815" s="166" t="s">
        <v>21</v>
      </c>
      <c r="I815" s="168"/>
      <c r="L815" s="165"/>
      <c r="M815" s="169"/>
      <c r="T815" s="170"/>
      <c r="AT815" s="166" t="s">
        <v>313</v>
      </c>
      <c r="AU815" s="166" t="s">
        <v>81</v>
      </c>
      <c r="AV815" s="14" t="s">
        <v>79</v>
      </c>
      <c r="AW815" s="14" t="s">
        <v>34</v>
      </c>
      <c r="AX815" s="14" t="s">
        <v>72</v>
      </c>
      <c r="AY815" s="166" t="s">
        <v>306</v>
      </c>
    </row>
    <row r="816" spans="2:65" s="12" customFormat="1">
      <c r="B816" s="146"/>
      <c r="D816" s="147" t="s">
        <v>313</v>
      </c>
      <c r="E816" s="148" t="s">
        <v>21</v>
      </c>
      <c r="F816" s="149" t="s">
        <v>4250</v>
      </c>
      <c r="H816" s="150">
        <v>11.78</v>
      </c>
      <c r="I816" s="151"/>
      <c r="L816" s="146"/>
      <c r="M816" s="152"/>
      <c r="T816" s="153"/>
      <c r="AT816" s="148" t="s">
        <v>313</v>
      </c>
      <c r="AU816" s="148" t="s">
        <v>81</v>
      </c>
      <c r="AV816" s="12" t="s">
        <v>81</v>
      </c>
      <c r="AW816" s="12" t="s">
        <v>34</v>
      </c>
      <c r="AX816" s="12" t="s">
        <v>72</v>
      </c>
      <c r="AY816" s="148" t="s">
        <v>306</v>
      </c>
    </row>
    <row r="817" spans="2:65" s="13" customFormat="1">
      <c r="B817" s="154"/>
      <c r="D817" s="147" t="s">
        <v>313</v>
      </c>
      <c r="E817" s="155" t="s">
        <v>21</v>
      </c>
      <c r="F817" s="156" t="s">
        <v>315</v>
      </c>
      <c r="H817" s="157">
        <v>11.78</v>
      </c>
      <c r="I817" s="158"/>
      <c r="L817" s="154"/>
      <c r="M817" s="159"/>
      <c r="T817" s="160"/>
      <c r="AT817" s="155" t="s">
        <v>313</v>
      </c>
      <c r="AU817" s="155" t="s">
        <v>81</v>
      </c>
      <c r="AV817" s="13" t="s">
        <v>89</v>
      </c>
      <c r="AW817" s="13" t="s">
        <v>34</v>
      </c>
      <c r="AX817" s="13" t="s">
        <v>79</v>
      </c>
      <c r="AY817" s="155" t="s">
        <v>306</v>
      </c>
    </row>
    <row r="818" spans="2:65" s="1" customFormat="1" ht="16.5" customHeight="1">
      <c r="B818" s="33"/>
      <c r="C818" s="133" t="s">
        <v>1065</v>
      </c>
      <c r="D818" s="133" t="s">
        <v>308</v>
      </c>
      <c r="E818" s="134" t="s">
        <v>1190</v>
      </c>
      <c r="F818" s="135" t="s">
        <v>4254</v>
      </c>
      <c r="G818" s="136" t="s">
        <v>236</v>
      </c>
      <c r="H818" s="137">
        <v>251.38499999999999</v>
      </c>
      <c r="I818" s="138"/>
      <c r="J818" s="139">
        <f>ROUND(I818*H818,2)</f>
        <v>0</v>
      </c>
      <c r="K818" s="135" t="s">
        <v>3596</v>
      </c>
      <c r="L818" s="33"/>
      <c r="M818" s="140" t="s">
        <v>21</v>
      </c>
      <c r="N818" s="141" t="s">
        <v>43</v>
      </c>
      <c r="P818" s="142">
        <f>O818*H818</f>
        <v>0</v>
      </c>
      <c r="Q818" s="142">
        <v>1.2999999999999999E-4</v>
      </c>
      <c r="R818" s="142">
        <f>Q818*H818</f>
        <v>3.2680049999999995E-2</v>
      </c>
      <c r="S818" s="142">
        <v>0</v>
      </c>
      <c r="T818" s="143">
        <f>S818*H818</f>
        <v>0</v>
      </c>
      <c r="AR818" s="144" t="s">
        <v>108</v>
      </c>
      <c r="AT818" s="144" t="s">
        <v>308</v>
      </c>
      <c r="AU818" s="144" t="s">
        <v>81</v>
      </c>
      <c r="AY818" s="18" t="s">
        <v>306</v>
      </c>
      <c r="BE818" s="145">
        <f>IF(N818="základní",J818,0)</f>
        <v>0</v>
      </c>
      <c r="BF818" s="145">
        <f>IF(N818="snížená",J818,0)</f>
        <v>0</v>
      </c>
      <c r="BG818" s="145">
        <f>IF(N818="zákl. přenesená",J818,0)</f>
        <v>0</v>
      </c>
      <c r="BH818" s="145">
        <f>IF(N818="sníž. přenesená",J818,0)</f>
        <v>0</v>
      </c>
      <c r="BI818" s="145">
        <f>IF(N818="nulová",J818,0)</f>
        <v>0</v>
      </c>
      <c r="BJ818" s="18" t="s">
        <v>79</v>
      </c>
      <c r="BK818" s="145">
        <f>ROUND(I818*H818,2)</f>
        <v>0</v>
      </c>
      <c r="BL818" s="18" t="s">
        <v>108</v>
      </c>
      <c r="BM818" s="144" t="s">
        <v>4255</v>
      </c>
    </row>
    <row r="819" spans="2:65" s="1" customFormat="1">
      <c r="B819" s="33"/>
      <c r="D819" s="161" t="s">
        <v>321</v>
      </c>
      <c r="F819" s="162" t="s">
        <v>4256</v>
      </c>
      <c r="I819" s="163"/>
      <c r="L819" s="33"/>
      <c r="M819" s="164"/>
      <c r="T819" s="52"/>
      <c r="AT819" s="18" t="s">
        <v>321</v>
      </c>
      <c r="AU819" s="18" t="s">
        <v>81</v>
      </c>
    </row>
    <row r="820" spans="2:65" s="12" customFormat="1">
      <c r="B820" s="146"/>
      <c r="D820" s="147" t="s">
        <v>313</v>
      </c>
      <c r="E820" s="148" t="s">
        <v>21</v>
      </c>
      <c r="F820" s="149" t="s">
        <v>4257</v>
      </c>
      <c r="H820" s="150">
        <v>251.38499999999999</v>
      </c>
      <c r="I820" s="151"/>
      <c r="L820" s="146"/>
      <c r="M820" s="152"/>
      <c r="T820" s="153"/>
      <c r="AT820" s="148" t="s">
        <v>313</v>
      </c>
      <c r="AU820" s="148" t="s">
        <v>81</v>
      </c>
      <c r="AV820" s="12" t="s">
        <v>81</v>
      </c>
      <c r="AW820" s="12" t="s">
        <v>34</v>
      </c>
      <c r="AX820" s="12" t="s">
        <v>72</v>
      </c>
      <c r="AY820" s="148" t="s">
        <v>306</v>
      </c>
    </row>
    <row r="821" spans="2:65" s="13" customFormat="1">
      <c r="B821" s="154"/>
      <c r="D821" s="147" t="s">
        <v>313</v>
      </c>
      <c r="E821" s="155" t="s">
        <v>21</v>
      </c>
      <c r="F821" s="156" t="s">
        <v>315</v>
      </c>
      <c r="H821" s="157">
        <v>251.38499999999999</v>
      </c>
      <c r="I821" s="158"/>
      <c r="L821" s="154"/>
      <c r="M821" s="159"/>
      <c r="T821" s="160"/>
      <c r="AT821" s="155" t="s">
        <v>313</v>
      </c>
      <c r="AU821" s="155" t="s">
        <v>81</v>
      </c>
      <c r="AV821" s="13" t="s">
        <v>89</v>
      </c>
      <c r="AW821" s="13" t="s">
        <v>34</v>
      </c>
      <c r="AX821" s="13" t="s">
        <v>79</v>
      </c>
      <c r="AY821" s="155" t="s">
        <v>306</v>
      </c>
    </row>
    <row r="822" spans="2:65" s="1" customFormat="1" ht="16.5" customHeight="1">
      <c r="B822" s="33"/>
      <c r="C822" s="133" t="s">
        <v>1068</v>
      </c>
      <c r="D822" s="133" t="s">
        <v>308</v>
      </c>
      <c r="E822" s="134" t="s">
        <v>1202</v>
      </c>
      <c r="F822" s="135" t="s">
        <v>4258</v>
      </c>
      <c r="G822" s="136" t="s">
        <v>236</v>
      </c>
      <c r="H822" s="137">
        <v>940.86500000000001</v>
      </c>
      <c r="I822" s="138"/>
      <c r="J822" s="139">
        <f>ROUND(I822*H822,2)</f>
        <v>0</v>
      </c>
      <c r="K822" s="135" t="s">
        <v>3596</v>
      </c>
      <c r="L822" s="33"/>
      <c r="M822" s="140" t="s">
        <v>21</v>
      </c>
      <c r="N822" s="141" t="s">
        <v>43</v>
      </c>
      <c r="P822" s="142">
        <f>O822*H822</f>
        <v>0</v>
      </c>
      <c r="Q822" s="142">
        <v>2.2000000000000001E-4</v>
      </c>
      <c r="R822" s="142">
        <f>Q822*H822</f>
        <v>0.20699030000000002</v>
      </c>
      <c r="S822" s="142">
        <v>0</v>
      </c>
      <c r="T822" s="143">
        <f>S822*H822</f>
        <v>0</v>
      </c>
      <c r="AR822" s="144" t="s">
        <v>108</v>
      </c>
      <c r="AT822" s="144" t="s">
        <v>308</v>
      </c>
      <c r="AU822" s="144" t="s">
        <v>81</v>
      </c>
      <c r="AY822" s="18" t="s">
        <v>306</v>
      </c>
      <c r="BE822" s="145">
        <f>IF(N822="základní",J822,0)</f>
        <v>0</v>
      </c>
      <c r="BF822" s="145">
        <f>IF(N822="snížená",J822,0)</f>
        <v>0</v>
      </c>
      <c r="BG822" s="145">
        <f>IF(N822="zákl. přenesená",J822,0)</f>
        <v>0</v>
      </c>
      <c r="BH822" s="145">
        <f>IF(N822="sníž. přenesená",J822,0)</f>
        <v>0</v>
      </c>
      <c r="BI822" s="145">
        <f>IF(N822="nulová",J822,0)</f>
        <v>0</v>
      </c>
      <c r="BJ822" s="18" t="s">
        <v>79</v>
      </c>
      <c r="BK822" s="145">
        <f>ROUND(I822*H822,2)</f>
        <v>0</v>
      </c>
      <c r="BL822" s="18" t="s">
        <v>108</v>
      </c>
      <c r="BM822" s="144" t="s">
        <v>4259</v>
      </c>
    </row>
    <row r="823" spans="2:65" s="1" customFormat="1">
      <c r="B823" s="33"/>
      <c r="D823" s="161" t="s">
        <v>321</v>
      </c>
      <c r="F823" s="162" t="s">
        <v>4260</v>
      </c>
      <c r="I823" s="163"/>
      <c r="L823" s="33"/>
      <c r="M823" s="164"/>
      <c r="T823" s="52"/>
      <c r="AT823" s="18" t="s">
        <v>321</v>
      </c>
      <c r="AU823" s="18" t="s">
        <v>81</v>
      </c>
    </row>
    <row r="824" spans="2:65" s="12" customFormat="1">
      <c r="B824" s="146"/>
      <c r="D824" s="147" t="s">
        <v>313</v>
      </c>
      <c r="E824" s="148" t="s">
        <v>21</v>
      </c>
      <c r="F824" s="149" t="s">
        <v>4261</v>
      </c>
      <c r="H824" s="150">
        <v>280.86500000000001</v>
      </c>
      <c r="I824" s="151"/>
      <c r="L824" s="146"/>
      <c r="M824" s="152"/>
      <c r="T824" s="153"/>
      <c r="AT824" s="148" t="s">
        <v>313</v>
      </c>
      <c r="AU824" s="148" t="s">
        <v>81</v>
      </c>
      <c r="AV824" s="12" t="s">
        <v>81</v>
      </c>
      <c r="AW824" s="12" t="s">
        <v>34</v>
      </c>
      <c r="AX824" s="12" t="s">
        <v>72</v>
      </c>
      <c r="AY824" s="148" t="s">
        <v>306</v>
      </c>
    </row>
    <row r="825" spans="2:65" s="12" customFormat="1">
      <c r="B825" s="146"/>
      <c r="D825" s="147" t="s">
        <v>313</v>
      </c>
      <c r="E825" s="148" t="s">
        <v>21</v>
      </c>
      <c r="F825" s="149" t="s">
        <v>4262</v>
      </c>
      <c r="H825" s="150">
        <v>315</v>
      </c>
      <c r="I825" s="151"/>
      <c r="L825" s="146"/>
      <c r="M825" s="152"/>
      <c r="T825" s="153"/>
      <c r="AT825" s="148" t="s">
        <v>313</v>
      </c>
      <c r="AU825" s="148" t="s">
        <v>81</v>
      </c>
      <c r="AV825" s="12" t="s">
        <v>81</v>
      </c>
      <c r="AW825" s="12" t="s">
        <v>34</v>
      </c>
      <c r="AX825" s="12" t="s">
        <v>72</v>
      </c>
      <c r="AY825" s="148" t="s">
        <v>306</v>
      </c>
    </row>
    <row r="826" spans="2:65" s="12" customFormat="1">
      <c r="B826" s="146"/>
      <c r="D826" s="147" t="s">
        <v>313</v>
      </c>
      <c r="E826" s="148" t="s">
        <v>21</v>
      </c>
      <c r="F826" s="149" t="s">
        <v>4263</v>
      </c>
      <c r="H826" s="150">
        <v>95</v>
      </c>
      <c r="I826" s="151"/>
      <c r="L826" s="146"/>
      <c r="M826" s="152"/>
      <c r="T826" s="153"/>
      <c r="AT826" s="148" t="s">
        <v>313</v>
      </c>
      <c r="AU826" s="148" t="s">
        <v>81</v>
      </c>
      <c r="AV826" s="12" t="s">
        <v>81</v>
      </c>
      <c r="AW826" s="12" t="s">
        <v>34</v>
      </c>
      <c r="AX826" s="12" t="s">
        <v>72</v>
      </c>
      <c r="AY826" s="148" t="s">
        <v>306</v>
      </c>
    </row>
    <row r="827" spans="2:65" s="12" customFormat="1">
      <c r="B827" s="146"/>
      <c r="D827" s="147" t="s">
        <v>313</v>
      </c>
      <c r="E827" s="148" t="s">
        <v>21</v>
      </c>
      <c r="F827" s="149" t="s">
        <v>4264</v>
      </c>
      <c r="H827" s="150">
        <v>250</v>
      </c>
      <c r="I827" s="151"/>
      <c r="L827" s="146"/>
      <c r="M827" s="152"/>
      <c r="T827" s="153"/>
      <c r="AT827" s="148" t="s">
        <v>313</v>
      </c>
      <c r="AU827" s="148" t="s">
        <v>81</v>
      </c>
      <c r="AV827" s="12" t="s">
        <v>81</v>
      </c>
      <c r="AW827" s="12" t="s">
        <v>34</v>
      </c>
      <c r="AX827" s="12" t="s">
        <v>72</v>
      </c>
      <c r="AY827" s="148" t="s">
        <v>306</v>
      </c>
    </row>
    <row r="828" spans="2:65" s="13" customFormat="1">
      <c r="B828" s="154"/>
      <c r="D828" s="147" t="s">
        <v>313</v>
      </c>
      <c r="E828" s="155" t="s">
        <v>21</v>
      </c>
      <c r="F828" s="156" t="s">
        <v>315</v>
      </c>
      <c r="H828" s="157">
        <v>940.86500000000001</v>
      </c>
      <c r="I828" s="158"/>
      <c r="L828" s="154"/>
      <c r="M828" s="159"/>
      <c r="T828" s="160"/>
      <c r="AT828" s="155" t="s">
        <v>313</v>
      </c>
      <c r="AU828" s="155" t="s">
        <v>81</v>
      </c>
      <c r="AV828" s="13" t="s">
        <v>89</v>
      </c>
      <c r="AW828" s="13" t="s">
        <v>34</v>
      </c>
      <c r="AX828" s="13" t="s">
        <v>79</v>
      </c>
      <c r="AY828" s="155" t="s">
        <v>306</v>
      </c>
    </row>
    <row r="829" spans="2:65" s="1" customFormat="1" ht="24.2" customHeight="1">
      <c r="B829" s="33"/>
      <c r="C829" s="133" t="s">
        <v>1073</v>
      </c>
      <c r="D829" s="133" t="s">
        <v>308</v>
      </c>
      <c r="E829" s="134" t="s">
        <v>1219</v>
      </c>
      <c r="F829" s="135" t="s">
        <v>4265</v>
      </c>
      <c r="G829" s="136" t="s">
        <v>240</v>
      </c>
      <c r="H829" s="137">
        <v>164.20500000000001</v>
      </c>
      <c r="I829" s="138"/>
      <c r="J829" s="139">
        <f>ROUND(I829*H829,2)</f>
        <v>0</v>
      </c>
      <c r="K829" s="135" t="s">
        <v>3596</v>
      </c>
      <c r="L829" s="33"/>
      <c r="M829" s="140" t="s">
        <v>21</v>
      </c>
      <c r="N829" s="141" t="s">
        <v>43</v>
      </c>
      <c r="P829" s="142">
        <f>O829*H829</f>
        <v>0</v>
      </c>
      <c r="Q829" s="142">
        <v>2.0000000000000002E-5</v>
      </c>
      <c r="R829" s="142">
        <f>Q829*H829</f>
        <v>3.2841000000000007E-3</v>
      </c>
      <c r="S829" s="142">
        <v>0</v>
      </c>
      <c r="T829" s="143">
        <f>S829*H829</f>
        <v>0</v>
      </c>
      <c r="AR829" s="144" t="s">
        <v>108</v>
      </c>
      <c r="AT829" s="144" t="s">
        <v>308</v>
      </c>
      <c r="AU829" s="144" t="s">
        <v>81</v>
      </c>
      <c r="AY829" s="18" t="s">
        <v>306</v>
      </c>
      <c r="BE829" s="145">
        <f>IF(N829="základní",J829,0)</f>
        <v>0</v>
      </c>
      <c r="BF829" s="145">
        <f>IF(N829="snížená",J829,0)</f>
        <v>0</v>
      </c>
      <c r="BG829" s="145">
        <f>IF(N829="zákl. přenesená",J829,0)</f>
        <v>0</v>
      </c>
      <c r="BH829" s="145">
        <f>IF(N829="sníž. přenesená",J829,0)</f>
        <v>0</v>
      </c>
      <c r="BI829" s="145">
        <f>IF(N829="nulová",J829,0)</f>
        <v>0</v>
      </c>
      <c r="BJ829" s="18" t="s">
        <v>79</v>
      </c>
      <c r="BK829" s="145">
        <f>ROUND(I829*H829,2)</f>
        <v>0</v>
      </c>
      <c r="BL829" s="18" t="s">
        <v>108</v>
      </c>
      <c r="BM829" s="144" t="s">
        <v>4266</v>
      </c>
    </row>
    <row r="830" spans="2:65" s="1" customFormat="1">
      <c r="B830" s="33"/>
      <c r="D830" s="161" t="s">
        <v>321</v>
      </c>
      <c r="F830" s="162" t="s">
        <v>4267</v>
      </c>
      <c r="I830" s="163"/>
      <c r="L830" s="33"/>
      <c r="M830" s="164"/>
      <c r="T830" s="52"/>
      <c r="AT830" s="18" t="s">
        <v>321</v>
      </c>
      <c r="AU830" s="18" t="s">
        <v>81</v>
      </c>
    </row>
    <row r="831" spans="2:65" s="14" customFormat="1">
      <c r="B831" s="165"/>
      <c r="D831" s="147" t="s">
        <v>313</v>
      </c>
      <c r="E831" s="166" t="s">
        <v>21</v>
      </c>
      <c r="F831" s="167" t="s">
        <v>4268</v>
      </c>
      <c r="H831" s="166" t="s">
        <v>21</v>
      </c>
      <c r="I831" s="168"/>
      <c r="L831" s="165"/>
      <c r="M831" s="169"/>
      <c r="T831" s="170"/>
      <c r="AT831" s="166" t="s">
        <v>313</v>
      </c>
      <c r="AU831" s="166" t="s">
        <v>81</v>
      </c>
      <c r="AV831" s="14" t="s">
        <v>79</v>
      </c>
      <c r="AW831" s="14" t="s">
        <v>34</v>
      </c>
      <c r="AX831" s="14" t="s">
        <v>72</v>
      </c>
      <c r="AY831" s="166" t="s">
        <v>306</v>
      </c>
    </row>
    <row r="832" spans="2:65" s="14" customFormat="1">
      <c r="B832" s="165"/>
      <c r="D832" s="147" t="s">
        <v>313</v>
      </c>
      <c r="E832" s="166" t="s">
        <v>21</v>
      </c>
      <c r="F832" s="167" t="s">
        <v>3819</v>
      </c>
      <c r="H832" s="166" t="s">
        <v>21</v>
      </c>
      <c r="I832" s="168"/>
      <c r="L832" s="165"/>
      <c r="M832" s="169"/>
      <c r="T832" s="170"/>
      <c r="AT832" s="166" t="s">
        <v>313</v>
      </c>
      <c r="AU832" s="166" t="s">
        <v>81</v>
      </c>
      <c r="AV832" s="14" t="s">
        <v>79</v>
      </c>
      <c r="AW832" s="14" t="s">
        <v>34</v>
      </c>
      <c r="AX832" s="14" t="s">
        <v>72</v>
      </c>
      <c r="AY832" s="166" t="s">
        <v>306</v>
      </c>
    </row>
    <row r="833" spans="2:65" s="12" customFormat="1">
      <c r="B833" s="146"/>
      <c r="D833" s="147" t="s">
        <v>313</v>
      </c>
      <c r="E833" s="148" t="s">
        <v>21</v>
      </c>
      <c r="F833" s="149" t="s">
        <v>4269</v>
      </c>
      <c r="H833" s="150">
        <v>77</v>
      </c>
      <c r="I833" s="151"/>
      <c r="L833" s="146"/>
      <c r="M833" s="152"/>
      <c r="T833" s="153"/>
      <c r="AT833" s="148" t="s">
        <v>313</v>
      </c>
      <c r="AU833" s="148" t="s">
        <v>81</v>
      </c>
      <c r="AV833" s="12" t="s">
        <v>81</v>
      </c>
      <c r="AW833" s="12" t="s">
        <v>34</v>
      </c>
      <c r="AX833" s="12" t="s">
        <v>72</v>
      </c>
      <c r="AY833" s="148" t="s">
        <v>306</v>
      </c>
    </row>
    <row r="834" spans="2:65" s="12" customFormat="1">
      <c r="B834" s="146"/>
      <c r="D834" s="147" t="s">
        <v>313</v>
      </c>
      <c r="E834" s="148" t="s">
        <v>21</v>
      </c>
      <c r="F834" s="149" t="s">
        <v>4270</v>
      </c>
      <c r="H834" s="150">
        <v>4.6500000000000004</v>
      </c>
      <c r="I834" s="151"/>
      <c r="L834" s="146"/>
      <c r="M834" s="152"/>
      <c r="T834" s="153"/>
      <c r="AT834" s="148" t="s">
        <v>313</v>
      </c>
      <c r="AU834" s="148" t="s">
        <v>81</v>
      </c>
      <c r="AV834" s="12" t="s">
        <v>81</v>
      </c>
      <c r="AW834" s="12" t="s">
        <v>34</v>
      </c>
      <c r="AX834" s="12" t="s">
        <v>72</v>
      </c>
      <c r="AY834" s="148" t="s">
        <v>306</v>
      </c>
    </row>
    <row r="835" spans="2:65" s="12" customFormat="1">
      <c r="B835" s="146"/>
      <c r="D835" s="147" t="s">
        <v>313</v>
      </c>
      <c r="E835" s="148" t="s">
        <v>21</v>
      </c>
      <c r="F835" s="149" t="s">
        <v>4271</v>
      </c>
      <c r="H835" s="150">
        <v>10.6</v>
      </c>
      <c r="I835" s="151"/>
      <c r="L835" s="146"/>
      <c r="M835" s="152"/>
      <c r="T835" s="153"/>
      <c r="AT835" s="148" t="s">
        <v>313</v>
      </c>
      <c r="AU835" s="148" t="s">
        <v>81</v>
      </c>
      <c r="AV835" s="12" t="s">
        <v>81</v>
      </c>
      <c r="AW835" s="12" t="s">
        <v>34</v>
      </c>
      <c r="AX835" s="12" t="s">
        <v>72</v>
      </c>
      <c r="AY835" s="148" t="s">
        <v>306</v>
      </c>
    </row>
    <row r="836" spans="2:65" s="12" customFormat="1">
      <c r="B836" s="146"/>
      <c r="D836" s="147" t="s">
        <v>313</v>
      </c>
      <c r="E836" s="148" t="s">
        <v>21</v>
      </c>
      <c r="F836" s="149" t="s">
        <v>4272</v>
      </c>
      <c r="H836" s="150">
        <v>12.6</v>
      </c>
      <c r="I836" s="151"/>
      <c r="L836" s="146"/>
      <c r="M836" s="152"/>
      <c r="T836" s="153"/>
      <c r="AT836" s="148" t="s">
        <v>313</v>
      </c>
      <c r="AU836" s="148" t="s">
        <v>81</v>
      </c>
      <c r="AV836" s="12" t="s">
        <v>81</v>
      </c>
      <c r="AW836" s="12" t="s">
        <v>34</v>
      </c>
      <c r="AX836" s="12" t="s">
        <v>72</v>
      </c>
      <c r="AY836" s="148" t="s">
        <v>306</v>
      </c>
    </row>
    <row r="837" spans="2:65" s="12" customFormat="1">
      <c r="B837" s="146"/>
      <c r="D837" s="147" t="s">
        <v>313</v>
      </c>
      <c r="E837" s="148" t="s">
        <v>21</v>
      </c>
      <c r="F837" s="149" t="s">
        <v>4273</v>
      </c>
      <c r="H837" s="150">
        <v>11.955</v>
      </c>
      <c r="I837" s="151"/>
      <c r="L837" s="146"/>
      <c r="M837" s="152"/>
      <c r="T837" s="153"/>
      <c r="AT837" s="148" t="s">
        <v>313</v>
      </c>
      <c r="AU837" s="148" t="s">
        <v>81</v>
      </c>
      <c r="AV837" s="12" t="s">
        <v>81</v>
      </c>
      <c r="AW837" s="12" t="s">
        <v>34</v>
      </c>
      <c r="AX837" s="12" t="s">
        <v>72</v>
      </c>
      <c r="AY837" s="148" t="s">
        <v>306</v>
      </c>
    </row>
    <row r="838" spans="2:65" s="12" customFormat="1">
      <c r="B838" s="146"/>
      <c r="D838" s="147" t="s">
        <v>313</v>
      </c>
      <c r="E838" s="148" t="s">
        <v>21</v>
      </c>
      <c r="F838" s="149" t="s">
        <v>4274</v>
      </c>
      <c r="H838" s="150">
        <v>11.5</v>
      </c>
      <c r="I838" s="151"/>
      <c r="L838" s="146"/>
      <c r="M838" s="152"/>
      <c r="T838" s="153"/>
      <c r="AT838" s="148" t="s">
        <v>313</v>
      </c>
      <c r="AU838" s="148" t="s">
        <v>81</v>
      </c>
      <c r="AV838" s="12" t="s">
        <v>81</v>
      </c>
      <c r="AW838" s="12" t="s">
        <v>34</v>
      </c>
      <c r="AX838" s="12" t="s">
        <v>72</v>
      </c>
      <c r="AY838" s="148" t="s">
        <v>306</v>
      </c>
    </row>
    <row r="839" spans="2:65" s="12" customFormat="1">
      <c r="B839" s="146"/>
      <c r="D839" s="147" t="s">
        <v>313</v>
      </c>
      <c r="E839" s="148" t="s">
        <v>21</v>
      </c>
      <c r="F839" s="149" t="s">
        <v>4275</v>
      </c>
      <c r="H839" s="150">
        <v>13.8</v>
      </c>
      <c r="I839" s="151"/>
      <c r="L839" s="146"/>
      <c r="M839" s="152"/>
      <c r="T839" s="153"/>
      <c r="AT839" s="148" t="s">
        <v>313</v>
      </c>
      <c r="AU839" s="148" t="s">
        <v>81</v>
      </c>
      <c r="AV839" s="12" t="s">
        <v>81</v>
      </c>
      <c r="AW839" s="12" t="s">
        <v>34</v>
      </c>
      <c r="AX839" s="12" t="s">
        <v>72</v>
      </c>
      <c r="AY839" s="148" t="s">
        <v>306</v>
      </c>
    </row>
    <row r="840" spans="2:65" s="14" customFormat="1">
      <c r="B840" s="165"/>
      <c r="D840" s="147" t="s">
        <v>313</v>
      </c>
      <c r="E840" s="166" t="s">
        <v>21</v>
      </c>
      <c r="F840" s="167" t="s">
        <v>3825</v>
      </c>
      <c r="H840" s="166" t="s">
        <v>21</v>
      </c>
      <c r="I840" s="168"/>
      <c r="L840" s="165"/>
      <c r="M840" s="169"/>
      <c r="T840" s="170"/>
      <c r="AT840" s="166" t="s">
        <v>313</v>
      </c>
      <c r="AU840" s="166" t="s">
        <v>81</v>
      </c>
      <c r="AV840" s="14" t="s">
        <v>79</v>
      </c>
      <c r="AW840" s="14" t="s">
        <v>34</v>
      </c>
      <c r="AX840" s="14" t="s">
        <v>72</v>
      </c>
      <c r="AY840" s="166" t="s">
        <v>306</v>
      </c>
    </row>
    <row r="841" spans="2:65" s="12" customFormat="1">
      <c r="B841" s="146"/>
      <c r="D841" s="147" t="s">
        <v>313</v>
      </c>
      <c r="E841" s="148" t="s">
        <v>21</v>
      </c>
      <c r="F841" s="149" t="s">
        <v>4276</v>
      </c>
      <c r="H841" s="150">
        <v>22.1</v>
      </c>
      <c r="I841" s="151"/>
      <c r="L841" s="146"/>
      <c r="M841" s="152"/>
      <c r="T841" s="153"/>
      <c r="AT841" s="148" t="s">
        <v>313</v>
      </c>
      <c r="AU841" s="148" t="s">
        <v>81</v>
      </c>
      <c r="AV841" s="12" t="s">
        <v>81</v>
      </c>
      <c r="AW841" s="12" t="s">
        <v>34</v>
      </c>
      <c r="AX841" s="12" t="s">
        <v>72</v>
      </c>
      <c r="AY841" s="148" t="s">
        <v>306</v>
      </c>
    </row>
    <row r="842" spans="2:65" s="13" customFormat="1">
      <c r="B842" s="154"/>
      <c r="D842" s="147" t="s">
        <v>313</v>
      </c>
      <c r="E842" s="155" t="s">
        <v>21</v>
      </c>
      <c r="F842" s="156" t="s">
        <v>315</v>
      </c>
      <c r="H842" s="157">
        <v>164.20500000000001</v>
      </c>
      <c r="I842" s="158"/>
      <c r="L842" s="154"/>
      <c r="M842" s="159"/>
      <c r="T842" s="160"/>
      <c r="AT842" s="155" t="s">
        <v>313</v>
      </c>
      <c r="AU842" s="155" t="s">
        <v>81</v>
      </c>
      <c r="AV842" s="13" t="s">
        <v>89</v>
      </c>
      <c r="AW842" s="13" t="s">
        <v>34</v>
      </c>
      <c r="AX842" s="13" t="s">
        <v>79</v>
      </c>
      <c r="AY842" s="155" t="s">
        <v>306</v>
      </c>
    </row>
    <row r="843" spans="2:65" s="1" customFormat="1" ht="16.5" customHeight="1">
      <c r="B843" s="33"/>
      <c r="C843" s="133" t="s">
        <v>1078</v>
      </c>
      <c r="D843" s="133" t="s">
        <v>308</v>
      </c>
      <c r="E843" s="134" t="s">
        <v>1226</v>
      </c>
      <c r="F843" s="135" t="s">
        <v>1227</v>
      </c>
      <c r="G843" s="136" t="s">
        <v>240</v>
      </c>
      <c r="H843" s="137">
        <v>82.795000000000002</v>
      </c>
      <c r="I843" s="138"/>
      <c r="J843" s="139">
        <f>ROUND(I843*H843,2)</f>
        <v>0</v>
      </c>
      <c r="K843" s="135" t="s">
        <v>3596</v>
      </c>
      <c r="L843" s="33"/>
      <c r="M843" s="140" t="s">
        <v>21</v>
      </c>
      <c r="N843" s="141" t="s">
        <v>43</v>
      </c>
      <c r="P843" s="142">
        <f>O843*H843</f>
        <v>0</v>
      </c>
      <c r="Q843" s="142">
        <v>8.0000000000000007E-5</v>
      </c>
      <c r="R843" s="142">
        <f>Q843*H843</f>
        <v>6.6236000000000003E-3</v>
      </c>
      <c r="S843" s="142">
        <v>0</v>
      </c>
      <c r="T843" s="143">
        <f>S843*H843</f>
        <v>0</v>
      </c>
      <c r="AR843" s="144" t="s">
        <v>108</v>
      </c>
      <c r="AT843" s="144" t="s">
        <v>308</v>
      </c>
      <c r="AU843" s="144" t="s">
        <v>81</v>
      </c>
      <c r="AY843" s="18" t="s">
        <v>306</v>
      </c>
      <c r="BE843" s="145">
        <f>IF(N843="základní",J843,0)</f>
        <v>0</v>
      </c>
      <c r="BF843" s="145">
        <f>IF(N843="snížená",J843,0)</f>
        <v>0</v>
      </c>
      <c r="BG843" s="145">
        <f>IF(N843="zákl. přenesená",J843,0)</f>
        <v>0</v>
      </c>
      <c r="BH843" s="145">
        <f>IF(N843="sníž. přenesená",J843,0)</f>
        <v>0</v>
      </c>
      <c r="BI843" s="145">
        <f>IF(N843="nulová",J843,0)</f>
        <v>0</v>
      </c>
      <c r="BJ843" s="18" t="s">
        <v>79</v>
      </c>
      <c r="BK843" s="145">
        <f>ROUND(I843*H843,2)</f>
        <v>0</v>
      </c>
      <c r="BL843" s="18" t="s">
        <v>108</v>
      </c>
      <c r="BM843" s="144" t="s">
        <v>4277</v>
      </c>
    </row>
    <row r="844" spans="2:65" s="1" customFormat="1">
      <c r="B844" s="33"/>
      <c r="D844" s="161" t="s">
        <v>321</v>
      </c>
      <c r="F844" s="162" t="s">
        <v>4278</v>
      </c>
      <c r="I844" s="163"/>
      <c r="L844" s="33"/>
      <c r="M844" s="164"/>
      <c r="T844" s="52"/>
      <c r="AT844" s="18" t="s">
        <v>321</v>
      </c>
      <c r="AU844" s="18" t="s">
        <v>81</v>
      </c>
    </row>
    <row r="845" spans="2:65" s="14" customFormat="1">
      <c r="B845" s="165"/>
      <c r="D845" s="147" t="s">
        <v>313</v>
      </c>
      <c r="E845" s="166" t="s">
        <v>21</v>
      </c>
      <c r="F845" s="167" t="s">
        <v>4279</v>
      </c>
      <c r="H845" s="166" t="s">
        <v>21</v>
      </c>
      <c r="I845" s="168"/>
      <c r="L845" s="165"/>
      <c r="M845" s="169"/>
      <c r="T845" s="170"/>
      <c r="AT845" s="166" t="s">
        <v>313</v>
      </c>
      <c r="AU845" s="166" t="s">
        <v>81</v>
      </c>
      <c r="AV845" s="14" t="s">
        <v>79</v>
      </c>
      <c r="AW845" s="14" t="s">
        <v>34</v>
      </c>
      <c r="AX845" s="14" t="s">
        <v>72</v>
      </c>
      <c r="AY845" s="166" t="s">
        <v>306</v>
      </c>
    </row>
    <row r="846" spans="2:65" s="12" customFormat="1">
      <c r="B846" s="146"/>
      <c r="D846" s="147" t="s">
        <v>313</v>
      </c>
      <c r="E846" s="148" t="s">
        <v>21</v>
      </c>
      <c r="F846" s="149" t="s">
        <v>4280</v>
      </c>
      <c r="H846" s="150">
        <v>78.444999999999993</v>
      </c>
      <c r="I846" s="151"/>
      <c r="L846" s="146"/>
      <c r="M846" s="152"/>
      <c r="T846" s="153"/>
      <c r="AT846" s="148" t="s">
        <v>313</v>
      </c>
      <c r="AU846" s="148" t="s">
        <v>81</v>
      </c>
      <c r="AV846" s="12" t="s">
        <v>81</v>
      </c>
      <c r="AW846" s="12" t="s">
        <v>34</v>
      </c>
      <c r="AX846" s="12" t="s">
        <v>72</v>
      </c>
      <c r="AY846" s="148" t="s">
        <v>306</v>
      </c>
    </row>
    <row r="847" spans="2:65" s="12" customFormat="1">
      <c r="B847" s="146"/>
      <c r="D847" s="147" t="s">
        <v>313</v>
      </c>
      <c r="E847" s="148" t="s">
        <v>21</v>
      </c>
      <c r="F847" s="149" t="s">
        <v>4281</v>
      </c>
      <c r="H847" s="150">
        <v>4.3499999999999996</v>
      </c>
      <c r="I847" s="151"/>
      <c r="L847" s="146"/>
      <c r="M847" s="152"/>
      <c r="T847" s="153"/>
      <c r="AT847" s="148" t="s">
        <v>313</v>
      </c>
      <c r="AU847" s="148" t="s">
        <v>81</v>
      </c>
      <c r="AV847" s="12" t="s">
        <v>81</v>
      </c>
      <c r="AW847" s="12" t="s">
        <v>34</v>
      </c>
      <c r="AX847" s="12" t="s">
        <v>72</v>
      </c>
      <c r="AY847" s="148" t="s">
        <v>306</v>
      </c>
    </row>
    <row r="848" spans="2:65" s="13" customFormat="1">
      <c r="B848" s="154"/>
      <c r="D848" s="147" t="s">
        <v>313</v>
      </c>
      <c r="E848" s="155" t="s">
        <v>21</v>
      </c>
      <c r="F848" s="156" t="s">
        <v>315</v>
      </c>
      <c r="H848" s="157">
        <v>82.795000000000002</v>
      </c>
      <c r="I848" s="158"/>
      <c r="L848" s="154"/>
      <c r="M848" s="159"/>
      <c r="T848" s="160"/>
      <c r="AT848" s="155" t="s">
        <v>313</v>
      </c>
      <c r="AU848" s="155" t="s">
        <v>81</v>
      </c>
      <c r="AV848" s="13" t="s">
        <v>89</v>
      </c>
      <c r="AW848" s="13" t="s">
        <v>34</v>
      </c>
      <c r="AX848" s="13" t="s">
        <v>79</v>
      </c>
      <c r="AY848" s="155" t="s">
        <v>306</v>
      </c>
    </row>
    <row r="849" spans="2:65" s="1" customFormat="1" ht="24.2" customHeight="1">
      <c r="B849" s="33"/>
      <c r="C849" s="133" t="s">
        <v>1083</v>
      </c>
      <c r="D849" s="133" t="s">
        <v>308</v>
      </c>
      <c r="E849" s="134" t="s">
        <v>1232</v>
      </c>
      <c r="F849" s="135" t="s">
        <v>4282</v>
      </c>
      <c r="G849" s="136" t="s">
        <v>240</v>
      </c>
      <c r="H849" s="137">
        <v>82.795000000000002</v>
      </c>
      <c r="I849" s="138"/>
      <c r="J849" s="139">
        <f>ROUND(I849*H849,2)</f>
        <v>0</v>
      </c>
      <c r="K849" s="135" t="s">
        <v>3596</v>
      </c>
      <c r="L849" s="33"/>
      <c r="M849" s="140" t="s">
        <v>21</v>
      </c>
      <c r="N849" s="141" t="s">
        <v>43</v>
      </c>
      <c r="P849" s="142">
        <f>O849*H849</f>
        <v>0</v>
      </c>
      <c r="Q849" s="142">
        <v>1.0000000000000001E-5</v>
      </c>
      <c r="R849" s="142">
        <f>Q849*H849</f>
        <v>8.2795000000000004E-4</v>
      </c>
      <c r="S849" s="142">
        <v>0</v>
      </c>
      <c r="T849" s="143">
        <f>S849*H849</f>
        <v>0</v>
      </c>
      <c r="AR849" s="144" t="s">
        <v>108</v>
      </c>
      <c r="AT849" s="144" t="s">
        <v>308</v>
      </c>
      <c r="AU849" s="144" t="s">
        <v>81</v>
      </c>
      <c r="AY849" s="18" t="s">
        <v>306</v>
      </c>
      <c r="BE849" s="145">
        <f>IF(N849="základní",J849,0)</f>
        <v>0</v>
      </c>
      <c r="BF849" s="145">
        <f>IF(N849="snížená",J849,0)</f>
        <v>0</v>
      </c>
      <c r="BG849" s="145">
        <f>IF(N849="zákl. přenesená",J849,0)</f>
        <v>0</v>
      </c>
      <c r="BH849" s="145">
        <f>IF(N849="sníž. přenesená",J849,0)</f>
        <v>0</v>
      </c>
      <c r="BI849" s="145">
        <f>IF(N849="nulová",J849,0)</f>
        <v>0</v>
      </c>
      <c r="BJ849" s="18" t="s">
        <v>79</v>
      </c>
      <c r="BK849" s="145">
        <f>ROUND(I849*H849,2)</f>
        <v>0</v>
      </c>
      <c r="BL849" s="18" t="s">
        <v>108</v>
      </c>
      <c r="BM849" s="144" t="s">
        <v>4283</v>
      </c>
    </row>
    <row r="850" spans="2:65" s="1" customFormat="1">
      <c r="B850" s="33"/>
      <c r="D850" s="161" t="s">
        <v>321</v>
      </c>
      <c r="F850" s="162" t="s">
        <v>4284</v>
      </c>
      <c r="I850" s="163"/>
      <c r="L850" s="33"/>
      <c r="M850" s="164"/>
      <c r="T850" s="52"/>
      <c r="AT850" s="18" t="s">
        <v>321</v>
      </c>
      <c r="AU850" s="18" t="s">
        <v>81</v>
      </c>
    </row>
    <row r="851" spans="2:65" s="12" customFormat="1">
      <c r="B851" s="146"/>
      <c r="D851" s="147" t="s">
        <v>313</v>
      </c>
      <c r="E851" s="148" t="s">
        <v>21</v>
      </c>
      <c r="F851" s="149" t="s">
        <v>4285</v>
      </c>
      <c r="H851" s="150">
        <v>82.795000000000002</v>
      </c>
      <c r="I851" s="151"/>
      <c r="L851" s="146"/>
      <c r="M851" s="152"/>
      <c r="T851" s="153"/>
      <c r="AT851" s="148" t="s">
        <v>313</v>
      </c>
      <c r="AU851" s="148" t="s">
        <v>81</v>
      </c>
      <c r="AV851" s="12" t="s">
        <v>81</v>
      </c>
      <c r="AW851" s="12" t="s">
        <v>34</v>
      </c>
      <c r="AX851" s="12" t="s">
        <v>72</v>
      </c>
      <c r="AY851" s="148" t="s">
        <v>306</v>
      </c>
    </row>
    <row r="852" spans="2:65" s="13" customFormat="1">
      <c r="B852" s="154"/>
      <c r="D852" s="147" t="s">
        <v>313</v>
      </c>
      <c r="E852" s="155" t="s">
        <v>21</v>
      </c>
      <c r="F852" s="156" t="s">
        <v>315</v>
      </c>
      <c r="H852" s="157">
        <v>82.795000000000002</v>
      </c>
      <c r="I852" s="158"/>
      <c r="L852" s="154"/>
      <c r="M852" s="159"/>
      <c r="T852" s="160"/>
      <c r="AT852" s="155" t="s">
        <v>313</v>
      </c>
      <c r="AU852" s="155" t="s">
        <v>81</v>
      </c>
      <c r="AV852" s="13" t="s">
        <v>89</v>
      </c>
      <c r="AW852" s="13" t="s">
        <v>34</v>
      </c>
      <c r="AX852" s="13" t="s">
        <v>79</v>
      </c>
      <c r="AY852" s="155" t="s">
        <v>306</v>
      </c>
    </row>
    <row r="853" spans="2:65" s="11" customFormat="1" ht="22.9" customHeight="1">
      <c r="B853" s="121"/>
      <c r="D853" s="122" t="s">
        <v>71</v>
      </c>
      <c r="E853" s="131" t="s">
        <v>372</v>
      </c>
      <c r="F853" s="131" t="s">
        <v>1242</v>
      </c>
      <c r="I853" s="124"/>
      <c r="J853" s="132">
        <f>BK853</f>
        <v>0</v>
      </c>
      <c r="L853" s="121"/>
      <c r="M853" s="126"/>
      <c r="P853" s="127">
        <f>SUM(P854:P998)</f>
        <v>0</v>
      </c>
      <c r="R853" s="127">
        <f>SUM(R854:R998)</f>
        <v>1.0010530800000002</v>
      </c>
      <c r="T853" s="128">
        <f>SUM(T854:T998)</f>
        <v>2.60676</v>
      </c>
      <c r="AR853" s="122" t="s">
        <v>79</v>
      </c>
      <c r="AT853" s="129" t="s">
        <v>71</v>
      </c>
      <c r="AU853" s="129" t="s">
        <v>79</v>
      </c>
      <c r="AY853" s="122" t="s">
        <v>306</v>
      </c>
      <c r="BK853" s="130">
        <f>SUM(BK854:BK998)</f>
        <v>0</v>
      </c>
    </row>
    <row r="854" spans="2:65" s="1" customFormat="1" ht="24.2" customHeight="1">
      <c r="B854" s="33"/>
      <c r="C854" s="133" t="s">
        <v>1088</v>
      </c>
      <c r="D854" s="133" t="s">
        <v>308</v>
      </c>
      <c r="E854" s="134" t="s">
        <v>1261</v>
      </c>
      <c r="F854" s="135" t="s">
        <v>3602</v>
      </c>
      <c r="G854" s="136" t="s">
        <v>236</v>
      </c>
      <c r="H854" s="137">
        <v>535.21199999999999</v>
      </c>
      <c r="I854" s="138"/>
      <c r="J854" s="139">
        <f>ROUND(I854*H854,2)</f>
        <v>0</v>
      </c>
      <c r="K854" s="135" t="s">
        <v>3596</v>
      </c>
      <c r="L854" s="33"/>
      <c r="M854" s="140" t="s">
        <v>21</v>
      </c>
      <c r="N854" s="141" t="s">
        <v>43</v>
      </c>
      <c r="P854" s="142">
        <f>O854*H854</f>
        <v>0</v>
      </c>
      <c r="Q854" s="142">
        <v>0</v>
      </c>
      <c r="R854" s="142">
        <f>Q854*H854</f>
        <v>0</v>
      </c>
      <c r="S854" s="142">
        <v>0</v>
      </c>
      <c r="T854" s="143">
        <f>S854*H854</f>
        <v>0</v>
      </c>
      <c r="AR854" s="144" t="s">
        <v>108</v>
      </c>
      <c r="AT854" s="144" t="s">
        <v>308</v>
      </c>
      <c r="AU854" s="144" t="s">
        <v>81</v>
      </c>
      <c r="AY854" s="18" t="s">
        <v>306</v>
      </c>
      <c r="BE854" s="145">
        <f>IF(N854="základní",J854,0)</f>
        <v>0</v>
      </c>
      <c r="BF854" s="145">
        <f>IF(N854="snížená",J854,0)</f>
        <v>0</v>
      </c>
      <c r="BG854" s="145">
        <f>IF(N854="zákl. přenesená",J854,0)</f>
        <v>0</v>
      </c>
      <c r="BH854" s="145">
        <f>IF(N854="sníž. přenesená",J854,0)</f>
        <v>0</v>
      </c>
      <c r="BI854" s="145">
        <f>IF(N854="nulová",J854,0)</f>
        <v>0</v>
      </c>
      <c r="BJ854" s="18" t="s">
        <v>79</v>
      </c>
      <c r="BK854" s="145">
        <f>ROUND(I854*H854,2)</f>
        <v>0</v>
      </c>
      <c r="BL854" s="18" t="s">
        <v>108</v>
      </c>
      <c r="BM854" s="144" t="s">
        <v>4286</v>
      </c>
    </row>
    <row r="855" spans="2:65" s="1" customFormat="1">
      <c r="B855" s="33"/>
      <c r="D855" s="161" t="s">
        <v>321</v>
      </c>
      <c r="F855" s="162" t="s">
        <v>3603</v>
      </c>
      <c r="I855" s="163"/>
      <c r="L855" s="33"/>
      <c r="M855" s="164"/>
      <c r="T855" s="52"/>
      <c r="AT855" s="18" t="s">
        <v>321</v>
      </c>
      <c r="AU855" s="18" t="s">
        <v>81</v>
      </c>
    </row>
    <row r="856" spans="2:65" s="14" customFormat="1">
      <c r="B856" s="165"/>
      <c r="D856" s="147" t="s">
        <v>313</v>
      </c>
      <c r="E856" s="166" t="s">
        <v>21</v>
      </c>
      <c r="F856" s="167" t="s">
        <v>4287</v>
      </c>
      <c r="H856" s="166" t="s">
        <v>21</v>
      </c>
      <c r="I856" s="168"/>
      <c r="L856" s="165"/>
      <c r="M856" s="169"/>
      <c r="T856" s="170"/>
      <c r="AT856" s="166" t="s">
        <v>313</v>
      </c>
      <c r="AU856" s="166" t="s">
        <v>81</v>
      </c>
      <c r="AV856" s="14" t="s">
        <v>79</v>
      </c>
      <c r="AW856" s="14" t="s">
        <v>34</v>
      </c>
      <c r="AX856" s="14" t="s">
        <v>72</v>
      </c>
      <c r="AY856" s="166" t="s">
        <v>306</v>
      </c>
    </row>
    <row r="857" spans="2:65" s="12" customFormat="1">
      <c r="B857" s="146"/>
      <c r="D857" s="147" t="s">
        <v>313</v>
      </c>
      <c r="E857" s="148" t="s">
        <v>21</v>
      </c>
      <c r="F857" s="149" t="s">
        <v>4288</v>
      </c>
      <c r="H857" s="150">
        <v>535.21199999999999</v>
      </c>
      <c r="I857" s="151"/>
      <c r="L857" s="146"/>
      <c r="M857" s="152"/>
      <c r="T857" s="153"/>
      <c r="AT857" s="148" t="s">
        <v>313</v>
      </c>
      <c r="AU857" s="148" t="s">
        <v>81</v>
      </c>
      <c r="AV857" s="12" t="s">
        <v>81</v>
      </c>
      <c r="AW857" s="12" t="s">
        <v>34</v>
      </c>
      <c r="AX857" s="12" t="s">
        <v>72</v>
      </c>
      <c r="AY857" s="148" t="s">
        <v>306</v>
      </c>
    </row>
    <row r="858" spans="2:65" s="13" customFormat="1">
      <c r="B858" s="154"/>
      <c r="D858" s="147" t="s">
        <v>313</v>
      </c>
      <c r="E858" s="155" t="s">
        <v>21</v>
      </c>
      <c r="F858" s="156" t="s">
        <v>315</v>
      </c>
      <c r="H858" s="157">
        <v>535.21199999999999</v>
      </c>
      <c r="I858" s="158"/>
      <c r="L858" s="154"/>
      <c r="M858" s="159"/>
      <c r="T858" s="160"/>
      <c r="AT858" s="155" t="s">
        <v>313</v>
      </c>
      <c r="AU858" s="155" t="s">
        <v>81</v>
      </c>
      <c r="AV858" s="13" t="s">
        <v>89</v>
      </c>
      <c r="AW858" s="13" t="s">
        <v>34</v>
      </c>
      <c r="AX858" s="13" t="s">
        <v>79</v>
      </c>
      <c r="AY858" s="155" t="s">
        <v>306</v>
      </c>
    </row>
    <row r="859" spans="2:65" s="1" customFormat="1" ht="24.2" customHeight="1">
      <c r="B859" s="33"/>
      <c r="C859" s="133" t="s">
        <v>1094</v>
      </c>
      <c r="D859" s="133" t="s">
        <v>308</v>
      </c>
      <c r="E859" s="134" t="s">
        <v>1267</v>
      </c>
      <c r="F859" s="135" t="s">
        <v>3605</v>
      </c>
      <c r="G859" s="136" t="s">
        <v>236</v>
      </c>
      <c r="H859" s="137">
        <v>48169.08</v>
      </c>
      <c r="I859" s="138"/>
      <c r="J859" s="139">
        <f>ROUND(I859*H859,2)</f>
        <v>0</v>
      </c>
      <c r="K859" s="135" t="s">
        <v>3596</v>
      </c>
      <c r="L859" s="33"/>
      <c r="M859" s="140" t="s">
        <v>21</v>
      </c>
      <c r="N859" s="141" t="s">
        <v>43</v>
      </c>
      <c r="P859" s="142">
        <f>O859*H859</f>
        <v>0</v>
      </c>
      <c r="Q859" s="142">
        <v>0</v>
      </c>
      <c r="R859" s="142">
        <f>Q859*H859</f>
        <v>0</v>
      </c>
      <c r="S859" s="142">
        <v>0</v>
      </c>
      <c r="T859" s="143">
        <f>S859*H859</f>
        <v>0</v>
      </c>
      <c r="AR859" s="144" t="s">
        <v>108</v>
      </c>
      <c r="AT859" s="144" t="s">
        <v>308</v>
      </c>
      <c r="AU859" s="144" t="s">
        <v>81</v>
      </c>
      <c r="AY859" s="18" t="s">
        <v>306</v>
      </c>
      <c r="BE859" s="145">
        <f>IF(N859="základní",J859,0)</f>
        <v>0</v>
      </c>
      <c r="BF859" s="145">
        <f>IF(N859="snížená",J859,0)</f>
        <v>0</v>
      </c>
      <c r="BG859" s="145">
        <f>IF(N859="zákl. přenesená",J859,0)</f>
        <v>0</v>
      </c>
      <c r="BH859" s="145">
        <f>IF(N859="sníž. přenesená",J859,0)</f>
        <v>0</v>
      </c>
      <c r="BI859" s="145">
        <f>IF(N859="nulová",J859,0)</f>
        <v>0</v>
      </c>
      <c r="BJ859" s="18" t="s">
        <v>79</v>
      </c>
      <c r="BK859" s="145">
        <f>ROUND(I859*H859,2)</f>
        <v>0</v>
      </c>
      <c r="BL859" s="18" t="s">
        <v>108</v>
      </c>
      <c r="BM859" s="144" t="s">
        <v>4289</v>
      </c>
    </row>
    <row r="860" spans="2:65" s="1" customFormat="1">
      <c r="B860" s="33"/>
      <c r="D860" s="161" t="s">
        <v>321</v>
      </c>
      <c r="F860" s="162" t="s">
        <v>3606</v>
      </c>
      <c r="I860" s="163"/>
      <c r="L860" s="33"/>
      <c r="M860" s="164"/>
      <c r="T860" s="52"/>
      <c r="AT860" s="18" t="s">
        <v>321</v>
      </c>
      <c r="AU860" s="18" t="s">
        <v>81</v>
      </c>
    </row>
    <row r="861" spans="2:65" s="1" customFormat="1" ht="19.5">
      <c r="B861" s="33"/>
      <c r="D861" s="147" t="s">
        <v>356</v>
      </c>
      <c r="F861" s="178" t="s">
        <v>4290</v>
      </c>
      <c r="I861" s="163"/>
      <c r="L861" s="33"/>
      <c r="M861" s="164"/>
      <c r="T861" s="52"/>
      <c r="AT861" s="18" t="s">
        <v>356</v>
      </c>
      <c r="AU861" s="18" t="s">
        <v>81</v>
      </c>
    </row>
    <row r="862" spans="2:65" s="12" customFormat="1">
      <c r="B862" s="146"/>
      <c r="D862" s="147" t="s">
        <v>313</v>
      </c>
      <c r="E862" s="148" t="s">
        <v>21</v>
      </c>
      <c r="F862" s="149" t="s">
        <v>4291</v>
      </c>
      <c r="H862" s="150">
        <v>535.21199999999999</v>
      </c>
      <c r="I862" s="151"/>
      <c r="L862" s="146"/>
      <c r="M862" s="152"/>
      <c r="T862" s="153"/>
      <c r="AT862" s="148" t="s">
        <v>313</v>
      </c>
      <c r="AU862" s="148" t="s">
        <v>81</v>
      </c>
      <c r="AV862" s="12" t="s">
        <v>81</v>
      </c>
      <c r="AW862" s="12" t="s">
        <v>34</v>
      </c>
      <c r="AX862" s="12" t="s">
        <v>72</v>
      </c>
      <c r="AY862" s="148" t="s">
        <v>306</v>
      </c>
    </row>
    <row r="863" spans="2:65" s="13" customFormat="1">
      <c r="B863" s="154"/>
      <c r="D863" s="147" t="s">
        <v>313</v>
      </c>
      <c r="E863" s="155" t="s">
        <v>21</v>
      </c>
      <c r="F863" s="156" t="s">
        <v>315</v>
      </c>
      <c r="H863" s="157">
        <v>535.21199999999999</v>
      </c>
      <c r="I863" s="158"/>
      <c r="L863" s="154"/>
      <c r="M863" s="159"/>
      <c r="T863" s="160"/>
      <c r="AT863" s="155" t="s">
        <v>313</v>
      </c>
      <c r="AU863" s="155" t="s">
        <v>81</v>
      </c>
      <c r="AV863" s="13" t="s">
        <v>89</v>
      </c>
      <c r="AW863" s="13" t="s">
        <v>34</v>
      </c>
      <c r="AX863" s="13" t="s">
        <v>79</v>
      </c>
      <c r="AY863" s="155" t="s">
        <v>306</v>
      </c>
    </row>
    <row r="864" spans="2:65" s="12" customFormat="1">
      <c r="B864" s="146"/>
      <c r="D864" s="147" t="s">
        <v>313</v>
      </c>
      <c r="F864" s="149" t="s">
        <v>4292</v>
      </c>
      <c r="H864" s="150">
        <v>48169.08</v>
      </c>
      <c r="I864" s="151"/>
      <c r="L864" s="146"/>
      <c r="M864" s="152"/>
      <c r="T864" s="153"/>
      <c r="AT864" s="148" t="s">
        <v>313</v>
      </c>
      <c r="AU864" s="148" t="s">
        <v>81</v>
      </c>
      <c r="AV864" s="12" t="s">
        <v>81</v>
      </c>
      <c r="AW864" s="12" t="s">
        <v>4</v>
      </c>
      <c r="AX864" s="12" t="s">
        <v>79</v>
      </c>
      <c r="AY864" s="148" t="s">
        <v>306</v>
      </c>
    </row>
    <row r="865" spans="2:65" s="1" customFormat="1" ht="24.2" customHeight="1">
      <c r="B865" s="33"/>
      <c r="C865" s="133" t="s">
        <v>1102</v>
      </c>
      <c r="D865" s="133" t="s">
        <v>308</v>
      </c>
      <c r="E865" s="134" t="s">
        <v>1274</v>
      </c>
      <c r="F865" s="135" t="s">
        <v>3608</v>
      </c>
      <c r="G865" s="136" t="s">
        <v>236</v>
      </c>
      <c r="H865" s="137">
        <v>535.21199999999999</v>
      </c>
      <c r="I865" s="138"/>
      <c r="J865" s="139">
        <f>ROUND(I865*H865,2)</f>
        <v>0</v>
      </c>
      <c r="K865" s="135" t="s">
        <v>3596</v>
      </c>
      <c r="L865" s="33"/>
      <c r="M865" s="140" t="s">
        <v>21</v>
      </c>
      <c r="N865" s="141" t="s">
        <v>43</v>
      </c>
      <c r="P865" s="142">
        <f>O865*H865</f>
        <v>0</v>
      </c>
      <c r="Q865" s="142">
        <v>0</v>
      </c>
      <c r="R865" s="142">
        <f>Q865*H865</f>
        <v>0</v>
      </c>
      <c r="S865" s="142">
        <v>0</v>
      </c>
      <c r="T865" s="143">
        <f>S865*H865</f>
        <v>0</v>
      </c>
      <c r="AR865" s="144" t="s">
        <v>108</v>
      </c>
      <c r="AT865" s="144" t="s">
        <v>308</v>
      </c>
      <c r="AU865" s="144" t="s">
        <v>81</v>
      </c>
      <c r="AY865" s="18" t="s">
        <v>306</v>
      </c>
      <c r="BE865" s="145">
        <f>IF(N865="základní",J865,0)</f>
        <v>0</v>
      </c>
      <c r="BF865" s="145">
        <f>IF(N865="snížená",J865,0)</f>
        <v>0</v>
      </c>
      <c r="BG865" s="145">
        <f>IF(N865="zákl. přenesená",J865,0)</f>
        <v>0</v>
      </c>
      <c r="BH865" s="145">
        <f>IF(N865="sníž. přenesená",J865,0)</f>
        <v>0</v>
      </c>
      <c r="BI865" s="145">
        <f>IF(N865="nulová",J865,0)</f>
        <v>0</v>
      </c>
      <c r="BJ865" s="18" t="s">
        <v>79</v>
      </c>
      <c r="BK865" s="145">
        <f>ROUND(I865*H865,2)</f>
        <v>0</v>
      </c>
      <c r="BL865" s="18" t="s">
        <v>108</v>
      </c>
      <c r="BM865" s="144" t="s">
        <v>4293</v>
      </c>
    </row>
    <row r="866" spans="2:65" s="1" customFormat="1">
      <c r="B866" s="33"/>
      <c r="D866" s="161" t="s">
        <v>321</v>
      </c>
      <c r="F866" s="162" t="s">
        <v>3609</v>
      </c>
      <c r="I866" s="163"/>
      <c r="L866" s="33"/>
      <c r="M866" s="164"/>
      <c r="T866" s="52"/>
      <c r="AT866" s="18" t="s">
        <v>321</v>
      </c>
      <c r="AU866" s="18" t="s">
        <v>81</v>
      </c>
    </row>
    <row r="867" spans="2:65" s="12" customFormat="1">
      <c r="B867" s="146"/>
      <c r="D867" s="147" t="s">
        <v>313</v>
      </c>
      <c r="E867" s="148" t="s">
        <v>21</v>
      </c>
      <c r="F867" s="149" t="s">
        <v>4291</v>
      </c>
      <c r="H867" s="150">
        <v>535.21199999999999</v>
      </c>
      <c r="I867" s="151"/>
      <c r="L867" s="146"/>
      <c r="M867" s="152"/>
      <c r="T867" s="153"/>
      <c r="AT867" s="148" t="s">
        <v>313</v>
      </c>
      <c r="AU867" s="148" t="s">
        <v>81</v>
      </c>
      <c r="AV867" s="12" t="s">
        <v>81</v>
      </c>
      <c r="AW867" s="12" t="s">
        <v>34</v>
      </c>
      <c r="AX867" s="12" t="s">
        <v>72</v>
      </c>
      <c r="AY867" s="148" t="s">
        <v>306</v>
      </c>
    </row>
    <row r="868" spans="2:65" s="13" customFormat="1">
      <c r="B868" s="154"/>
      <c r="D868" s="147" t="s">
        <v>313</v>
      </c>
      <c r="E868" s="155" t="s">
        <v>21</v>
      </c>
      <c r="F868" s="156" t="s">
        <v>315</v>
      </c>
      <c r="H868" s="157">
        <v>535.21199999999999</v>
      </c>
      <c r="I868" s="158"/>
      <c r="L868" s="154"/>
      <c r="M868" s="159"/>
      <c r="T868" s="160"/>
      <c r="AT868" s="155" t="s">
        <v>313</v>
      </c>
      <c r="AU868" s="155" t="s">
        <v>81</v>
      </c>
      <c r="AV868" s="13" t="s">
        <v>89</v>
      </c>
      <c r="AW868" s="13" t="s">
        <v>34</v>
      </c>
      <c r="AX868" s="13" t="s">
        <v>79</v>
      </c>
      <c r="AY868" s="155" t="s">
        <v>306</v>
      </c>
    </row>
    <row r="869" spans="2:65" s="1" customFormat="1" ht="16.5" customHeight="1">
      <c r="B869" s="33"/>
      <c r="C869" s="133" t="s">
        <v>1109</v>
      </c>
      <c r="D869" s="133" t="s">
        <v>308</v>
      </c>
      <c r="E869" s="134" t="s">
        <v>1280</v>
      </c>
      <c r="F869" s="135" t="s">
        <v>3611</v>
      </c>
      <c r="G869" s="136" t="s">
        <v>240</v>
      </c>
      <c r="H869" s="137">
        <v>297.33999999999997</v>
      </c>
      <c r="I869" s="138"/>
      <c r="J869" s="139">
        <f>ROUND(I869*H869,2)</f>
        <v>0</v>
      </c>
      <c r="K869" s="135" t="s">
        <v>3596</v>
      </c>
      <c r="L869" s="33"/>
      <c r="M869" s="140" t="s">
        <v>21</v>
      </c>
      <c r="N869" s="141" t="s">
        <v>43</v>
      </c>
      <c r="P869" s="142">
        <f>O869*H869</f>
        <v>0</v>
      </c>
      <c r="Q869" s="142">
        <v>0</v>
      </c>
      <c r="R869" s="142">
        <f>Q869*H869</f>
        <v>0</v>
      </c>
      <c r="S869" s="142">
        <v>0</v>
      </c>
      <c r="T869" s="143">
        <f>S869*H869</f>
        <v>0</v>
      </c>
      <c r="AR869" s="144" t="s">
        <v>108</v>
      </c>
      <c r="AT869" s="144" t="s">
        <v>308</v>
      </c>
      <c r="AU869" s="144" t="s">
        <v>81</v>
      </c>
      <c r="AY869" s="18" t="s">
        <v>306</v>
      </c>
      <c r="BE869" s="145">
        <f>IF(N869="základní",J869,0)</f>
        <v>0</v>
      </c>
      <c r="BF869" s="145">
        <f>IF(N869="snížená",J869,0)</f>
        <v>0</v>
      </c>
      <c r="BG869" s="145">
        <f>IF(N869="zákl. přenesená",J869,0)</f>
        <v>0</v>
      </c>
      <c r="BH869" s="145">
        <f>IF(N869="sníž. přenesená",J869,0)</f>
        <v>0</v>
      </c>
      <c r="BI869" s="145">
        <f>IF(N869="nulová",J869,0)</f>
        <v>0</v>
      </c>
      <c r="BJ869" s="18" t="s">
        <v>79</v>
      </c>
      <c r="BK869" s="145">
        <f>ROUND(I869*H869,2)</f>
        <v>0</v>
      </c>
      <c r="BL869" s="18" t="s">
        <v>108</v>
      </c>
      <c r="BM869" s="144" t="s">
        <v>4294</v>
      </c>
    </row>
    <row r="870" spans="2:65" s="1" customFormat="1">
      <c r="B870" s="33"/>
      <c r="D870" s="161" t="s">
        <v>321</v>
      </c>
      <c r="F870" s="162" t="s">
        <v>3612</v>
      </c>
      <c r="I870" s="163"/>
      <c r="L870" s="33"/>
      <c r="M870" s="164"/>
      <c r="T870" s="52"/>
      <c r="AT870" s="18" t="s">
        <v>321</v>
      </c>
      <c r="AU870" s="18" t="s">
        <v>81</v>
      </c>
    </row>
    <row r="871" spans="2:65" s="14" customFormat="1">
      <c r="B871" s="165"/>
      <c r="D871" s="147" t="s">
        <v>313</v>
      </c>
      <c r="E871" s="166" t="s">
        <v>21</v>
      </c>
      <c r="F871" s="167" t="s">
        <v>4287</v>
      </c>
      <c r="H871" s="166" t="s">
        <v>21</v>
      </c>
      <c r="I871" s="168"/>
      <c r="L871" s="165"/>
      <c r="M871" s="169"/>
      <c r="T871" s="170"/>
      <c r="AT871" s="166" t="s">
        <v>313</v>
      </c>
      <c r="AU871" s="166" t="s">
        <v>81</v>
      </c>
      <c r="AV871" s="14" t="s">
        <v>79</v>
      </c>
      <c r="AW871" s="14" t="s">
        <v>34</v>
      </c>
      <c r="AX871" s="14" t="s">
        <v>72</v>
      </c>
      <c r="AY871" s="166" t="s">
        <v>306</v>
      </c>
    </row>
    <row r="872" spans="2:65" s="12" customFormat="1">
      <c r="B872" s="146"/>
      <c r="D872" s="147" t="s">
        <v>313</v>
      </c>
      <c r="E872" s="148" t="s">
        <v>21</v>
      </c>
      <c r="F872" s="149" t="s">
        <v>4295</v>
      </c>
      <c r="H872" s="150">
        <v>297.33999999999997</v>
      </c>
      <c r="I872" s="151"/>
      <c r="L872" s="146"/>
      <c r="M872" s="152"/>
      <c r="T872" s="153"/>
      <c r="AT872" s="148" t="s">
        <v>313</v>
      </c>
      <c r="AU872" s="148" t="s">
        <v>81</v>
      </c>
      <c r="AV872" s="12" t="s">
        <v>81</v>
      </c>
      <c r="AW872" s="12" t="s">
        <v>34</v>
      </c>
      <c r="AX872" s="12" t="s">
        <v>72</v>
      </c>
      <c r="AY872" s="148" t="s">
        <v>306</v>
      </c>
    </row>
    <row r="873" spans="2:65" s="13" customFormat="1">
      <c r="B873" s="154"/>
      <c r="D873" s="147" t="s">
        <v>313</v>
      </c>
      <c r="E873" s="155" t="s">
        <v>21</v>
      </c>
      <c r="F873" s="156" t="s">
        <v>315</v>
      </c>
      <c r="H873" s="157">
        <v>297.33999999999997</v>
      </c>
      <c r="I873" s="158"/>
      <c r="L873" s="154"/>
      <c r="M873" s="159"/>
      <c r="T873" s="160"/>
      <c r="AT873" s="155" t="s">
        <v>313</v>
      </c>
      <c r="AU873" s="155" t="s">
        <v>81</v>
      </c>
      <c r="AV873" s="13" t="s">
        <v>89</v>
      </c>
      <c r="AW873" s="13" t="s">
        <v>34</v>
      </c>
      <c r="AX873" s="13" t="s">
        <v>79</v>
      </c>
      <c r="AY873" s="155" t="s">
        <v>306</v>
      </c>
    </row>
    <row r="874" spans="2:65" s="1" customFormat="1" ht="21.75" customHeight="1">
      <c r="B874" s="33"/>
      <c r="C874" s="133" t="s">
        <v>1115</v>
      </c>
      <c r="D874" s="133" t="s">
        <v>308</v>
      </c>
      <c r="E874" s="134" t="s">
        <v>1286</v>
      </c>
      <c r="F874" s="135" t="s">
        <v>3614</v>
      </c>
      <c r="G874" s="136" t="s">
        <v>240</v>
      </c>
      <c r="H874" s="137">
        <v>26760.6</v>
      </c>
      <c r="I874" s="138"/>
      <c r="J874" s="139">
        <f>ROUND(I874*H874,2)</f>
        <v>0</v>
      </c>
      <c r="K874" s="135" t="s">
        <v>3596</v>
      </c>
      <c r="L874" s="33"/>
      <c r="M874" s="140" t="s">
        <v>21</v>
      </c>
      <c r="N874" s="141" t="s">
        <v>43</v>
      </c>
      <c r="P874" s="142">
        <f>O874*H874</f>
        <v>0</v>
      </c>
      <c r="Q874" s="142">
        <v>0</v>
      </c>
      <c r="R874" s="142">
        <f>Q874*H874</f>
        <v>0</v>
      </c>
      <c r="S874" s="142">
        <v>0</v>
      </c>
      <c r="T874" s="143">
        <f>S874*H874</f>
        <v>0</v>
      </c>
      <c r="AR874" s="144" t="s">
        <v>108</v>
      </c>
      <c r="AT874" s="144" t="s">
        <v>308</v>
      </c>
      <c r="AU874" s="144" t="s">
        <v>81</v>
      </c>
      <c r="AY874" s="18" t="s">
        <v>306</v>
      </c>
      <c r="BE874" s="145">
        <f>IF(N874="základní",J874,0)</f>
        <v>0</v>
      </c>
      <c r="BF874" s="145">
        <f>IF(N874="snížená",J874,0)</f>
        <v>0</v>
      </c>
      <c r="BG874" s="145">
        <f>IF(N874="zákl. přenesená",J874,0)</f>
        <v>0</v>
      </c>
      <c r="BH874" s="145">
        <f>IF(N874="sníž. přenesená",J874,0)</f>
        <v>0</v>
      </c>
      <c r="BI874" s="145">
        <f>IF(N874="nulová",J874,0)</f>
        <v>0</v>
      </c>
      <c r="BJ874" s="18" t="s">
        <v>79</v>
      </c>
      <c r="BK874" s="145">
        <f>ROUND(I874*H874,2)</f>
        <v>0</v>
      </c>
      <c r="BL874" s="18" t="s">
        <v>108</v>
      </c>
      <c r="BM874" s="144" t="s">
        <v>4296</v>
      </c>
    </row>
    <row r="875" spans="2:65" s="1" customFormat="1">
      <c r="B875" s="33"/>
      <c r="D875" s="161" t="s">
        <v>321</v>
      </c>
      <c r="F875" s="162" t="s">
        <v>3615</v>
      </c>
      <c r="I875" s="163"/>
      <c r="L875" s="33"/>
      <c r="M875" s="164"/>
      <c r="T875" s="52"/>
      <c r="AT875" s="18" t="s">
        <v>321</v>
      </c>
      <c r="AU875" s="18" t="s">
        <v>81</v>
      </c>
    </row>
    <row r="876" spans="2:65" s="1" customFormat="1" ht="19.5">
      <c r="B876" s="33"/>
      <c r="D876" s="147" t="s">
        <v>356</v>
      </c>
      <c r="F876" s="178" t="s">
        <v>4290</v>
      </c>
      <c r="I876" s="163"/>
      <c r="L876" s="33"/>
      <c r="M876" s="164"/>
      <c r="T876" s="52"/>
      <c r="AT876" s="18" t="s">
        <v>356</v>
      </c>
      <c r="AU876" s="18" t="s">
        <v>81</v>
      </c>
    </row>
    <row r="877" spans="2:65" s="12" customFormat="1">
      <c r="B877" s="146"/>
      <c r="D877" s="147" t="s">
        <v>313</v>
      </c>
      <c r="E877" s="148" t="s">
        <v>21</v>
      </c>
      <c r="F877" s="149" t="s">
        <v>4297</v>
      </c>
      <c r="H877" s="150">
        <v>297.33999999999997</v>
      </c>
      <c r="I877" s="151"/>
      <c r="L877" s="146"/>
      <c r="M877" s="152"/>
      <c r="T877" s="153"/>
      <c r="AT877" s="148" t="s">
        <v>313</v>
      </c>
      <c r="AU877" s="148" t="s">
        <v>81</v>
      </c>
      <c r="AV877" s="12" t="s">
        <v>81</v>
      </c>
      <c r="AW877" s="12" t="s">
        <v>34</v>
      </c>
      <c r="AX877" s="12" t="s">
        <v>72</v>
      </c>
      <c r="AY877" s="148" t="s">
        <v>306</v>
      </c>
    </row>
    <row r="878" spans="2:65" s="13" customFormat="1">
      <c r="B878" s="154"/>
      <c r="D878" s="147" t="s">
        <v>313</v>
      </c>
      <c r="E878" s="155" t="s">
        <v>21</v>
      </c>
      <c r="F878" s="156" t="s">
        <v>315</v>
      </c>
      <c r="H878" s="157">
        <v>297.33999999999997</v>
      </c>
      <c r="I878" s="158"/>
      <c r="L878" s="154"/>
      <c r="M878" s="159"/>
      <c r="T878" s="160"/>
      <c r="AT878" s="155" t="s">
        <v>313</v>
      </c>
      <c r="AU878" s="155" t="s">
        <v>81</v>
      </c>
      <c r="AV878" s="13" t="s">
        <v>89</v>
      </c>
      <c r="AW878" s="13" t="s">
        <v>34</v>
      </c>
      <c r="AX878" s="13" t="s">
        <v>79</v>
      </c>
      <c r="AY878" s="155" t="s">
        <v>306</v>
      </c>
    </row>
    <row r="879" spans="2:65" s="12" customFormat="1">
      <c r="B879" s="146"/>
      <c r="D879" s="147" t="s">
        <v>313</v>
      </c>
      <c r="F879" s="149" t="s">
        <v>4298</v>
      </c>
      <c r="H879" s="150">
        <v>26760.6</v>
      </c>
      <c r="I879" s="151"/>
      <c r="L879" s="146"/>
      <c r="M879" s="152"/>
      <c r="T879" s="153"/>
      <c r="AT879" s="148" t="s">
        <v>313</v>
      </c>
      <c r="AU879" s="148" t="s">
        <v>81</v>
      </c>
      <c r="AV879" s="12" t="s">
        <v>81</v>
      </c>
      <c r="AW879" s="12" t="s">
        <v>4</v>
      </c>
      <c r="AX879" s="12" t="s">
        <v>79</v>
      </c>
      <c r="AY879" s="148" t="s">
        <v>306</v>
      </c>
    </row>
    <row r="880" spans="2:65" s="1" customFormat="1" ht="16.5" customHeight="1">
      <c r="B880" s="33"/>
      <c r="C880" s="133" t="s">
        <v>1120</v>
      </c>
      <c r="D880" s="133" t="s">
        <v>308</v>
      </c>
      <c r="E880" s="134" t="s">
        <v>1292</v>
      </c>
      <c r="F880" s="135" t="s">
        <v>3616</v>
      </c>
      <c r="G880" s="136" t="s">
        <v>240</v>
      </c>
      <c r="H880" s="137">
        <v>297.33999999999997</v>
      </c>
      <c r="I880" s="138"/>
      <c r="J880" s="139">
        <f>ROUND(I880*H880,2)</f>
        <v>0</v>
      </c>
      <c r="K880" s="135" t="s">
        <v>3596</v>
      </c>
      <c r="L880" s="33"/>
      <c r="M880" s="140" t="s">
        <v>21</v>
      </c>
      <c r="N880" s="141" t="s">
        <v>43</v>
      </c>
      <c r="P880" s="142">
        <f>O880*H880</f>
        <v>0</v>
      </c>
      <c r="Q880" s="142">
        <v>0</v>
      </c>
      <c r="R880" s="142">
        <f>Q880*H880</f>
        <v>0</v>
      </c>
      <c r="S880" s="142">
        <v>0</v>
      </c>
      <c r="T880" s="143">
        <f>S880*H880</f>
        <v>0</v>
      </c>
      <c r="AR880" s="144" t="s">
        <v>108</v>
      </c>
      <c r="AT880" s="144" t="s">
        <v>308</v>
      </c>
      <c r="AU880" s="144" t="s">
        <v>81</v>
      </c>
      <c r="AY880" s="18" t="s">
        <v>306</v>
      </c>
      <c r="BE880" s="145">
        <f>IF(N880="základní",J880,0)</f>
        <v>0</v>
      </c>
      <c r="BF880" s="145">
        <f>IF(N880="snížená",J880,0)</f>
        <v>0</v>
      </c>
      <c r="BG880" s="145">
        <f>IF(N880="zákl. přenesená",J880,0)</f>
        <v>0</v>
      </c>
      <c r="BH880" s="145">
        <f>IF(N880="sníž. přenesená",J880,0)</f>
        <v>0</v>
      </c>
      <c r="BI880" s="145">
        <f>IF(N880="nulová",J880,0)</f>
        <v>0</v>
      </c>
      <c r="BJ880" s="18" t="s">
        <v>79</v>
      </c>
      <c r="BK880" s="145">
        <f>ROUND(I880*H880,2)</f>
        <v>0</v>
      </c>
      <c r="BL880" s="18" t="s">
        <v>108</v>
      </c>
      <c r="BM880" s="144" t="s">
        <v>4299</v>
      </c>
    </row>
    <row r="881" spans="2:65" s="1" customFormat="1">
      <c r="B881" s="33"/>
      <c r="D881" s="161" t="s">
        <v>321</v>
      </c>
      <c r="F881" s="162" t="s">
        <v>3617</v>
      </c>
      <c r="I881" s="163"/>
      <c r="L881" s="33"/>
      <c r="M881" s="164"/>
      <c r="T881" s="52"/>
      <c r="AT881" s="18" t="s">
        <v>321</v>
      </c>
      <c r="AU881" s="18" t="s">
        <v>81</v>
      </c>
    </row>
    <row r="882" spans="2:65" s="12" customFormat="1">
      <c r="B882" s="146"/>
      <c r="D882" s="147" t="s">
        <v>313</v>
      </c>
      <c r="E882" s="148" t="s">
        <v>21</v>
      </c>
      <c r="F882" s="149" t="s">
        <v>4297</v>
      </c>
      <c r="H882" s="150">
        <v>297.33999999999997</v>
      </c>
      <c r="I882" s="151"/>
      <c r="L882" s="146"/>
      <c r="M882" s="152"/>
      <c r="T882" s="153"/>
      <c r="AT882" s="148" t="s">
        <v>313</v>
      </c>
      <c r="AU882" s="148" t="s">
        <v>81</v>
      </c>
      <c r="AV882" s="12" t="s">
        <v>81</v>
      </c>
      <c r="AW882" s="12" t="s">
        <v>34</v>
      </c>
      <c r="AX882" s="12" t="s">
        <v>72</v>
      </c>
      <c r="AY882" s="148" t="s">
        <v>306</v>
      </c>
    </row>
    <row r="883" spans="2:65" s="13" customFormat="1">
      <c r="B883" s="154"/>
      <c r="D883" s="147" t="s">
        <v>313</v>
      </c>
      <c r="E883" s="155" t="s">
        <v>21</v>
      </c>
      <c r="F883" s="156" t="s">
        <v>315</v>
      </c>
      <c r="H883" s="157">
        <v>297.33999999999997</v>
      </c>
      <c r="I883" s="158"/>
      <c r="L883" s="154"/>
      <c r="M883" s="159"/>
      <c r="T883" s="160"/>
      <c r="AT883" s="155" t="s">
        <v>313</v>
      </c>
      <c r="AU883" s="155" t="s">
        <v>81</v>
      </c>
      <c r="AV883" s="13" t="s">
        <v>89</v>
      </c>
      <c r="AW883" s="13" t="s">
        <v>34</v>
      </c>
      <c r="AX883" s="13" t="s">
        <v>79</v>
      </c>
      <c r="AY883" s="155" t="s">
        <v>306</v>
      </c>
    </row>
    <row r="884" spans="2:65" s="1" customFormat="1" ht="16.5" customHeight="1">
      <c r="B884" s="33"/>
      <c r="C884" s="133" t="s">
        <v>1125</v>
      </c>
      <c r="D884" s="133" t="s">
        <v>308</v>
      </c>
      <c r="E884" s="134" t="s">
        <v>3619</v>
      </c>
      <c r="F884" s="135" t="s">
        <v>3620</v>
      </c>
      <c r="G884" s="136" t="s">
        <v>236</v>
      </c>
      <c r="H884" s="137">
        <v>535.21199999999999</v>
      </c>
      <c r="I884" s="138"/>
      <c r="J884" s="139">
        <f>ROUND(I884*H884,2)</f>
        <v>0</v>
      </c>
      <c r="K884" s="135" t="s">
        <v>3596</v>
      </c>
      <c r="L884" s="33"/>
      <c r="M884" s="140" t="s">
        <v>21</v>
      </c>
      <c r="N884" s="141" t="s">
        <v>43</v>
      </c>
      <c r="P884" s="142">
        <f>O884*H884</f>
        <v>0</v>
      </c>
      <c r="Q884" s="142">
        <v>0</v>
      </c>
      <c r="R884" s="142">
        <f>Q884*H884</f>
        <v>0</v>
      </c>
      <c r="S884" s="142">
        <v>0</v>
      </c>
      <c r="T884" s="143">
        <f>S884*H884</f>
        <v>0</v>
      </c>
      <c r="AR884" s="144" t="s">
        <v>108</v>
      </c>
      <c r="AT884" s="144" t="s">
        <v>308</v>
      </c>
      <c r="AU884" s="144" t="s">
        <v>81</v>
      </c>
      <c r="AY884" s="18" t="s">
        <v>306</v>
      </c>
      <c r="BE884" s="145">
        <f>IF(N884="základní",J884,0)</f>
        <v>0</v>
      </c>
      <c r="BF884" s="145">
        <f>IF(N884="snížená",J884,0)</f>
        <v>0</v>
      </c>
      <c r="BG884" s="145">
        <f>IF(N884="zákl. přenesená",J884,0)</f>
        <v>0</v>
      </c>
      <c r="BH884" s="145">
        <f>IF(N884="sníž. přenesená",J884,0)</f>
        <v>0</v>
      </c>
      <c r="BI884" s="145">
        <f>IF(N884="nulová",J884,0)</f>
        <v>0</v>
      </c>
      <c r="BJ884" s="18" t="s">
        <v>79</v>
      </c>
      <c r="BK884" s="145">
        <f>ROUND(I884*H884,2)</f>
        <v>0</v>
      </c>
      <c r="BL884" s="18" t="s">
        <v>108</v>
      </c>
      <c r="BM884" s="144" t="s">
        <v>4300</v>
      </c>
    </row>
    <row r="885" spans="2:65" s="1" customFormat="1">
      <c r="B885" s="33"/>
      <c r="D885" s="161" t="s">
        <v>321</v>
      </c>
      <c r="F885" s="162" t="s">
        <v>3621</v>
      </c>
      <c r="I885" s="163"/>
      <c r="L885" s="33"/>
      <c r="M885" s="164"/>
      <c r="T885" s="52"/>
      <c r="AT885" s="18" t="s">
        <v>321</v>
      </c>
      <c r="AU885" s="18" t="s">
        <v>81</v>
      </c>
    </row>
    <row r="886" spans="2:65" s="12" customFormat="1">
      <c r="B886" s="146"/>
      <c r="D886" s="147" t="s">
        <v>313</v>
      </c>
      <c r="E886" s="148" t="s">
        <v>21</v>
      </c>
      <c r="F886" s="149" t="s">
        <v>4291</v>
      </c>
      <c r="H886" s="150">
        <v>535.21199999999999</v>
      </c>
      <c r="I886" s="151"/>
      <c r="L886" s="146"/>
      <c r="M886" s="152"/>
      <c r="T886" s="153"/>
      <c r="AT886" s="148" t="s">
        <v>313</v>
      </c>
      <c r="AU886" s="148" t="s">
        <v>81</v>
      </c>
      <c r="AV886" s="12" t="s">
        <v>81</v>
      </c>
      <c r="AW886" s="12" t="s">
        <v>34</v>
      </c>
      <c r="AX886" s="12" t="s">
        <v>72</v>
      </c>
      <c r="AY886" s="148" t="s">
        <v>306</v>
      </c>
    </row>
    <row r="887" spans="2:65" s="13" customFormat="1">
      <c r="B887" s="154"/>
      <c r="D887" s="147" t="s">
        <v>313</v>
      </c>
      <c r="E887" s="155" t="s">
        <v>21</v>
      </c>
      <c r="F887" s="156" t="s">
        <v>315</v>
      </c>
      <c r="H887" s="157">
        <v>535.21199999999999</v>
      </c>
      <c r="I887" s="158"/>
      <c r="L887" s="154"/>
      <c r="M887" s="159"/>
      <c r="T887" s="160"/>
      <c r="AT887" s="155" t="s">
        <v>313</v>
      </c>
      <c r="AU887" s="155" t="s">
        <v>81</v>
      </c>
      <c r="AV887" s="13" t="s">
        <v>89</v>
      </c>
      <c r="AW887" s="13" t="s">
        <v>34</v>
      </c>
      <c r="AX887" s="13" t="s">
        <v>79</v>
      </c>
      <c r="AY887" s="155" t="s">
        <v>306</v>
      </c>
    </row>
    <row r="888" spans="2:65" s="1" customFormat="1" ht="24.2" customHeight="1">
      <c r="B888" s="33"/>
      <c r="C888" s="133" t="s">
        <v>1130</v>
      </c>
      <c r="D888" s="133" t="s">
        <v>308</v>
      </c>
      <c r="E888" s="134" t="s">
        <v>3622</v>
      </c>
      <c r="F888" s="135" t="s">
        <v>3623</v>
      </c>
      <c r="G888" s="136" t="s">
        <v>236</v>
      </c>
      <c r="H888" s="137">
        <v>48169.08</v>
      </c>
      <c r="I888" s="138"/>
      <c r="J888" s="139">
        <f>ROUND(I888*H888,2)</f>
        <v>0</v>
      </c>
      <c r="K888" s="135" t="s">
        <v>3596</v>
      </c>
      <c r="L888" s="33"/>
      <c r="M888" s="140" t="s">
        <v>21</v>
      </c>
      <c r="N888" s="141" t="s">
        <v>43</v>
      </c>
      <c r="P888" s="142">
        <f>O888*H888</f>
        <v>0</v>
      </c>
      <c r="Q888" s="142">
        <v>0</v>
      </c>
      <c r="R888" s="142">
        <f>Q888*H888</f>
        <v>0</v>
      </c>
      <c r="S888" s="142">
        <v>0</v>
      </c>
      <c r="T888" s="143">
        <f>S888*H888</f>
        <v>0</v>
      </c>
      <c r="AR888" s="144" t="s">
        <v>108</v>
      </c>
      <c r="AT888" s="144" t="s">
        <v>308</v>
      </c>
      <c r="AU888" s="144" t="s">
        <v>81</v>
      </c>
      <c r="AY888" s="18" t="s">
        <v>306</v>
      </c>
      <c r="BE888" s="145">
        <f>IF(N888="základní",J888,0)</f>
        <v>0</v>
      </c>
      <c r="BF888" s="145">
        <f>IF(N888="snížená",J888,0)</f>
        <v>0</v>
      </c>
      <c r="BG888" s="145">
        <f>IF(N888="zákl. přenesená",J888,0)</f>
        <v>0</v>
      </c>
      <c r="BH888" s="145">
        <f>IF(N888="sníž. přenesená",J888,0)</f>
        <v>0</v>
      </c>
      <c r="BI888" s="145">
        <f>IF(N888="nulová",J888,0)</f>
        <v>0</v>
      </c>
      <c r="BJ888" s="18" t="s">
        <v>79</v>
      </c>
      <c r="BK888" s="145">
        <f>ROUND(I888*H888,2)</f>
        <v>0</v>
      </c>
      <c r="BL888" s="18" t="s">
        <v>108</v>
      </c>
      <c r="BM888" s="144" t="s">
        <v>4301</v>
      </c>
    </row>
    <row r="889" spans="2:65" s="1" customFormat="1">
      <c r="B889" s="33"/>
      <c r="D889" s="161" t="s">
        <v>321</v>
      </c>
      <c r="F889" s="162" t="s">
        <v>3624</v>
      </c>
      <c r="I889" s="163"/>
      <c r="L889" s="33"/>
      <c r="M889" s="164"/>
      <c r="T889" s="52"/>
      <c r="AT889" s="18" t="s">
        <v>321</v>
      </c>
      <c r="AU889" s="18" t="s">
        <v>81</v>
      </c>
    </row>
    <row r="890" spans="2:65" s="1" customFormat="1" ht="19.5">
      <c r="B890" s="33"/>
      <c r="D890" s="147" t="s">
        <v>356</v>
      </c>
      <c r="F890" s="178" t="s">
        <v>4290</v>
      </c>
      <c r="I890" s="163"/>
      <c r="L890" s="33"/>
      <c r="M890" s="164"/>
      <c r="T890" s="52"/>
      <c r="AT890" s="18" t="s">
        <v>356</v>
      </c>
      <c r="AU890" s="18" t="s">
        <v>81</v>
      </c>
    </row>
    <row r="891" spans="2:65" s="12" customFormat="1">
      <c r="B891" s="146"/>
      <c r="D891" s="147" t="s">
        <v>313</v>
      </c>
      <c r="E891" s="148" t="s">
        <v>21</v>
      </c>
      <c r="F891" s="149" t="s">
        <v>4291</v>
      </c>
      <c r="H891" s="150">
        <v>535.21199999999999</v>
      </c>
      <c r="I891" s="151"/>
      <c r="L891" s="146"/>
      <c r="M891" s="152"/>
      <c r="T891" s="153"/>
      <c r="AT891" s="148" t="s">
        <v>313</v>
      </c>
      <c r="AU891" s="148" t="s">
        <v>81</v>
      </c>
      <c r="AV891" s="12" t="s">
        <v>81</v>
      </c>
      <c r="AW891" s="12" t="s">
        <v>34</v>
      </c>
      <c r="AX891" s="12" t="s">
        <v>72</v>
      </c>
      <c r="AY891" s="148" t="s">
        <v>306</v>
      </c>
    </row>
    <row r="892" spans="2:65" s="13" customFormat="1">
      <c r="B892" s="154"/>
      <c r="D892" s="147" t="s">
        <v>313</v>
      </c>
      <c r="E892" s="155" t="s">
        <v>21</v>
      </c>
      <c r="F892" s="156" t="s">
        <v>315</v>
      </c>
      <c r="H892" s="157">
        <v>535.21199999999999</v>
      </c>
      <c r="I892" s="158"/>
      <c r="L892" s="154"/>
      <c r="M892" s="159"/>
      <c r="T892" s="160"/>
      <c r="AT892" s="155" t="s">
        <v>313</v>
      </c>
      <c r="AU892" s="155" t="s">
        <v>81</v>
      </c>
      <c r="AV892" s="13" t="s">
        <v>89</v>
      </c>
      <c r="AW892" s="13" t="s">
        <v>34</v>
      </c>
      <c r="AX892" s="13" t="s">
        <v>79</v>
      </c>
      <c r="AY892" s="155" t="s">
        <v>306</v>
      </c>
    </row>
    <row r="893" spans="2:65" s="12" customFormat="1">
      <c r="B893" s="146"/>
      <c r="D893" s="147" t="s">
        <v>313</v>
      </c>
      <c r="F893" s="149" t="s">
        <v>4292</v>
      </c>
      <c r="H893" s="150">
        <v>48169.08</v>
      </c>
      <c r="I893" s="151"/>
      <c r="L893" s="146"/>
      <c r="M893" s="152"/>
      <c r="T893" s="153"/>
      <c r="AT893" s="148" t="s">
        <v>313</v>
      </c>
      <c r="AU893" s="148" t="s">
        <v>81</v>
      </c>
      <c r="AV893" s="12" t="s">
        <v>81</v>
      </c>
      <c r="AW893" s="12" t="s">
        <v>4</v>
      </c>
      <c r="AX893" s="12" t="s">
        <v>79</v>
      </c>
      <c r="AY893" s="148" t="s">
        <v>306</v>
      </c>
    </row>
    <row r="894" spans="2:65" s="1" customFormat="1" ht="16.5" customHeight="1">
      <c r="B894" s="33"/>
      <c r="C894" s="133" t="s">
        <v>1138</v>
      </c>
      <c r="D894" s="133" t="s">
        <v>308</v>
      </c>
      <c r="E894" s="134" t="s">
        <v>3625</v>
      </c>
      <c r="F894" s="135" t="s">
        <v>3626</v>
      </c>
      <c r="G894" s="136" t="s">
        <v>236</v>
      </c>
      <c r="H894" s="137">
        <v>535.21199999999999</v>
      </c>
      <c r="I894" s="138"/>
      <c r="J894" s="139">
        <f>ROUND(I894*H894,2)</f>
        <v>0</v>
      </c>
      <c r="K894" s="135" t="s">
        <v>3596</v>
      </c>
      <c r="L894" s="33"/>
      <c r="M894" s="140" t="s">
        <v>21</v>
      </c>
      <c r="N894" s="141" t="s">
        <v>43</v>
      </c>
      <c r="P894" s="142">
        <f>O894*H894</f>
        <v>0</v>
      </c>
      <c r="Q894" s="142">
        <v>0</v>
      </c>
      <c r="R894" s="142">
        <f>Q894*H894</f>
        <v>0</v>
      </c>
      <c r="S894" s="142">
        <v>0</v>
      </c>
      <c r="T894" s="143">
        <f>S894*H894</f>
        <v>0</v>
      </c>
      <c r="AR894" s="144" t="s">
        <v>108</v>
      </c>
      <c r="AT894" s="144" t="s">
        <v>308</v>
      </c>
      <c r="AU894" s="144" t="s">
        <v>81</v>
      </c>
      <c r="AY894" s="18" t="s">
        <v>306</v>
      </c>
      <c r="BE894" s="145">
        <f>IF(N894="základní",J894,0)</f>
        <v>0</v>
      </c>
      <c r="BF894" s="145">
        <f>IF(N894="snížená",J894,0)</f>
        <v>0</v>
      </c>
      <c r="BG894" s="145">
        <f>IF(N894="zákl. přenesená",J894,0)</f>
        <v>0</v>
      </c>
      <c r="BH894" s="145">
        <f>IF(N894="sníž. přenesená",J894,0)</f>
        <v>0</v>
      </c>
      <c r="BI894" s="145">
        <f>IF(N894="nulová",J894,0)</f>
        <v>0</v>
      </c>
      <c r="BJ894" s="18" t="s">
        <v>79</v>
      </c>
      <c r="BK894" s="145">
        <f>ROUND(I894*H894,2)</f>
        <v>0</v>
      </c>
      <c r="BL894" s="18" t="s">
        <v>108</v>
      </c>
      <c r="BM894" s="144" t="s">
        <v>4302</v>
      </c>
    </row>
    <row r="895" spans="2:65" s="1" customFormat="1">
      <c r="B895" s="33"/>
      <c r="D895" s="161" t="s">
        <v>321</v>
      </c>
      <c r="F895" s="162" t="s">
        <v>3627</v>
      </c>
      <c r="I895" s="163"/>
      <c r="L895" s="33"/>
      <c r="M895" s="164"/>
      <c r="T895" s="52"/>
      <c r="AT895" s="18" t="s">
        <v>321</v>
      </c>
      <c r="AU895" s="18" t="s">
        <v>81</v>
      </c>
    </row>
    <row r="896" spans="2:65" s="12" customFormat="1">
      <c r="B896" s="146"/>
      <c r="D896" s="147" t="s">
        <v>313</v>
      </c>
      <c r="E896" s="148" t="s">
        <v>21</v>
      </c>
      <c r="F896" s="149" t="s">
        <v>4291</v>
      </c>
      <c r="H896" s="150">
        <v>535.21199999999999</v>
      </c>
      <c r="I896" s="151"/>
      <c r="L896" s="146"/>
      <c r="M896" s="152"/>
      <c r="T896" s="153"/>
      <c r="AT896" s="148" t="s">
        <v>313</v>
      </c>
      <c r="AU896" s="148" t="s">
        <v>81</v>
      </c>
      <c r="AV896" s="12" t="s">
        <v>81</v>
      </c>
      <c r="AW896" s="12" t="s">
        <v>34</v>
      </c>
      <c r="AX896" s="12" t="s">
        <v>72</v>
      </c>
      <c r="AY896" s="148" t="s">
        <v>306</v>
      </c>
    </row>
    <row r="897" spans="2:65" s="13" customFormat="1">
      <c r="B897" s="154"/>
      <c r="D897" s="147" t="s">
        <v>313</v>
      </c>
      <c r="E897" s="155" t="s">
        <v>21</v>
      </c>
      <c r="F897" s="156" t="s">
        <v>315</v>
      </c>
      <c r="H897" s="157">
        <v>535.21199999999999</v>
      </c>
      <c r="I897" s="158"/>
      <c r="L897" s="154"/>
      <c r="M897" s="159"/>
      <c r="T897" s="160"/>
      <c r="AT897" s="155" t="s">
        <v>313</v>
      </c>
      <c r="AU897" s="155" t="s">
        <v>81</v>
      </c>
      <c r="AV897" s="13" t="s">
        <v>89</v>
      </c>
      <c r="AW897" s="13" t="s">
        <v>34</v>
      </c>
      <c r="AX897" s="13" t="s">
        <v>79</v>
      </c>
      <c r="AY897" s="155" t="s">
        <v>306</v>
      </c>
    </row>
    <row r="898" spans="2:65" s="1" customFormat="1" ht="24.2" customHeight="1">
      <c r="B898" s="33"/>
      <c r="C898" s="133" t="s">
        <v>1148</v>
      </c>
      <c r="D898" s="133" t="s">
        <v>308</v>
      </c>
      <c r="E898" s="134" t="s">
        <v>1313</v>
      </c>
      <c r="F898" s="135" t="s">
        <v>2551</v>
      </c>
      <c r="G898" s="136" t="s">
        <v>1315</v>
      </c>
      <c r="H898" s="137">
        <v>30</v>
      </c>
      <c r="I898" s="138"/>
      <c r="J898" s="139">
        <f>ROUND(I898*H898,2)</f>
        <v>0</v>
      </c>
      <c r="K898" s="135" t="s">
        <v>311</v>
      </c>
      <c r="L898" s="33"/>
      <c r="M898" s="140" t="s">
        <v>21</v>
      </c>
      <c r="N898" s="141" t="s">
        <v>43</v>
      </c>
      <c r="P898" s="142">
        <f>O898*H898</f>
        <v>0</v>
      </c>
      <c r="Q898" s="142">
        <v>0</v>
      </c>
      <c r="R898" s="142">
        <f>Q898*H898</f>
        <v>0</v>
      </c>
      <c r="S898" s="142">
        <v>0</v>
      </c>
      <c r="T898" s="143">
        <f>S898*H898</f>
        <v>0</v>
      </c>
      <c r="AR898" s="144" t="s">
        <v>108</v>
      </c>
      <c r="AT898" s="144" t="s">
        <v>308</v>
      </c>
      <c r="AU898" s="144" t="s">
        <v>81</v>
      </c>
      <c r="AY898" s="18" t="s">
        <v>306</v>
      </c>
      <c r="BE898" s="145">
        <f>IF(N898="základní",J898,0)</f>
        <v>0</v>
      </c>
      <c r="BF898" s="145">
        <f>IF(N898="snížená",J898,0)</f>
        <v>0</v>
      </c>
      <c r="BG898" s="145">
        <f>IF(N898="zákl. přenesená",J898,0)</f>
        <v>0</v>
      </c>
      <c r="BH898" s="145">
        <f>IF(N898="sníž. přenesená",J898,0)</f>
        <v>0</v>
      </c>
      <c r="BI898" s="145">
        <f>IF(N898="nulová",J898,0)</f>
        <v>0</v>
      </c>
      <c r="BJ898" s="18" t="s">
        <v>79</v>
      </c>
      <c r="BK898" s="145">
        <f>ROUND(I898*H898,2)</f>
        <v>0</v>
      </c>
      <c r="BL898" s="18" t="s">
        <v>108</v>
      </c>
      <c r="BM898" s="144" t="s">
        <v>4303</v>
      </c>
    </row>
    <row r="899" spans="2:65" s="1" customFormat="1" ht="19.5">
      <c r="B899" s="33"/>
      <c r="D899" s="147" t="s">
        <v>356</v>
      </c>
      <c r="F899" s="178" t="s">
        <v>2553</v>
      </c>
      <c r="I899" s="163"/>
      <c r="L899" s="33"/>
      <c r="M899" s="164"/>
      <c r="T899" s="52"/>
      <c r="AT899" s="18" t="s">
        <v>356</v>
      </c>
      <c r="AU899" s="18" t="s">
        <v>81</v>
      </c>
    </row>
    <row r="900" spans="2:65" s="1" customFormat="1" ht="21.75" customHeight="1">
      <c r="B900" s="33"/>
      <c r="C900" s="133" t="s">
        <v>1154</v>
      </c>
      <c r="D900" s="133" t="s">
        <v>308</v>
      </c>
      <c r="E900" s="134" t="s">
        <v>1319</v>
      </c>
      <c r="F900" s="135" t="s">
        <v>1320</v>
      </c>
      <c r="G900" s="136" t="s">
        <v>1321</v>
      </c>
      <c r="H900" s="137">
        <v>90</v>
      </c>
      <c r="I900" s="138"/>
      <c r="J900" s="139">
        <f>ROUND(I900*H900,2)</f>
        <v>0</v>
      </c>
      <c r="K900" s="135" t="s">
        <v>3596</v>
      </c>
      <c r="L900" s="33"/>
      <c r="M900" s="140" t="s">
        <v>21</v>
      </c>
      <c r="N900" s="141" t="s">
        <v>43</v>
      </c>
      <c r="P900" s="142">
        <f>O900*H900</f>
        <v>0</v>
      </c>
      <c r="Q900" s="142">
        <v>0</v>
      </c>
      <c r="R900" s="142">
        <f>Q900*H900</f>
        <v>0</v>
      </c>
      <c r="S900" s="142">
        <v>0</v>
      </c>
      <c r="T900" s="143">
        <f>S900*H900</f>
        <v>0</v>
      </c>
      <c r="AR900" s="144" t="s">
        <v>108</v>
      </c>
      <c r="AT900" s="144" t="s">
        <v>308</v>
      </c>
      <c r="AU900" s="144" t="s">
        <v>81</v>
      </c>
      <c r="AY900" s="18" t="s">
        <v>306</v>
      </c>
      <c r="BE900" s="145">
        <f>IF(N900="základní",J900,0)</f>
        <v>0</v>
      </c>
      <c r="BF900" s="145">
        <f>IF(N900="snížená",J900,0)</f>
        <v>0</v>
      </c>
      <c r="BG900" s="145">
        <f>IF(N900="zákl. přenesená",J900,0)</f>
        <v>0</v>
      </c>
      <c r="BH900" s="145">
        <f>IF(N900="sníž. přenesená",J900,0)</f>
        <v>0</v>
      </c>
      <c r="BI900" s="145">
        <f>IF(N900="nulová",J900,0)</f>
        <v>0</v>
      </c>
      <c r="BJ900" s="18" t="s">
        <v>79</v>
      </c>
      <c r="BK900" s="145">
        <f>ROUND(I900*H900,2)</f>
        <v>0</v>
      </c>
      <c r="BL900" s="18" t="s">
        <v>108</v>
      </c>
      <c r="BM900" s="144" t="s">
        <v>4304</v>
      </c>
    </row>
    <row r="901" spans="2:65" s="1" customFormat="1">
      <c r="B901" s="33"/>
      <c r="D901" s="161" t="s">
        <v>321</v>
      </c>
      <c r="F901" s="162" t="s">
        <v>4305</v>
      </c>
      <c r="I901" s="163"/>
      <c r="L901" s="33"/>
      <c r="M901" s="164"/>
      <c r="T901" s="52"/>
      <c r="AT901" s="18" t="s">
        <v>321</v>
      </c>
      <c r="AU901" s="18" t="s">
        <v>81</v>
      </c>
    </row>
    <row r="902" spans="2:65" s="1" customFormat="1" ht="19.5">
      <c r="B902" s="33"/>
      <c r="D902" s="147" t="s">
        <v>356</v>
      </c>
      <c r="F902" s="178" t="s">
        <v>2553</v>
      </c>
      <c r="I902" s="163"/>
      <c r="L902" s="33"/>
      <c r="M902" s="164"/>
      <c r="T902" s="52"/>
      <c r="AT902" s="18" t="s">
        <v>356</v>
      </c>
      <c r="AU902" s="18" t="s">
        <v>81</v>
      </c>
    </row>
    <row r="903" spans="2:65" s="1" customFormat="1" ht="24.2" customHeight="1">
      <c r="B903" s="33"/>
      <c r="C903" s="133" t="s">
        <v>1164</v>
      </c>
      <c r="D903" s="133" t="s">
        <v>308</v>
      </c>
      <c r="E903" s="134" t="s">
        <v>4306</v>
      </c>
      <c r="F903" s="135" t="s">
        <v>4307</v>
      </c>
      <c r="G903" s="136" t="s">
        <v>661</v>
      </c>
      <c r="H903" s="137">
        <v>2</v>
      </c>
      <c r="I903" s="138"/>
      <c r="J903" s="139">
        <f>ROUND(I903*H903,2)</f>
        <v>0</v>
      </c>
      <c r="K903" s="135" t="s">
        <v>3596</v>
      </c>
      <c r="L903" s="33"/>
      <c r="M903" s="140" t="s">
        <v>21</v>
      </c>
      <c r="N903" s="141" t="s">
        <v>43</v>
      </c>
      <c r="P903" s="142">
        <f>O903*H903</f>
        <v>0</v>
      </c>
      <c r="Q903" s="142">
        <v>0</v>
      </c>
      <c r="R903" s="142">
        <f>Q903*H903</f>
        <v>0</v>
      </c>
      <c r="S903" s="142">
        <v>0</v>
      </c>
      <c r="T903" s="143">
        <f>S903*H903</f>
        <v>0</v>
      </c>
      <c r="AR903" s="144" t="s">
        <v>108</v>
      </c>
      <c r="AT903" s="144" t="s">
        <v>308</v>
      </c>
      <c r="AU903" s="144" t="s">
        <v>81</v>
      </c>
      <c r="AY903" s="18" t="s">
        <v>306</v>
      </c>
      <c r="BE903" s="145">
        <f>IF(N903="základní",J903,0)</f>
        <v>0</v>
      </c>
      <c r="BF903" s="145">
        <f>IF(N903="snížená",J903,0)</f>
        <v>0</v>
      </c>
      <c r="BG903" s="145">
        <f>IF(N903="zákl. přenesená",J903,0)</f>
        <v>0</v>
      </c>
      <c r="BH903" s="145">
        <f>IF(N903="sníž. přenesená",J903,0)</f>
        <v>0</v>
      </c>
      <c r="BI903" s="145">
        <f>IF(N903="nulová",J903,0)</f>
        <v>0</v>
      </c>
      <c r="BJ903" s="18" t="s">
        <v>79</v>
      </c>
      <c r="BK903" s="145">
        <f>ROUND(I903*H903,2)</f>
        <v>0</v>
      </c>
      <c r="BL903" s="18" t="s">
        <v>108</v>
      </c>
      <c r="BM903" s="144" t="s">
        <v>4308</v>
      </c>
    </row>
    <row r="904" spans="2:65" s="1" customFormat="1">
      <c r="B904" s="33"/>
      <c r="D904" s="161" t="s">
        <v>321</v>
      </c>
      <c r="F904" s="162" t="s">
        <v>4309</v>
      </c>
      <c r="I904" s="163"/>
      <c r="L904" s="33"/>
      <c r="M904" s="164"/>
      <c r="T904" s="52"/>
      <c r="AT904" s="18" t="s">
        <v>321</v>
      </c>
      <c r="AU904" s="18" t="s">
        <v>81</v>
      </c>
    </row>
    <row r="905" spans="2:65" s="12" customFormat="1">
      <c r="B905" s="146"/>
      <c r="D905" s="147" t="s">
        <v>313</v>
      </c>
      <c r="E905" s="148" t="s">
        <v>21</v>
      </c>
      <c r="F905" s="149" t="s">
        <v>4310</v>
      </c>
      <c r="H905" s="150">
        <v>2</v>
      </c>
      <c r="I905" s="151"/>
      <c r="L905" s="146"/>
      <c r="M905" s="152"/>
      <c r="T905" s="153"/>
      <c r="AT905" s="148" t="s">
        <v>313</v>
      </c>
      <c r="AU905" s="148" t="s">
        <v>81</v>
      </c>
      <c r="AV905" s="12" t="s">
        <v>81</v>
      </c>
      <c r="AW905" s="12" t="s">
        <v>34</v>
      </c>
      <c r="AX905" s="12" t="s">
        <v>72</v>
      </c>
      <c r="AY905" s="148" t="s">
        <v>306</v>
      </c>
    </row>
    <row r="906" spans="2:65" s="13" customFormat="1">
      <c r="B906" s="154"/>
      <c r="D906" s="147" t="s">
        <v>313</v>
      </c>
      <c r="E906" s="155" t="s">
        <v>21</v>
      </c>
      <c r="F906" s="156" t="s">
        <v>315</v>
      </c>
      <c r="H906" s="157">
        <v>2</v>
      </c>
      <c r="I906" s="158"/>
      <c r="L906" s="154"/>
      <c r="M906" s="159"/>
      <c r="T906" s="160"/>
      <c r="AT906" s="155" t="s">
        <v>313</v>
      </c>
      <c r="AU906" s="155" t="s">
        <v>81</v>
      </c>
      <c r="AV906" s="13" t="s">
        <v>89</v>
      </c>
      <c r="AW906" s="13" t="s">
        <v>34</v>
      </c>
      <c r="AX906" s="13" t="s">
        <v>79</v>
      </c>
      <c r="AY906" s="155" t="s">
        <v>306</v>
      </c>
    </row>
    <row r="907" spans="2:65" s="1" customFormat="1" ht="33" customHeight="1">
      <c r="B907" s="33"/>
      <c r="C907" s="133" t="s">
        <v>1173</v>
      </c>
      <c r="D907" s="133" t="s">
        <v>308</v>
      </c>
      <c r="E907" s="134" t="s">
        <v>4311</v>
      </c>
      <c r="F907" s="135" t="s">
        <v>4312</v>
      </c>
      <c r="G907" s="136" t="s">
        <v>661</v>
      </c>
      <c r="H907" s="137">
        <v>90</v>
      </c>
      <c r="I907" s="138"/>
      <c r="J907" s="139">
        <f>ROUND(I907*H907,2)</f>
        <v>0</v>
      </c>
      <c r="K907" s="135" t="s">
        <v>3596</v>
      </c>
      <c r="L907" s="33"/>
      <c r="M907" s="140" t="s">
        <v>21</v>
      </c>
      <c r="N907" s="141" t="s">
        <v>43</v>
      </c>
      <c r="P907" s="142">
        <f>O907*H907</f>
        <v>0</v>
      </c>
      <c r="Q907" s="142">
        <v>0</v>
      </c>
      <c r="R907" s="142">
        <f>Q907*H907</f>
        <v>0</v>
      </c>
      <c r="S907" s="142">
        <v>0</v>
      </c>
      <c r="T907" s="143">
        <f>S907*H907</f>
        <v>0</v>
      </c>
      <c r="AR907" s="144" t="s">
        <v>108</v>
      </c>
      <c r="AT907" s="144" t="s">
        <v>308</v>
      </c>
      <c r="AU907" s="144" t="s">
        <v>81</v>
      </c>
      <c r="AY907" s="18" t="s">
        <v>306</v>
      </c>
      <c r="BE907" s="145">
        <f>IF(N907="základní",J907,0)</f>
        <v>0</v>
      </c>
      <c r="BF907" s="145">
        <f>IF(N907="snížená",J907,0)</f>
        <v>0</v>
      </c>
      <c r="BG907" s="145">
        <f>IF(N907="zákl. přenesená",J907,0)</f>
        <v>0</v>
      </c>
      <c r="BH907" s="145">
        <f>IF(N907="sníž. přenesená",J907,0)</f>
        <v>0</v>
      </c>
      <c r="BI907" s="145">
        <f>IF(N907="nulová",J907,0)</f>
        <v>0</v>
      </c>
      <c r="BJ907" s="18" t="s">
        <v>79</v>
      </c>
      <c r="BK907" s="145">
        <f>ROUND(I907*H907,2)</f>
        <v>0</v>
      </c>
      <c r="BL907" s="18" t="s">
        <v>108</v>
      </c>
      <c r="BM907" s="144" t="s">
        <v>4313</v>
      </c>
    </row>
    <row r="908" spans="2:65" s="1" customFormat="1">
      <c r="B908" s="33"/>
      <c r="D908" s="161" t="s">
        <v>321</v>
      </c>
      <c r="F908" s="162" t="s">
        <v>4314</v>
      </c>
      <c r="I908" s="163"/>
      <c r="L908" s="33"/>
      <c r="M908" s="164"/>
      <c r="T908" s="52"/>
      <c r="AT908" s="18" t="s">
        <v>321</v>
      </c>
      <c r="AU908" s="18" t="s">
        <v>81</v>
      </c>
    </row>
    <row r="909" spans="2:65" s="1" customFormat="1" ht="19.5">
      <c r="B909" s="33"/>
      <c r="D909" s="147" t="s">
        <v>356</v>
      </c>
      <c r="F909" s="178" t="s">
        <v>4290</v>
      </c>
      <c r="I909" s="163"/>
      <c r="L909" s="33"/>
      <c r="M909" s="164"/>
      <c r="T909" s="52"/>
      <c r="AT909" s="18" t="s">
        <v>356</v>
      </c>
      <c r="AU909" s="18" t="s">
        <v>81</v>
      </c>
    </row>
    <row r="910" spans="2:65" s="12" customFormat="1">
      <c r="B910" s="146"/>
      <c r="D910" s="147" t="s">
        <v>313</v>
      </c>
      <c r="E910" s="148" t="s">
        <v>21</v>
      </c>
      <c r="F910" s="149" t="s">
        <v>4310</v>
      </c>
      <c r="H910" s="150">
        <v>2</v>
      </c>
      <c r="I910" s="151"/>
      <c r="L910" s="146"/>
      <c r="M910" s="152"/>
      <c r="T910" s="153"/>
      <c r="AT910" s="148" t="s">
        <v>313</v>
      </c>
      <c r="AU910" s="148" t="s">
        <v>81</v>
      </c>
      <c r="AV910" s="12" t="s">
        <v>81</v>
      </c>
      <c r="AW910" s="12" t="s">
        <v>34</v>
      </c>
      <c r="AX910" s="12" t="s">
        <v>72</v>
      </c>
      <c r="AY910" s="148" t="s">
        <v>306</v>
      </c>
    </row>
    <row r="911" spans="2:65" s="13" customFormat="1">
      <c r="B911" s="154"/>
      <c r="D911" s="147" t="s">
        <v>313</v>
      </c>
      <c r="E911" s="155" t="s">
        <v>21</v>
      </c>
      <c r="F911" s="156" t="s">
        <v>315</v>
      </c>
      <c r="H911" s="157">
        <v>2</v>
      </c>
      <c r="I911" s="158"/>
      <c r="L911" s="154"/>
      <c r="M911" s="159"/>
      <c r="T911" s="160"/>
      <c r="AT911" s="155" t="s">
        <v>313</v>
      </c>
      <c r="AU911" s="155" t="s">
        <v>81</v>
      </c>
      <c r="AV911" s="13" t="s">
        <v>89</v>
      </c>
      <c r="AW911" s="13" t="s">
        <v>34</v>
      </c>
      <c r="AX911" s="13" t="s">
        <v>79</v>
      </c>
      <c r="AY911" s="155" t="s">
        <v>306</v>
      </c>
    </row>
    <row r="912" spans="2:65" s="12" customFormat="1">
      <c r="B912" s="146"/>
      <c r="D912" s="147" t="s">
        <v>313</v>
      </c>
      <c r="F912" s="149" t="s">
        <v>4315</v>
      </c>
      <c r="H912" s="150">
        <v>90</v>
      </c>
      <c r="I912" s="151"/>
      <c r="L912" s="146"/>
      <c r="M912" s="152"/>
      <c r="T912" s="153"/>
      <c r="AT912" s="148" t="s">
        <v>313</v>
      </c>
      <c r="AU912" s="148" t="s">
        <v>81</v>
      </c>
      <c r="AV912" s="12" t="s">
        <v>81</v>
      </c>
      <c r="AW912" s="12" t="s">
        <v>4</v>
      </c>
      <c r="AX912" s="12" t="s">
        <v>79</v>
      </c>
      <c r="AY912" s="148" t="s">
        <v>306</v>
      </c>
    </row>
    <row r="913" spans="2:65" s="1" customFormat="1" ht="24.2" customHeight="1">
      <c r="B913" s="33"/>
      <c r="C913" s="133" t="s">
        <v>1181</v>
      </c>
      <c r="D913" s="133" t="s">
        <v>308</v>
      </c>
      <c r="E913" s="134" t="s">
        <v>4316</v>
      </c>
      <c r="F913" s="135" t="s">
        <v>4317</v>
      </c>
      <c r="G913" s="136" t="s">
        <v>661</v>
      </c>
      <c r="H913" s="137">
        <v>2</v>
      </c>
      <c r="I913" s="138"/>
      <c r="J913" s="139">
        <f>ROUND(I913*H913,2)</f>
        <v>0</v>
      </c>
      <c r="K913" s="135" t="s">
        <v>3596</v>
      </c>
      <c r="L913" s="33"/>
      <c r="M913" s="140" t="s">
        <v>21</v>
      </c>
      <c r="N913" s="141" t="s">
        <v>43</v>
      </c>
      <c r="P913" s="142">
        <f>O913*H913</f>
        <v>0</v>
      </c>
      <c r="Q913" s="142">
        <v>0</v>
      </c>
      <c r="R913" s="142">
        <f>Q913*H913</f>
        <v>0</v>
      </c>
      <c r="S913" s="142">
        <v>0</v>
      </c>
      <c r="T913" s="143">
        <f>S913*H913</f>
        <v>0</v>
      </c>
      <c r="AR913" s="144" t="s">
        <v>108</v>
      </c>
      <c r="AT913" s="144" t="s">
        <v>308</v>
      </c>
      <c r="AU913" s="144" t="s">
        <v>81</v>
      </c>
      <c r="AY913" s="18" t="s">
        <v>306</v>
      </c>
      <c r="BE913" s="145">
        <f>IF(N913="základní",J913,0)</f>
        <v>0</v>
      </c>
      <c r="BF913" s="145">
        <f>IF(N913="snížená",J913,0)</f>
        <v>0</v>
      </c>
      <c r="BG913" s="145">
        <f>IF(N913="zákl. přenesená",J913,0)</f>
        <v>0</v>
      </c>
      <c r="BH913" s="145">
        <f>IF(N913="sníž. přenesená",J913,0)</f>
        <v>0</v>
      </c>
      <c r="BI913" s="145">
        <f>IF(N913="nulová",J913,0)</f>
        <v>0</v>
      </c>
      <c r="BJ913" s="18" t="s">
        <v>79</v>
      </c>
      <c r="BK913" s="145">
        <f>ROUND(I913*H913,2)</f>
        <v>0</v>
      </c>
      <c r="BL913" s="18" t="s">
        <v>108</v>
      </c>
      <c r="BM913" s="144" t="s">
        <v>4318</v>
      </c>
    </row>
    <row r="914" spans="2:65" s="1" customFormat="1">
      <c r="B914" s="33"/>
      <c r="D914" s="161" t="s">
        <v>321</v>
      </c>
      <c r="F914" s="162" t="s">
        <v>4319</v>
      </c>
      <c r="I914" s="163"/>
      <c r="L914" s="33"/>
      <c r="M914" s="164"/>
      <c r="T914" s="52"/>
      <c r="AT914" s="18" t="s">
        <v>321</v>
      </c>
      <c r="AU914" s="18" t="s">
        <v>81</v>
      </c>
    </row>
    <row r="915" spans="2:65" s="12" customFormat="1">
      <c r="B915" s="146"/>
      <c r="D915" s="147" t="s">
        <v>313</v>
      </c>
      <c r="E915" s="148" t="s">
        <v>21</v>
      </c>
      <c r="F915" s="149" t="s">
        <v>4310</v>
      </c>
      <c r="H915" s="150">
        <v>2</v>
      </c>
      <c r="I915" s="151"/>
      <c r="L915" s="146"/>
      <c r="M915" s="152"/>
      <c r="T915" s="153"/>
      <c r="AT915" s="148" t="s">
        <v>313</v>
      </c>
      <c r="AU915" s="148" t="s">
        <v>81</v>
      </c>
      <c r="AV915" s="12" t="s">
        <v>81</v>
      </c>
      <c r="AW915" s="12" t="s">
        <v>34</v>
      </c>
      <c r="AX915" s="12" t="s">
        <v>72</v>
      </c>
      <c r="AY915" s="148" t="s">
        <v>306</v>
      </c>
    </row>
    <row r="916" spans="2:65" s="13" customFormat="1">
      <c r="B916" s="154"/>
      <c r="D916" s="147" t="s">
        <v>313</v>
      </c>
      <c r="E916" s="155" t="s">
        <v>21</v>
      </c>
      <c r="F916" s="156" t="s">
        <v>315</v>
      </c>
      <c r="H916" s="157">
        <v>2</v>
      </c>
      <c r="I916" s="158"/>
      <c r="L916" s="154"/>
      <c r="M916" s="159"/>
      <c r="T916" s="160"/>
      <c r="AT916" s="155" t="s">
        <v>313</v>
      </c>
      <c r="AU916" s="155" t="s">
        <v>81</v>
      </c>
      <c r="AV916" s="13" t="s">
        <v>89</v>
      </c>
      <c r="AW916" s="13" t="s">
        <v>34</v>
      </c>
      <c r="AX916" s="13" t="s">
        <v>79</v>
      </c>
      <c r="AY916" s="155" t="s">
        <v>306</v>
      </c>
    </row>
    <row r="917" spans="2:65" s="1" customFormat="1" ht="24.2" customHeight="1">
      <c r="B917" s="33"/>
      <c r="C917" s="133" t="s">
        <v>1189</v>
      </c>
      <c r="D917" s="133" t="s">
        <v>308</v>
      </c>
      <c r="E917" s="134" t="s">
        <v>1325</v>
      </c>
      <c r="F917" s="135" t="s">
        <v>1326</v>
      </c>
      <c r="G917" s="136" t="s">
        <v>236</v>
      </c>
      <c r="H917" s="137">
        <v>94.91</v>
      </c>
      <c r="I917" s="138"/>
      <c r="J917" s="139">
        <f>ROUND(I917*H917,2)</f>
        <v>0</v>
      </c>
      <c r="K917" s="135" t="s">
        <v>3596</v>
      </c>
      <c r="L917" s="33"/>
      <c r="M917" s="140" t="s">
        <v>21</v>
      </c>
      <c r="N917" s="141" t="s">
        <v>43</v>
      </c>
      <c r="P917" s="142">
        <f>O917*H917</f>
        <v>0</v>
      </c>
      <c r="Q917" s="142">
        <v>1.2999999999999999E-4</v>
      </c>
      <c r="R917" s="142">
        <f>Q917*H917</f>
        <v>1.2338299999999998E-2</v>
      </c>
      <c r="S917" s="142">
        <v>0</v>
      </c>
      <c r="T917" s="143">
        <f>S917*H917</f>
        <v>0</v>
      </c>
      <c r="AR917" s="144" t="s">
        <v>108</v>
      </c>
      <c r="AT917" s="144" t="s">
        <v>308</v>
      </c>
      <c r="AU917" s="144" t="s">
        <v>81</v>
      </c>
      <c r="AY917" s="18" t="s">
        <v>306</v>
      </c>
      <c r="BE917" s="145">
        <f>IF(N917="základní",J917,0)</f>
        <v>0</v>
      </c>
      <c r="BF917" s="145">
        <f>IF(N917="snížená",J917,0)</f>
        <v>0</v>
      </c>
      <c r="BG917" s="145">
        <f>IF(N917="zákl. přenesená",J917,0)</f>
        <v>0</v>
      </c>
      <c r="BH917" s="145">
        <f>IF(N917="sníž. přenesená",J917,0)</f>
        <v>0</v>
      </c>
      <c r="BI917" s="145">
        <f>IF(N917="nulová",J917,0)</f>
        <v>0</v>
      </c>
      <c r="BJ917" s="18" t="s">
        <v>79</v>
      </c>
      <c r="BK917" s="145">
        <f>ROUND(I917*H917,2)</f>
        <v>0</v>
      </c>
      <c r="BL917" s="18" t="s">
        <v>108</v>
      </c>
      <c r="BM917" s="144" t="s">
        <v>4320</v>
      </c>
    </row>
    <row r="918" spans="2:65" s="1" customFormat="1">
      <c r="B918" s="33"/>
      <c r="D918" s="161" t="s">
        <v>321</v>
      </c>
      <c r="F918" s="162" t="s">
        <v>3630</v>
      </c>
      <c r="I918" s="163"/>
      <c r="L918" s="33"/>
      <c r="M918" s="164"/>
      <c r="T918" s="52"/>
      <c r="AT918" s="18" t="s">
        <v>321</v>
      </c>
      <c r="AU918" s="18" t="s">
        <v>81</v>
      </c>
    </row>
    <row r="919" spans="2:65" s="14" customFormat="1">
      <c r="B919" s="165"/>
      <c r="D919" s="147" t="s">
        <v>313</v>
      </c>
      <c r="E919" s="166" t="s">
        <v>21</v>
      </c>
      <c r="F919" s="167" t="s">
        <v>3819</v>
      </c>
      <c r="H919" s="166" t="s">
        <v>21</v>
      </c>
      <c r="I919" s="168"/>
      <c r="L919" s="165"/>
      <c r="M919" s="169"/>
      <c r="T919" s="170"/>
      <c r="AT919" s="166" t="s">
        <v>313</v>
      </c>
      <c r="AU919" s="166" t="s">
        <v>81</v>
      </c>
      <c r="AV919" s="14" t="s">
        <v>79</v>
      </c>
      <c r="AW919" s="14" t="s">
        <v>34</v>
      </c>
      <c r="AX919" s="14" t="s">
        <v>72</v>
      </c>
      <c r="AY919" s="166" t="s">
        <v>306</v>
      </c>
    </row>
    <row r="920" spans="2:65" s="12" customFormat="1">
      <c r="B920" s="146"/>
      <c r="D920" s="147" t="s">
        <v>313</v>
      </c>
      <c r="E920" s="148" t="s">
        <v>21</v>
      </c>
      <c r="F920" s="149" t="s">
        <v>4321</v>
      </c>
      <c r="H920" s="150">
        <v>4.04</v>
      </c>
      <c r="I920" s="151"/>
      <c r="L920" s="146"/>
      <c r="M920" s="152"/>
      <c r="T920" s="153"/>
      <c r="AT920" s="148" t="s">
        <v>313</v>
      </c>
      <c r="AU920" s="148" t="s">
        <v>81</v>
      </c>
      <c r="AV920" s="12" t="s">
        <v>81</v>
      </c>
      <c r="AW920" s="12" t="s">
        <v>34</v>
      </c>
      <c r="AX920" s="12" t="s">
        <v>72</v>
      </c>
      <c r="AY920" s="148" t="s">
        <v>306</v>
      </c>
    </row>
    <row r="921" spans="2:65" s="12" customFormat="1">
      <c r="B921" s="146"/>
      <c r="D921" s="147" t="s">
        <v>313</v>
      </c>
      <c r="E921" s="148" t="s">
        <v>21</v>
      </c>
      <c r="F921" s="149" t="s">
        <v>4322</v>
      </c>
      <c r="H921" s="150">
        <v>61.56</v>
      </c>
      <c r="I921" s="151"/>
      <c r="L921" s="146"/>
      <c r="M921" s="152"/>
      <c r="T921" s="153"/>
      <c r="AT921" s="148" t="s">
        <v>313</v>
      </c>
      <c r="AU921" s="148" t="s">
        <v>81</v>
      </c>
      <c r="AV921" s="12" t="s">
        <v>81</v>
      </c>
      <c r="AW921" s="12" t="s">
        <v>34</v>
      </c>
      <c r="AX921" s="12" t="s">
        <v>72</v>
      </c>
      <c r="AY921" s="148" t="s">
        <v>306</v>
      </c>
    </row>
    <row r="922" spans="2:65" s="14" customFormat="1">
      <c r="B922" s="165"/>
      <c r="D922" s="147" t="s">
        <v>313</v>
      </c>
      <c r="E922" s="166" t="s">
        <v>21</v>
      </c>
      <c r="F922" s="167" t="s">
        <v>3825</v>
      </c>
      <c r="H922" s="166" t="s">
        <v>21</v>
      </c>
      <c r="I922" s="168"/>
      <c r="L922" s="165"/>
      <c r="M922" s="169"/>
      <c r="T922" s="170"/>
      <c r="AT922" s="166" t="s">
        <v>313</v>
      </c>
      <c r="AU922" s="166" t="s">
        <v>81</v>
      </c>
      <c r="AV922" s="14" t="s">
        <v>79</v>
      </c>
      <c r="AW922" s="14" t="s">
        <v>34</v>
      </c>
      <c r="AX922" s="14" t="s">
        <v>72</v>
      </c>
      <c r="AY922" s="166" t="s">
        <v>306</v>
      </c>
    </row>
    <row r="923" spans="2:65" s="12" customFormat="1">
      <c r="B923" s="146"/>
      <c r="D923" s="147" t="s">
        <v>313</v>
      </c>
      <c r="E923" s="148" t="s">
        <v>21</v>
      </c>
      <c r="F923" s="149" t="s">
        <v>4023</v>
      </c>
      <c r="H923" s="150">
        <v>19.86</v>
      </c>
      <c r="I923" s="151"/>
      <c r="L923" s="146"/>
      <c r="M923" s="152"/>
      <c r="T923" s="153"/>
      <c r="AT923" s="148" t="s">
        <v>313</v>
      </c>
      <c r="AU923" s="148" t="s">
        <v>81</v>
      </c>
      <c r="AV923" s="12" t="s">
        <v>81</v>
      </c>
      <c r="AW923" s="12" t="s">
        <v>34</v>
      </c>
      <c r="AX923" s="12" t="s">
        <v>72</v>
      </c>
      <c r="AY923" s="148" t="s">
        <v>306</v>
      </c>
    </row>
    <row r="924" spans="2:65" s="12" customFormat="1">
      <c r="B924" s="146"/>
      <c r="D924" s="147" t="s">
        <v>313</v>
      </c>
      <c r="E924" s="148" t="s">
        <v>21</v>
      </c>
      <c r="F924" s="149" t="s">
        <v>4323</v>
      </c>
      <c r="H924" s="150">
        <v>9.4499999999999993</v>
      </c>
      <c r="I924" s="151"/>
      <c r="L924" s="146"/>
      <c r="M924" s="152"/>
      <c r="T924" s="153"/>
      <c r="AT924" s="148" t="s">
        <v>313</v>
      </c>
      <c r="AU924" s="148" t="s">
        <v>81</v>
      </c>
      <c r="AV924" s="12" t="s">
        <v>81</v>
      </c>
      <c r="AW924" s="12" t="s">
        <v>34</v>
      </c>
      <c r="AX924" s="12" t="s">
        <v>72</v>
      </c>
      <c r="AY924" s="148" t="s">
        <v>306</v>
      </c>
    </row>
    <row r="925" spans="2:65" s="13" customFormat="1">
      <c r="B925" s="154"/>
      <c r="D925" s="147" t="s">
        <v>313</v>
      </c>
      <c r="E925" s="155" t="s">
        <v>21</v>
      </c>
      <c r="F925" s="156" t="s">
        <v>315</v>
      </c>
      <c r="H925" s="157">
        <v>94.91</v>
      </c>
      <c r="I925" s="158"/>
      <c r="L925" s="154"/>
      <c r="M925" s="159"/>
      <c r="T925" s="160"/>
      <c r="AT925" s="155" t="s">
        <v>313</v>
      </c>
      <c r="AU925" s="155" t="s">
        <v>81</v>
      </c>
      <c r="AV925" s="13" t="s">
        <v>89</v>
      </c>
      <c r="AW925" s="13" t="s">
        <v>34</v>
      </c>
      <c r="AX925" s="13" t="s">
        <v>79</v>
      </c>
      <c r="AY925" s="155" t="s">
        <v>306</v>
      </c>
    </row>
    <row r="926" spans="2:65" s="1" customFormat="1" ht="24.2" customHeight="1">
      <c r="B926" s="33"/>
      <c r="C926" s="133" t="s">
        <v>1195</v>
      </c>
      <c r="D926" s="133" t="s">
        <v>308</v>
      </c>
      <c r="E926" s="134" t="s">
        <v>4324</v>
      </c>
      <c r="F926" s="135" t="s">
        <v>4325</v>
      </c>
      <c r="G926" s="136" t="s">
        <v>236</v>
      </c>
      <c r="H926" s="137">
        <v>195.41</v>
      </c>
      <c r="I926" s="138"/>
      <c r="J926" s="139">
        <f>ROUND(I926*H926,2)</f>
        <v>0</v>
      </c>
      <c r="K926" s="135" t="s">
        <v>3596</v>
      </c>
      <c r="L926" s="33"/>
      <c r="M926" s="140" t="s">
        <v>21</v>
      </c>
      <c r="N926" s="141" t="s">
        <v>43</v>
      </c>
      <c r="P926" s="142">
        <f>O926*H926</f>
        <v>0</v>
      </c>
      <c r="Q926" s="142">
        <v>2.1000000000000001E-4</v>
      </c>
      <c r="R926" s="142">
        <f>Q926*H926</f>
        <v>4.1036099999999999E-2</v>
      </c>
      <c r="S926" s="142">
        <v>0</v>
      </c>
      <c r="T926" s="143">
        <f>S926*H926</f>
        <v>0</v>
      </c>
      <c r="AR926" s="144" t="s">
        <v>108</v>
      </c>
      <c r="AT926" s="144" t="s">
        <v>308</v>
      </c>
      <c r="AU926" s="144" t="s">
        <v>81</v>
      </c>
      <c r="AY926" s="18" t="s">
        <v>306</v>
      </c>
      <c r="BE926" s="145">
        <f>IF(N926="základní",J926,0)</f>
        <v>0</v>
      </c>
      <c r="BF926" s="145">
        <f>IF(N926="snížená",J926,0)</f>
        <v>0</v>
      </c>
      <c r="BG926" s="145">
        <f>IF(N926="zákl. přenesená",J926,0)</f>
        <v>0</v>
      </c>
      <c r="BH926" s="145">
        <f>IF(N926="sníž. přenesená",J926,0)</f>
        <v>0</v>
      </c>
      <c r="BI926" s="145">
        <f>IF(N926="nulová",J926,0)</f>
        <v>0</v>
      </c>
      <c r="BJ926" s="18" t="s">
        <v>79</v>
      </c>
      <c r="BK926" s="145">
        <f>ROUND(I926*H926,2)</f>
        <v>0</v>
      </c>
      <c r="BL926" s="18" t="s">
        <v>108</v>
      </c>
      <c r="BM926" s="144" t="s">
        <v>4326</v>
      </c>
    </row>
    <row r="927" spans="2:65" s="1" customFormat="1">
      <c r="B927" s="33"/>
      <c r="D927" s="161" t="s">
        <v>321</v>
      </c>
      <c r="F927" s="162" t="s">
        <v>4327</v>
      </c>
      <c r="I927" s="163"/>
      <c r="L927" s="33"/>
      <c r="M927" s="164"/>
      <c r="T927" s="52"/>
      <c r="AT927" s="18" t="s">
        <v>321</v>
      </c>
      <c r="AU927" s="18" t="s">
        <v>81</v>
      </c>
    </row>
    <row r="928" spans="2:65" s="12" customFormat="1">
      <c r="B928" s="146"/>
      <c r="D928" s="147" t="s">
        <v>313</v>
      </c>
      <c r="E928" s="148" t="s">
        <v>21</v>
      </c>
      <c r="F928" s="149" t="s">
        <v>4328</v>
      </c>
      <c r="H928" s="150">
        <v>195.41</v>
      </c>
      <c r="I928" s="151"/>
      <c r="L928" s="146"/>
      <c r="M928" s="152"/>
      <c r="T928" s="153"/>
      <c r="AT928" s="148" t="s">
        <v>313</v>
      </c>
      <c r="AU928" s="148" t="s">
        <v>81</v>
      </c>
      <c r="AV928" s="12" t="s">
        <v>81</v>
      </c>
      <c r="AW928" s="12" t="s">
        <v>34</v>
      </c>
      <c r="AX928" s="12" t="s">
        <v>72</v>
      </c>
      <c r="AY928" s="148" t="s">
        <v>306</v>
      </c>
    </row>
    <row r="929" spans="2:65" s="13" customFormat="1">
      <c r="B929" s="154"/>
      <c r="D929" s="147" t="s">
        <v>313</v>
      </c>
      <c r="E929" s="155" t="s">
        <v>21</v>
      </c>
      <c r="F929" s="156" t="s">
        <v>315</v>
      </c>
      <c r="H929" s="157">
        <v>195.41</v>
      </c>
      <c r="I929" s="158"/>
      <c r="L929" s="154"/>
      <c r="M929" s="159"/>
      <c r="T929" s="160"/>
      <c r="AT929" s="155" t="s">
        <v>313</v>
      </c>
      <c r="AU929" s="155" t="s">
        <v>81</v>
      </c>
      <c r="AV929" s="13" t="s">
        <v>89</v>
      </c>
      <c r="AW929" s="13" t="s">
        <v>34</v>
      </c>
      <c r="AX929" s="13" t="s">
        <v>79</v>
      </c>
      <c r="AY929" s="155" t="s">
        <v>306</v>
      </c>
    </row>
    <row r="930" spans="2:65" s="1" customFormat="1" ht="16.5" customHeight="1">
      <c r="B930" s="33"/>
      <c r="C930" s="133" t="s">
        <v>1201</v>
      </c>
      <c r="D930" s="133" t="s">
        <v>308</v>
      </c>
      <c r="E930" s="134" t="s">
        <v>1334</v>
      </c>
      <c r="F930" s="135" t="s">
        <v>4329</v>
      </c>
      <c r="G930" s="136" t="s">
        <v>1336</v>
      </c>
      <c r="H930" s="137">
        <v>120</v>
      </c>
      <c r="I930" s="138"/>
      <c r="J930" s="139">
        <f>ROUND(I930*H930,2)</f>
        <v>0</v>
      </c>
      <c r="K930" s="135" t="s">
        <v>311</v>
      </c>
      <c r="L930" s="33"/>
      <c r="M930" s="140" t="s">
        <v>21</v>
      </c>
      <c r="N930" s="141" t="s">
        <v>43</v>
      </c>
      <c r="P930" s="142">
        <f>O930*H930</f>
        <v>0</v>
      </c>
      <c r="Q930" s="142">
        <v>0</v>
      </c>
      <c r="R930" s="142">
        <f>Q930*H930</f>
        <v>0</v>
      </c>
      <c r="S930" s="142">
        <v>0</v>
      </c>
      <c r="T930" s="143">
        <f>S930*H930</f>
        <v>0</v>
      </c>
      <c r="AR930" s="144" t="s">
        <v>108</v>
      </c>
      <c r="AT930" s="144" t="s">
        <v>308</v>
      </c>
      <c r="AU930" s="144" t="s">
        <v>81</v>
      </c>
      <c r="AY930" s="18" t="s">
        <v>306</v>
      </c>
      <c r="BE930" s="145">
        <f>IF(N930="základní",J930,0)</f>
        <v>0</v>
      </c>
      <c r="BF930" s="145">
        <f>IF(N930="snížená",J930,0)</f>
        <v>0</v>
      </c>
      <c r="BG930" s="145">
        <f>IF(N930="zákl. přenesená",J930,0)</f>
        <v>0</v>
      </c>
      <c r="BH930" s="145">
        <f>IF(N930="sníž. přenesená",J930,0)</f>
        <v>0</v>
      </c>
      <c r="BI930" s="145">
        <f>IF(N930="nulová",J930,0)</f>
        <v>0</v>
      </c>
      <c r="BJ930" s="18" t="s">
        <v>79</v>
      </c>
      <c r="BK930" s="145">
        <f>ROUND(I930*H930,2)</f>
        <v>0</v>
      </c>
      <c r="BL930" s="18" t="s">
        <v>108</v>
      </c>
      <c r="BM930" s="144" t="s">
        <v>4330</v>
      </c>
    </row>
    <row r="931" spans="2:65" s="1" customFormat="1" ht="21.75" customHeight="1">
      <c r="B931" s="33"/>
      <c r="C931" s="133" t="s">
        <v>1218</v>
      </c>
      <c r="D931" s="133" t="s">
        <v>308</v>
      </c>
      <c r="E931" s="134" t="s">
        <v>1339</v>
      </c>
      <c r="F931" s="135" t="s">
        <v>4331</v>
      </c>
      <c r="G931" s="136" t="s">
        <v>2087</v>
      </c>
      <c r="H931" s="137">
        <v>1</v>
      </c>
      <c r="I931" s="138"/>
      <c r="J931" s="139">
        <f>ROUND(I931*H931,2)</f>
        <v>0</v>
      </c>
      <c r="K931" s="135" t="s">
        <v>311</v>
      </c>
      <c r="L931" s="33"/>
      <c r="M931" s="140" t="s">
        <v>21</v>
      </c>
      <c r="N931" s="141" t="s">
        <v>43</v>
      </c>
      <c r="P931" s="142">
        <f>O931*H931</f>
        <v>0</v>
      </c>
      <c r="Q931" s="142">
        <v>0</v>
      </c>
      <c r="R931" s="142">
        <f>Q931*H931</f>
        <v>0</v>
      </c>
      <c r="S931" s="142">
        <v>0</v>
      </c>
      <c r="T931" s="143">
        <f>S931*H931</f>
        <v>0</v>
      </c>
      <c r="AR931" s="144" t="s">
        <v>108</v>
      </c>
      <c r="AT931" s="144" t="s">
        <v>308</v>
      </c>
      <c r="AU931" s="144" t="s">
        <v>81</v>
      </c>
      <c r="AY931" s="18" t="s">
        <v>306</v>
      </c>
      <c r="BE931" s="145">
        <f>IF(N931="základní",J931,0)</f>
        <v>0</v>
      </c>
      <c r="BF931" s="145">
        <f>IF(N931="snížená",J931,0)</f>
        <v>0</v>
      </c>
      <c r="BG931" s="145">
        <f>IF(N931="zákl. přenesená",J931,0)</f>
        <v>0</v>
      </c>
      <c r="BH931" s="145">
        <f>IF(N931="sníž. přenesená",J931,0)</f>
        <v>0</v>
      </c>
      <c r="BI931" s="145">
        <f>IF(N931="nulová",J931,0)</f>
        <v>0</v>
      </c>
      <c r="BJ931" s="18" t="s">
        <v>79</v>
      </c>
      <c r="BK931" s="145">
        <f>ROUND(I931*H931,2)</f>
        <v>0</v>
      </c>
      <c r="BL931" s="18" t="s">
        <v>108</v>
      </c>
      <c r="BM931" s="144" t="s">
        <v>4332</v>
      </c>
    </row>
    <row r="932" spans="2:65" s="1" customFormat="1" ht="24.2" customHeight="1">
      <c r="B932" s="33"/>
      <c r="C932" s="133" t="s">
        <v>1225</v>
      </c>
      <c r="D932" s="133" t="s">
        <v>308</v>
      </c>
      <c r="E932" s="134" t="s">
        <v>1349</v>
      </c>
      <c r="F932" s="135" t="s">
        <v>1350</v>
      </c>
      <c r="G932" s="136" t="s">
        <v>236</v>
      </c>
      <c r="H932" s="137">
        <v>240.25700000000001</v>
      </c>
      <c r="I932" s="138"/>
      <c r="J932" s="139">
        <f>ROUND(I932*H932,2)</f>
        <v>0</v>
      </c>
      <c r="K932" s="135" t="s">
        <v>3596</v>
      </c>
      <c r="L932" s="33"/>
      <c r="M932" s="140" t="s">
        <v>21</v>
      </c>
      <c r="N932" s="141" t="s">
        <v>43</v>
      </c>
      <c r="P932" s="142">
        <f>O932*H932</f>
        <v>0</v>
      </c>
      <c r="Q932" s="142">
        <v>4.0000000000000003E-5</v>
      </c>
      <c r="R932" s="142">
        <f>Q932*H932</f>
        <v>9.6102800000000006E-3</v>
      </c>
      <c r="S932" s="142">
        <v>0</v>
      </c>
      <c r="T932" s="143">
        <f>S932*H932</f>
        <v>0</v>
      </c>
      <c r="AR932" s="144" t="s">
        <v>108</v>
      </c>
      <c r="AT932" s="144" t="s">
        <v>308</v>
      </c>
      <c r="AU932" s="144" t="s">
        <v>81</v>
      </c>
      <c r="AY932" s="18" t="s">
        <v>306</v>
      </c>
      <c r="BE932" s="145">
        <f>IF(N932="základní",J932,0)</f>
        <v>0</v>
      </c>
      <c r="BF932" s="145">
        <f>IF(N932="snížená",J932,0)</f>
        <v>0</v>
      </c>
      <c r="BG932" s="145">
        <f>IF(N932="zákl. přenesená",J932,0)</f>
        <v>0</v>
      </c>
      <c r="BH932" s="145">
        <f>IF(N932="sníž. přenesená",J932,0)</f>
        <v>0</v>
      </c>
      <c r="BI932" s="145">
        <f>IF(N932="nulová",J932,0)</f>
        <v>0</v>
      </c>
      <c r="BJ932" s="18" t="s">
        <v>79</v>
      </c>
      <c r="BK932" s="145">
        <f>ROUND(I932*H932,2)</f>
        <v>0</v>
      </c>
      <c r="BL932" s="18" t="s">
        <v>108</v>
      </c>
      <c r="BM932" s="144" t="s">
        <v>4333</v>
      </c>
    </row>
    <row r="933" spans="2:65" s="1" customFormat="1">
      <c r="B933" s="33"/>
      <c r="D933" s="161" t="s">
        <v>321</v>
      </c>
      <c r="F933" s="162" t="s">
        <v>4334</v>
      </c>
      <c r="I933" s="163"/>
      <c r="L933" s="33"/>
      <c r="M933" s="164"/>
      <c r="T933" s="52"/>
      <c r="AT933" s="18" t="s">
        <v>321</v>
      </c>
      <c r="AU933" s="18" t="s">
        <v>81</v>
      </c>
    </row>
    <row r="934" spans="2:65" s="12" customFormat="1">
      <c r="B934" s="146"/>
      <c r="D934" s="147" t="s">
        <v>313</v>
      </c>
      <c r="E934" s="148" t="s">
        <v>21</v>
      </c>
      <c r="F934" s="149" t="s">
        <v>4335</v>
      </c>
      <c r="H934" s="150">
        <v>305</v>
      </c>
      <c r="I934" s="151"/>
      <c r="L934" s="146"/>
      <c r="M934" s="152"/>
      <c r="T934" s="153"/>
      <c r="AT934" s="148" t="s">
        <v>313</v>
      </c>
      <c r="AU934" s="148" t="s">
        <v>81</v>
      </c>
      <c r="AV934" s="12" t="s">
        <v>81</v>
      </c>
      <c r="AW934" s="12" t="s">
        <v>34</v>
      </c>
      <c r="AX934" s="12" t="s">
        <v>72</v>
      </c>
      <c r="AY934" s="148" t="s">
        <v>306</v>
      </c>
    </row>
    <row r="935" spans="2:65" s="12" customFormat="1">
      <c r="B935" s="146"/>
      <c r="D935" s="147" t="s">
        <v>313</v>
      </c>
      <c r="E935" s="148" t="s">
        <v>21</v>
      </c>
      <c r="F935" s="149" t="s">
        <v>4336</v>
      </c>
      <c r="H935" s="150">
        <v>-195.41</v>
      </c>
      <c r="I935" s="151"/>
      <c r="L935" s="146"/>
      <c r="M935" s="152"/>
      <c r="T935" s="153"/>
      <c r="AT935" s="148" t="s">
        <v>313</v>
      </c>
      <c r="AU935" s="148" t="s">
        <v>81</v>
      </c>
      <c r="AV935" s="12" t="s">
        <v>81</v>
      </c>
      <c r="AW935" s="12" t="s">
        <v>34</v>
      </c>
      <c r="AX935" s="12" t="s">
        <v>72</v>
      </c>
      <c r="AY935" s="148" t="s">
        <v>306</v>
      </c>
    </row>
    <row r="936" spans="2:65" s="12" customFormat="1">
      <c r="B936" s="146"/>
      <c r="D936" s="147" t="s">
        <v>313</v>
      </c>
      <c r="E936" s="148" t="s">
        <v>21</v>
      </c>
      <c r="F936" s="149" t="s">
        <v>4337</v>
      </c>
      <c r="H936" s="150">
        <v>29</v>
      </c>
      <c r="I936" s="151"/>
      <c r="L936" s="146"/>
      <c r="M936" s="152"/>
      <c r="T936" s="153"/>
      <c r="AT936" s="148" t="s">
        <v>313</v>
      </c>
      <c r="AU936" s="148" t="s">
        <v>81</v>
      </c>
      <c r="AV936" s="12" t="s">
        <v>81</v>
      </c>
      <c r="AW936" s="12" t="s">
        <v>34</v>
      </c>
      <c r="AX936" s="12" t="s">
        <v>72</v>
      </c>
      <c r="AY936" s="148" t="s">
        <v>306</v>
      </c>
    </row>
    <row r="937" spans="2:65" s="12" customFormat="1">
      <c r="B937" s="146"/>
      <c r="D937" s="147" t="s">
        <v>313</v>
      </c>
      <c r="E937" s="148" t="s">
        <v>21</v>
      </c>
      <c r="F937" s="149" t="s">
        <v>4338</v>
      </c>
      <c r="H937" s="150">
        <v>101.667</v>
      </c>
      <c r="I937" s="151"/>
      <c r="L937" s="146"/>
      <c r="M937" s="152"/>
      <c r="T937" s="153"/>
      <c r="AT937" s="148" t="s">
        <v>313</v>
      </c>
      <c r="AU937" s="148" t="s">
        <v>81</v>
      </c>
      <c r="AV937" s="12" t="s">
        <v>81</v>
      </c>
      <c r="AW937" s="12" t="s">
        <v>34</v>
      </c>
      <c r="AX937" s="12" t="s">
        <v>72</v>
      </c>
      <c r="AY937" s="148" t="s">
        <v>306</v>
      </c>
    </row>
    <row r="938" spans="2:65" s="13" customFormat="1">
      <c r="B938" s="154"/>
      <c r="D938" s="147" t="s">
        <v>313</v>
      </c>
      <c r="E938" s="155" t="s">
        <v>21</v>
      </c>
      <c r="F938" s="156" t="s">
        <v>315</v>
      </c>
      <c r="H938" s="157">
        <v>240.25700000000001</v>
      </c>
      <c r="I938" s="158"/>
      <c r="L938" s="154"/>
      <c r="M938" s="159"/>
      <c r="T938" s="160"/>
      <c r="AT938" s="155" t="s">
        <v>313</v>
      </c>
      <c r="AU938" s="155" t="s">
        <v>81</v>
      </c>
      <c r="AV938" s="13" t="s">
        <v>89</v>
      </c>
      <c r="AW938" s="13" t="s">
        <v>34</v>
      </c>
      <c r="AX938" s="13" t="s">
        <v>79</v>
      </c>
      <c r="AY938" s="155" t="s">
        <v>306</v>
      </c>
    </row>
    <row r="939" spans="2:65" s="1" customFormat="1" ht="24.2" customHeight="1">
      <c r="B939" s="33"/>
      <c r="C939" s="133" t="s">
        <v>1231</v>
      </c>
      <c r="D939" s="133" t="s">
        <v>308</v>
      </c>
      <c r="E939" s="134" t="s">
        <v>4339</v>
      </c>
      <c r="F939" s="135" t="s">
        <v>4340</v>
      </c>
      <c r="G939" s="136" t="s">
        <v>236</v>
      </c>
      <c r="H939" s="137">
        <v>195.41</v>
      </c>
      <c r="I939" s="138"/>
      <c r="J939" s="139">
        <f>ROUND(I939*H939,2)</f>
        <v>0</v>
      </c>
      <c r="K939" s="135" t="s">
        <v>3596</v>
      </c>
      <c r="L939" s="33"/>
      <c r="M939" s="140" t="s">
        <v>21</v>
      </c>
      <c r="N939" s="141" t="s">
        <v>43</v>
      </c>
      <c r="P939" s="142">
        <f>O939*H939</f>
        <v>0</v>
      </c>
      <c r="Q939" s="142">
        <v>4.0000000000000003E-5</v>
      </c>
      <c r="R939" s="142">
        <f>Q939*H939</f>
        <v>7.8164000000000011E-3</v>
      </c>
      <c r="S939" s="142">
        <v>0</v>
      </c>
      <c r="T939" s="143">
        <f>S939*H939</f>
        <v>0</v>
      </c>
      <c r="AR939" s="144" t="s">
        <v>108</v>
      </c>
      <c r="AT939" s="144" t="s">
        <v>308</v>
      </c>
      <c r="AU939" s="144" t="s">
        <v>81</v>
      </c>
      <c r="AY939" s="18" t="s">
        <v>306</v>
      </c>
      <c r="BE939" s="145">
        <f>IF(N939="základní",J939,0)</f>
        <v>0</v>
      </c>
      <c r="BF939" s="145">
        <f>IF(N939="snížená",J939,0)</f>
        <v>0</v>
      </c>
      <c r="BG939" s="145">
        <f>IF(N939="zákl. přenesená",J939,0)</f>
        <v>0</v>
      </c>
      <c r="BH939" s="145">
        <f>IF(N939="sníž. přenesená",J939,0)</f>
        <v>0</v>
      </c>
      <c r="BI939" s="145">
        <f>IF(N939="nulová",J939,0)</f>
        <v>0</v>
      </c>
      <c r="BJ939" s="18" t="s">
        <v>79</v>
      </c>
      <c r="BK939" s="145">
        <f>ROUND(I939*H939,2)</f>
        <v>0</v>
      </c>
      <c r="BL939" s="18" t="s">
        <v>108</v>
      </c>
      <c r="BM939" s="144" t="s">
        <v>4341</v>
      </c>
    </row>
    <row r="940" spans="2:65" s="1" customFormat="1">
      <c r="B940" s="33"/>
      <c r="D940" s="161" t="s">
        <v>321</v>
      </c>
      <c r="F940" s="162" t="s">
        <v>4342</v>
      </c>
      <c r="I940" s="163"/>
      <c r="L940" s="33"/>
      <c r="M940" s="164"/>
      <c r="T940" s="52"/>
      <c r="AT940" s="18" t="s">
        <v>321</v>
      </c>
      <c r="AU940" s="18" t="s">
        <v>81</v>
      </c>
    </row>
    <row r="941" spans="2:65" s="12" customFormat="1">
      <c r="B941" s="146"/>
      <c r="D941" s="147" t="s">
        <v>313</v>
      </c>
      <c r="E941" s="148" t="s">
        <v>21</v>
      </c>
      <c r="F941" s="149" t="s">
        <v>4328</v>
      </c>
      <c r="H941" s="150">
        <v>195.41</v>
      </c>
      <c r="I941" s="151"/>
      <c r="L941" s="146"/>
      <c r="M941" s="152"/>
      <c r="T941" s="153"/>
      <c r="AT941" s="148" t="s">
        <v>313</v>
      </c>
      <c r="AU941" s="148" t="s">
        <v>81</v>
      </c>
      <c r="AV941" s="12" t="s">
        <v>81</v>
      </c>
      <c r="AW941" s="12" t="s">
        <v>34</v>
      </c>
      <c r="AX941" s="12" t="s">
        <v>72</v>
      </c>
      <c r="AY941" s="148" t="s">
        <v>306</v>
      </c>
    </row>
    <row r="942" spans="2:65" s="13" customFormat="1">
      <c r="B942" s="154"/>
      <c r="D942" s="147" t="s">
        <v>313</v>
      </c>
      <c r="E942" s="155" t="s">
        <v>21</v>
      </c>
      <c r="F942" s="156" t="s">
        <v>315</v>
      </c>
      <c r="H942" s="157">
        <v>195.41</v>
      </c>
      <c r="I942" s="158"/>
      <c r="L942" s="154"/>
      <c r="M942" s="159"/>
      <c r="T942" s="160"/>
      <c r="AT942" s="155" t="s">
        <v>313</v>
      </c>
      <c r="AU942" s="155" t="s">
        <v>81</v>
      </c>
      <c r="AV942" s="13" t="s">
        <v>89</v>
      </c>
      <c r="AW942" s="13" t="s">
        <v>34</v>
      </c>
      <c r="AX942" s="13" t="s">
        <v>79</v>
      </c>
      <c r="AY942" s="155" t="s">
        <v>306</v>
      </c>
    </row>
    <row r="943" spans="2:65" s="1" customFormat="1" ht="16.5" customHeight="1">
      <c r="B943" s="33"/>
      <c r="C943" s="133" t="s">
        <v>1236</v>
      </c>
      <c r="D943" s="133" t="s">
        <v>308</v>
      </c>
      <c r="E943" s="134" t="s">
        <v>4343</v>
      </c>
      <c r="F943" s="135" t="s">
        <v>4344</v>
      </c>
      <c r="G943" s="136" t="s">
        <v>661</v>
      </c>
      <c r="H943" s="137">
        <v>1</v>
      </c>
      <c r="I943" s="138"/>
      <c r="J943" s="139">
        <f>ROUND(I943*H943,2)</f>
        <v>0</v>
      </c>
      <c r="K943" s="135" t="s">
        <v>311</v>
      </c>
      <c r="L943" s="33"/>
      <c r="M943" s="140" t="s">
        <v>21</v>
      </c>
      <c r="N943" s="141" t="s">
        <v>43</v>
      </c>
      <c r="P943" s="142">
        <f>O943*H943</f>
        <v>0</v>
      </c>
      <c r="Q943" s="142">
        <v>1.8000000000000001E-4</v>
      </c>
      <c r="R943" s="142">
        <f>Q943*H943</f>
        <v>1.8000000000000001E-4</v>
      </c>
      <c r="S943" s="142">
        <v>0</v>
      </c>
      <c r="T943" s="143">
        <f>S943*H943</f>
        <v>0</v>
      </c>
      <c r="AR943" s="144" t="s">
        <v>108</v>
      </c>
      <c r="AT943" s="144" t="s">
        <v>308</v>
      </c>
      <c r="AU943" s="144" t="s">
        <v>81</v>
      </c>
      <c r="AY943" s="18" t="s">
        <v>306</v>
      </c>
      <c r="BE943" s="145">
        <f>IF(N943="základní",J943,0)</f>
        <v>0</v>
      </c>
      <c r="BF943" s="145">
        <f>IF(N943="snížená",J943,0)</f>
        <v>0</v>
      </c>
      <c r="BG943" s="145">
        <f>IF(N943="zákl. přenesená",J943,0)</f>
        <v>0</v>
      </c>
      <c r="BH943" s="145">
        <f>IF(N943="sníž. přenesená",J943,0)</f>
        <v>0</v>
      </c>
      <c r="BI943" s="145">
        <f>IF(N943="nulová",J943,0)</f>
        <v>0</v>
      </c>
      <c r="BJ943" s="18" t="s">
        <v>79</v>
      </c>
      <c r="BK943" s="145">
        <f>ROUND(I943*H943,2)</f>
        <v>0</v>
      </c>
      <c r="BL943" s="18" t="s">
        <v>108</v>
      </c>
      <c r="BM943" s="144" t="s">
        <v>4345</v>
      </c>
    </row>
    <row r="944" spans="2:65" s="12" customFormat="1">
      <c r="B944" s="146"/>
      <c r="D944" s="147" t="s">
        <v>313</v>
      </c>
      <c r="E944" s="148" t="s">
        <v>21</v>
      </c>
      <c r="F944" s="149" t="s">
        <v>4346</v>
      </c>
      <c r="H944" s="150">
        <v>1</v>
      </c>
      <c r="I944" s="151"/>
      <c r="L944" s="146"/>
      <c r="M944" s="152"/>
      <c r="T944" s="153"/>
      <c r="AT944" s="148" t="s">
        <v>313</v>
      </c>
      <c r="AU944" s="148" t="s">
        <v>81</v>
      </c>
      <c r="AV944" s="12" t="s">
        <v>81</v>
      </c>
      <c r="AW944" s="12" t="s">
        <v>34</v>
      </c>
      <c r="AX944" s="12" t="s">
        <v>72</v>
      </c>
      <c r="AY944" s="148" t="s">
        <v>306</v>
      </c>
    </row>
    <row r="945" spans="2:65" s="13" customFormat="1">
      <c r="B945" s="154"/>
      <c r="D945" s="147" t="s">
        <v>313</v>
      </c>
      <c r="E945" s="155" t="s">
        <v>21</v>
      </c>
      <c r="F945" s="156" t="s">
        <v>315</v>
      </c>
      <c r="H945" s="157">
        <v>1</v>
      </c>
      <c r="I945" s="158"/>
      <c r="L945" s="154"/>
      <c r="M945" s="159"/>
      <c r="T945" s="160"/>
      <c r="AT945" s="155" t="s">
        <v>313</v>
      </c>
      <c r="AU945" s="155" t="s">
        <v>81</v>
      </c>
      <c r="AV945" s="13" t="s">
        <v>89</v>
      </c>
      <c r="AW945" s="13" t="s">
        <v>34</v>
      </c>
      <c r="AX945" s="13" t="s">
        <v>79</v>
      </c>
      <c r="AY945" s="155" t="s">
        <v>306</v>
      </c>
    </row>
    <row r="946" spans="2:65" s="1" customFormat="1" ht="16.5" customHeight="1">
      <c r="B946" s="33"/>
      <c r="C946" s="179" t="s">
        <v>1243</v>
      </c>
      <c r="D946" s="179" t="s">
        <v>447</v>
      </c>
      <c r="E946" s="180" t="s">
        <v>4347</v>
      </c>
      <c r="F946" s="181" t="s">
        <v>4348</v>
      </c>
      <c r="G946" s="182" t="s">
        <v>661</v>
      </c>
      <c r="H946" s="183">
        <v>1</v>
      </c>
      <c r="I946" s="184"/>
      <c r="J946" s="185">
        <f>ROUND(I946*H946,2)</f>
        <v>0</v>
      </c>
      <c r="K946" s="181" t="s">
        <v>311</v>
      </c>
      <c r="L946" s="186"/>
      <c r="M946" s="187" t="s">
        <v>21</v>
      </c>
      <c r="N946" s="188" t="s">
        <v>43</v>
      </c>
      <c r="P946" s="142">
        <f>O946*H946</f>
        <v>0</v>
      </c>
      <c r="Q946" s="142">
        <v>2.3000000000000001E-4</v>
      </c>
      <c r="R946" s="142">
        <f>Q946*H946</f>
        <v>2.3000000000000001E-4</v>
      </c>
      <c r="S946" s="142">
        <v>0</v>
      </c>
      <c r="T946" s="143">
        <f>S946*H946</f>
        <v>0</v>
      </c>
      <c r="AR946" s="144" t="s">
        <v>365</v>
      </c>
      <c r="AT946" s="144" t="s">
        <v>447</v>
      </c>
      <c r="AU946" s="144" t="s">
        <v>81</v>
      </c>
      <c r="AY946" s="18" t="s">
        <v>306</v>
      </c>
      <c r="BE946" s="145">
        <f>IF(N946="základní",J946,0)</f>
        <v>0</v>
      </c>
      <c r="BF946" s="145">
        <f>IF(N946="snížená",J946,0)</f>
        <v>0</v>
      </c>
      <c r="BG946" s="145">
        <f>IF(N946="zákl. přenesená",J946,0)</f>
        <v>0</v>
      </c>
      <c r="BH946" s="145">
        <f>IF(N946="sníž. přenesená",J946,0)</f>
        <v>0</v>
      </c>
      <c r="BI946" s="145">
        <f>IF(N946="nulová",J946,0)</f>
        <v>0</v>
      </c>
      <c r="BJ946" s="18" t="s">
        <v>79</v>
      </c>
      <c r="BK946" s="145">
        <f>ROUND(I946*H946,2)</f>
        <v>0</v>
      </c>
      <c r="BL946" s="18" t="s">
        <v>108</v>
      </c>
      <c r="BM946" s="144" t="s">
        <v>4349</v>
      </c>
    </row>
    <row r="947" spans="2:65" s="1" customFormat="1" ht="29.25">
      <c r="B947" s="33"/>
      <c r="D947" s="147" t="s">
        <v>356</v>
      </c>
      <c r="F947" s="178" t="s">
        <v>4350</v>
      </c>
      <c r="I947" s="163"/>
      <c r="L947" s="33"/>
      <c r="M947" s="164"/>
      <c r="T947" s="52"/>
      <c r="AT947" s="18" t="s">
        <v>356</v>
      </c>
      <c r="AU947" s="18" t="s">
        <v>81</v>
      </c>
    </row>
    <row r="948" spans="2:65" s="1" customFormat="1" ht="16.5" customHeight="1">
      <c r="B948" s="33"/>
      <c r="C948" s="133" t="s">
        <v>1249</v>
      </c>
      <c r="D948" s="133" t="s">
        <v>308</v>
      </c>
      <c r="E948" s="134" t="s">
        <v>1364</v>
      </c>
      <c r="F948" s="135" t="s">
        <v>1365</v>
      </c>
      <c r="G948" s="136" t="s">
        <v>661</v>
      </c>
      <c r="H948" s="137">
        <v>2</v>
      </c>
      <c r="I948" s="138"/>
      <c r="J948" s="139">
        <f>ROUND(I948*H948,2)</f>
        <v>0</v>
      </c>
      <c r="K948" s="135" t="s">
        <v>3596</v>
      </c>
      <c r="L948" s="33"/>
      <c r="M948" s="140" t="s">
        <v>21</v>
      </c>
      <c r="N948" s="141" t="s">
        <v>43</v>
      </c>
      <c r="P948" s="142">
        <f>O948*H948</f>
        <v>0</v>
      </c>
      <c r="Q948" s="142">
        <v>1.8000000000000001E-4</v>
      </c>
      <c r="R948" s="142">
        <f>Q948*H948</f>
        <v>3.6000000000000002E-4</v>
      </c>
      <c r="S948" s="142">
        <v>0</v>
      </c>
      <c r="T948" s="143">
        <f>S948*H948</f>
        <v>0</v>
      </c>
      <c r="AR948" s="144" t="s">
        <v>108</v>
      </c>
      <c r="AT948" s="144" t="s">
        <v>308</v>
      </c>
      <c r="AU948" s="144" t="s">
        <v>81</v>
      </c>
      <c r="AY948" s="18" t="s">
        <v>306</v>
      </c>
      <c r="BE948" s="145">
        <f>IF(N948="základní",J948,0)</f>
        <v>0</v>
      </c>
      <c r="BF948" s="145">
        <f>IF(N948="snížená",J948,0)</f>
        <v>0</v>
      </c>
      <c r="BG948" s="145">
        <f>IF(N948="zákl. přenesená",J948,0)</f>
        <v>0</v>
      </c>
      <c r="BH948" s="145">
        <f>IF(N948="sníž. přenesená",J948,0)</f>
        <v>0</v>
      </c>
      <c r="BI948" s="145">
        <f>IF(N948="nulová",J948,0)</f>
        <v>0</v>
      </c>
      <c r="BJ948" s="18" t="s">
        <v>79</v>
      </c>
      <c r="BK948" s="145">
        <f>ROUND(I948*H948,2)</f>
        <v>0</v>
      </c>
      <c r="BL948" s="18" t="s">
        <v>108</v>
      </c>
      <c r="BM948" s="144" t="s">
        <v>4351</v>
      </c>
    </row>
    <row r="949" spans="2:65" s="1" customFormat="1">
      <c r="B949" s="33"/>
      <c r="D949" s="161" t="s">
        <v>321</v>
      </c>
      <c r="F949" s="162" t="s">
        <v>4352</v>
      </c>
      <c r="I949" s="163"/>
      <c r="L949" s="33"/>
      <c r="M949" s="164"/>
      <c r="T949" s="52"/>
      <c r="AT949" s="18" t="s">
        <v>321</v>
      </c>
      <c r="AU949" s="18" t="s">
        <v>81</v>
      </c>
    </row>
    <row r="950" spans="2:65" s="1" customFormat="1" ht="68.25">
      <c r="B950" s="33"/>
      <c r="D950" s="147" t="s">
        <v>356</v>
      </c>
      <c r="F950" s="178" t="s">
        <v>4353</v>
      </c>
      <c r="I950" s="163"/>
      <c r="L950" s="33"/>
      <c r="M950" s="164"/>
      <c r="T950" s="52"/>
      <c r="AT950" s="18" t="s">
        <v>356</v>
      </c>
      <c r="AU950" s="18" t="s">
        <v>81</v>
      </c>
    </row>
    <row r="951" spans="2:65" s="14" customFormat="1">
      <c r="B951" s="165"/>
      <c r="D951" s="147" t="s">
        <v>313</v>
      </c>
      <c r="E951" s="166" t="s">
        <v>21</v>
      </c>
      <c r="F951" s="167" t="s">
        <v>4354</v>
      </c>
      <c r="H951" s="166" t="s">
        <v>21</v>
      </c>
      <c r="I951" s="168"/>
      <c r="L951" s="165"/>
      <c r="M951" s="169"/>
      <c r="T951" s="170"/>
      <c r="AT951" s="166" t="s">
        <v>313</v>
      </c>
      <c r="AU951" s="166" t="s">
        <v>81</v>
      </c>
      <c r="AV951" s="14" t="s">
        <v>79</v>
      </c>
      <c r="AW951" s="14" t="s">
        <v>34</v>
      </c>
      <c r="AX951" s="14" t="s">
        <v>72</v>
      </c>
      <c r="AY951" s="166" t="s">
        <v>306</v>
      </c>
    </row>
    <row r="952" spans="2:65" s="12" customFormat="1">
      <c r="B952" s="146"/>
      <c r="D952" s="147" t="s">
        <v>313</v>
      </c>
      <c r="E952" s="148" t="s">
        <v>21</v>
      </c>
      <c r="F952" s="149" t="s">
        <v>4355</v>
      </c>
      <c r="H952" s="150">
        <v>2</v>
      </c>
      <c r="I952" s="151"/>
      <c r="L952" s="146"/>
      <c r="M952" s="152"/>
      <c r="T952" s="153"/>
      <c r="AT952" s="148" t="s">
        <v>313</v>
      </c>
      <c r="AU952" s="148" t="s">
        <v>81</v>
      </c>
      <c r="AV952" s="12" t="s">
        <v>81</v>
      </c>
      <c r="AW952" s="12" t="s">
        <v>34</v>
      </c>
      <c r="AX952" s="12" t="s">
        <v>72</v>
      </c>
      <c r="AY952" s="148" t="s">
        <v>306</v>
      </c>
    </row>
    <row r="953" spans="2:65" s="13" customFormat="1">
      <c r="B953" s="154"/>
      <c r="D953" s="147" t="s">
        <v>313</v>
      </c>
      <c r="E953" s="155" t="s">
        <v>21</v>
      </c>
      <c r="F953" s="156" t="s">
        <v>315</v>
      </c>
      <c r="H953" s="157">
        <v>2</v>
      </c>
      <c r="I953" s="158"/>
      <c r="L953" s="154"/>
      <c r="M953" s="159"/>
      <c r="T953" s="160"/>
      <c r="AT953" s="155" t="s">
        <v>313</v>
      </c>
      <c r="AU953" s="155" t="s">
        <v>81</v>
      </c>
      <c r="AV953" s="13" t="s">
        <v>89</v>
      </c>
      <c r="AW953" s="13" t="s">
        <v>34</v>
      </c>
      <c r="AX953" s="13" t="s">
        <v>79</v>
      </c>
      <c r="AY953" s="155" t="s">
        <v>306</v>
      </c>
    </row>
    <row r="954" spans="2:65" s="1" customFormat="1" ht="16.5" customHeight="1">
      <c r="B954" s="33"/>
      <c r="C954" s="179" t="s">
        <v>1254</v>
      </c>
      <c r="D954" s="179" t="s">
        <v>447</v>
      </c>
      <c r="E954" s="180" t="s">
        <v>1371</v>
      </c>
      <c r="F954" s="181" t="s">
        <v>1372</v>
      </c>
      <c r="G954" s="182" t="s">
        <v>661</v>
      </c>
      <c r="H954" s="183">
        <v>2</v>
      </c>
      <c r="I954" s="184"/>
      <c r="J954" s="185">
        <f>ROUND(I954*H954,2)</f>
        <v>0</v>
      </c>
      <c r="K954" s="181" t="s">
        <v>3596</v>
      </c>
      <c r="L954" s="186"/>
      <c r="M954" s="187" t="s">
        <v>21</v>
      </c>
      <c r="N954" s="188" t="s">
        <v>43</v>
      </c>
      <c r="P954" s="142">
        <f>O954*H954</f>
        <v>0</v>
      </c>
      <c r="Q954" s="142">
        <v>1.2E-2</v>
      </c>
      <c r="R954" s="142">
        <f>Q954*H954</f>
        <v>2.4E-2</v>
      </c>
      <c r="S954" s="142">
        <v>0</v>
      </c>
      <c r="T954" s="143">
        <f>S954*H954</f>
        <v>0</v>
      </c>
      <c r="AR954" s="144" t="s">
        <v>365</v>
      </c>
      <c r="AT954" s="144" t="s">
        <v>447</v>
      </c>
      <c r="AU954" s="144" t="s">
        <v>81</v>
      </c>
      <c r="AY954" s="18" t="s">
        <v>306</v>
      </c>
      <c r="BE954" s="145">
        <f>IF(N954="základní",J954,0)</f>
        <v>0</v>
      </c>
      <c r="BF954" s="145">
        <f>IF(N954="snížená",J954,0)</f>
        <v>0</v>
      </c>
      <c r="BG954" s="145">
        <f>IF(N954="zákl. přenesená",J954,0)</f>
        <v>0</v>
      </c>
      <c r="BH954" s="145">
        <f>IF(N954="sníž. přenesená",J954,0)</f>
        <v>0</v>
      </c>
      <c r="BI954" s="145">
        <f>IF(N954="nulová",J954,0)</f>
        <v>0</v>
      </c>
      <c r="BJ954" s="18" t="s">
        <v>79</v>
      </c>
      <c r="BK954" s="145">
        <f>ROUND(I954*H954,2)</f>
        <v>0</v>
      </c>
      <c r="BL954" s="18" t="s">
        <v>108</v>
      </c>
      <c r="BM954" s="144" t="s">
        <v>4356</v>
      </c>
    </row>
    <row r="955" spans="2:65" s="1" customFormat="1" ht="16.5" customHeight="1">
      <c r="B955" s="33"/>
      <c r="C955" s="133" t="s">
        <v>1260</v>
      </c>
      <c r="D955" s="133" t="s">
        <v>308</v>
      </c>
      <c r="E955" s="134" t="s">
        <v>1376</v>
      </c>
      <c r="F955" s="135" t="s">
        <v>1377</v>
      </c>
      <c r="G955" s="136" t="s">
        <v>661</v>
      </c>
      <c r="H955" s="137">
        <v>2</v>
      </c>
      <c r="I955" s="138"/>
      <c r="J955" s="139">
        <f>ROUND(I955*H955,2)</f>
        <v>0</v>
      </c>
      <c r="K955" s="135" t="s">
        <v>3596</v>
      </c>
      <c r="L955" s="33"/>
      <c r="M955" s="140" t="s">
        <v>21</v>
      </c>
      <c r="N955" s="141" t="s">
        <v>43</v>
      </c>
      <c r="P955" s="142">
        <f>O955*H955</f>
        <v>0</v>
      </c>
      <c r="Q955" s="142">
        <v>1.8000000000000001E-4</v>
      </c>
      <c r="R955" s="142">
        <f>Q955*H955</f>
        <v>3.6000000000000002E-4</v>
      </c>
      <c r="S955" s="142">
        <v>0</v>
      </c>
      <c r="T955" s="143">
        <f>S955*H955</f>
        <v>0</v>
      </c>
      <c r="AR955" s="144" t="s">
        <v>108</v>
      </c>
      <c r="AT955" s="144" t="s">
        <v>308</v>
      </c>
      <c r="AU955" s="144" t="s">
        <v>81</v>
      </c>
      <c r="AY955" s="18" t="s">
        <v>306</v>
      </c>
      <c r="BE955" s="145">
        <f>IF(N955="základní",J955,0)</f>
        <v>0</v>
      </c>
      <c r="BF955" s="145">
        <f>IF(N955="snížená",J955,0)</f>
        <v>0</v>
      </c>
      <c r="BG955" s="145">
        <f>IF(N955="zákl. přenesená",J955,0)</f>
        <v>0</v>
      </c>
      <c r="BH955" s="145">
        <f>IF(N955="sníž. přenesená",J955,0)</f>
        <v>0</v>
      </c>
      <c r="BI955" s="145">
        <f>IF(N955="nulová",J955,0)</f>
        <v>0</v>
      </c>
      <c r="BJ955" s="18" t="s">
        <v>79</v>
      </c>
      <c r="BK955" s="145">
        <f>ROUND(I955*H955,2)</f>
        <v>0</v>
      </c>
      <c r="BL955" s="18" t="s">
        <v>108</v>
      </c>
      <c r="BM955" s="144" t="s">
        <v>4357</v>
      </c>
    </row>
    <row r="956" spans="2:65" s="1" customFormat="1">
      <c r="B956" s="33"/>
      <c r="D956" s="161" t="s">
        <v>321</v>
      </c>
      <c r="F956" s="162" t="s">
        <v>4358</v>
      </c>
      <c r="I956" s="163"/>
      <c r="L956" s="33"/>
      <c r="M956" s="164"/>
      <c r="T956" s="52"/>
      <c r="AT956" s="18" t="s">
        <v>321</v>
      </c>
      <c r="AU956" s="18" t="s">
        <v>81</v>
      </c>
    </row>
    <row r="957" spans="2:65" s="12" customFormat="1">
      <c r="B957" s="146"/>
      <c r="D957" s="147" t="s">
        <v>313</v>
      </c>
      <c r="E957" s="148" t="s">
        <v>21</v>
      </c>
      <c r="F957" s="149" t="s">
        <v>4359</v>
      </c>
      <c r="H957" s="150">
        <v>2</v>
      </c>
      <c r="I957" s="151"/>
      <c r="L957" s="146"/>
      <c r="M957" s="152"/>
      <c r="T957" s="153"/>
      <c r="AT957" s="148" t="s">
        <v>313</v>
      </c>
      <c r="AU957" s="148" t="s">
        <v>81</v>
      </c>
      <c r="AV957" s="12" t="s">
        <v>81</v>
      </c>
      <c r="AW957" s="12" t="s">
        <v>34</v>
      </c>
      <c r="AX957" s="12" t="s">
        <v>72</v>
      </c>
      <c r="AY957" s="148" t="s">
        <v>306</v>
      </c>
    </row>
    <row r="958" spans="2:65" s="13" customFormat="1">
      <c r="B958" s="154"/>
      <c r="D958" s="147" t="s">
        <v>313</v>
      </c>
      <c r="E958" s="155" t="s">
        <v>21</v>
      </c>
      <c r="F958" s="156" t="s">
        <v>315</v>
      </c>
      <c r="H958" s="157">
        <v>2</v>
      </c>
      <c r="I958" s="158"/>
      <c r="L958" s="154"/>
      <c r="M958" s="159"/>
      <c r="T958" s="160"/>
      <c r="AT958" s="155" t="s">
        <v>313</v>
      </c>
      <c r="AU958" s="155" t="s">
        <v>81</v>
      </c>
      <c r="AV958" s="13" t="s">
        <v>89</v>
      </c>
      <c r="AW958" s="13" t="s">
        <v>34</v>
      </c>
      <c r="AX958" s="13" t="s">
        <v>79</v>
      </c>
      <c r="AY958" s="155" t="s">
        <v>306</v>
      </c>
    </row>
    <row r="959" spans="2:65" s="1" customFormat="1" ht="16.5" customHeight="1">
      <c r="B959" s="33"/>
      <c r="C959" s="179" t="s">
        <v>1266</v>
      </c>
      <c r="D959" s="179" t="s">
        <v>447</v>
      </c>
      <c r="E959" s="180" t="s">
        <v>1381</v>
      </c>
      <c r="F959" s="181" t="s">
        <v>1382</v>
      </c>
      <c r="G959" s="182" t="s">
        <v>661</v>
      </c>
      <c r="H959" s="183">
        <v>2</v>
      </c>
      <c r="I959" s="184"/>
      <c r="J959" s="185">
        <f>ROUND(I959*H959,2)</f>
        <v>0</v>
      </c>
      <c r="K959" s="181" t="s">
        <v>3596</v>
      </c>
      <c r="L959" s="186"/>
      <c r="M959" s="187" t="s">
        <v>21</v>
      </c>
      <c r="N959" s="188" t="s">
        <v>43</v>
      </c>
      <c r="P959" s="142">
        <f>O959*H959</f>
        <v>0</v>
      </c>
      <c r="Q959" s="142">
        <v>5.0000000000000001E-3</v>
      </c>
      <c r="R959" s="142">
        <f>Q959*H959</f>
        <v>0.01</v>
      </c>
      <c r="S959" s="142">
        <v>0</v>
      </c>
      <c r="T959" s="143">
        <f>S959*H959</f>
        <v>0</v>
      </c>
      <c r="AR959" s="144" t="s">
        <v>365</v>
      </c>
      <c r="AT959" s="144" t="s">
        <v>447</v>
      </c>
      <c r="AU959" s="144" t="s">
        <v>81</v>
      </c>
      <c r="AY959" s="18" t="s">
        <v>306</v>
      </c>
      <c r="BE959" s="145">
        <f>IF(N959="základní",J959,0)</f>
        <v>0</v>
      </c>
      <c r="BF959" s="145">
        <f>IF(N959="snížená",J959,0)</f>
        <v>0</v>
      </c>
      <c r="BG959" s="145">
        <f>IF(N959="zákl. přenesená",J959,0)</f>
        <v>0</v>
      </c>
      <c r="BH959" s="145">
        <f>IF(N959="sníž. přenesená",J959,0)</f>
        <v>0</v>
      </c>
      <c r="BI959" s="145">
        <f>IF(N959="nulová",J959,0)</f>
        <v>0</v>
      </c>
      <c r="BJ959" s="18" t="s">
        <v>79</v>
      </c>
      <c r="BK959" s="145">
        <f>ROUND(I959*H959,2)</f>
        <v>0</v>
      </c>
      <c r="BL959" s="18" t="s">
        <v>108</v>
      </c>
      <c r="BM959" s="144" t="s">
        <v>4360</v>
      </c>
    </row>
    <row r="960" spans="2:65" s="1" customFormat="1" ht="16.5" customHeight="1">
      <c r="B960" s="33"/>
      <c r="C960" s="133" t="s">
        <v>1273</v>
      </c>
      <c r="D960" s="133" t="s">
        <v>308</v>
      </c>
      <c r="E960" s="134" t="s">
        <v>4361</v>
      </c>
      <c r="F960" s="135" t="s">
        <v>4362</v>
      </c>
      <c r="G960" s="136" t="s">
        <v>661</v>
      </c>
      <c r="H960" s="137">
        <v>20</v>
      </c>
      <c r="I960" s="138"/>
      <c r="J960" s="139">
        <f>ROUND(I960*H960,2)</f>
        <v>0</v>
      </c>
      <c r="K960" s="135" t="s">
        <v>3596</v>
      </c>
      <c r="L960" s="33"/>
      <c r="M960" s="140" t="s">
        <v>21</v>
      </c>
      <c r="N960" s="141" t="s">
        <v>43</v>
      </c>
      <c r="P960" s="142">
        <f>O960*H960</f>
        <v>0</v>
      </c>
      <c r="Q960" s="142">
        <v>0</v>
      </c>
      <c r="R960" s="142">
        <f>Q960*H960</f>
        <v>0</v>
      </c>
      <c r="S960" s="142">
        <v>0</v>
      </c>
      <c r="T960" s="143">
        <f>S960*H960</f>
        <v>0</v>
      </c>
      <c r="AR960" s="144" t="s">
        <v>108</v>
      </c>
      <c r="AT960" s="144" t="s">
        <v>308</v>
      </c>
      <c r="AU960" s="144" t="s">
        <v>81</v>
      </c>
      <c r="AY960" s="18" t="s">
        <v>306</v>
      </c>
      <c r="BE960" s="145">
        <f>IF(N960="základní",J960,0)</f>
        <v>0</v>
      </c>
      <c r="BF960" s="145">
        <f>IF(N960="snížená",J960,0)</f>
        <v>0</v>
      </c>
      <c r="BG960" s="145">
        <f>IF(N960="zákl. přenesená",J960,0)</f>
        <v>0</v>
      </c>
      <c r="BH960" s="145">
        <f>IF(N960="sníž. přenesená",J960,0)</f>
        <v>0</v>
      </c>
      <c r="BI960" s="145">
        <f>IF(N960="nulová",J960,0)</f>
        <v>0</v>
      </c>
      <c r="BJ960" s="18" t="s">
        <v>79</v>
      </c>
      <c r="BK960" s="145">
        <f>ROUND(I960*H960,2)</f>
        <v>0</v>
      </c>
      <c r="BL960" s="18" t="s">
        <v>108</v>
      </c>
      <c r="BM960" s="144" t="s">
        <v>4363</v>
      </c>
    </row>
    <row r="961" spans="2:65" s="1" customFormat="1">
      <c r="B961" s="33"/>
      <c r="D961" s="161" t="s">
        <v>321</v>
      </c>
      <c r="F961" s="162" t="s">
        <v>4364</v>
      </c>
      <c r="I961" s="163"/>
      <c r="L961" s="33"/>
      <c r="M961" s="164"/>
      <c r="T961" s="52"/>
      <c r="AT961" s="18" t="s">
        <v>321</v>
      </c>
      <c r="AU961" s="18" t="s">
        <v>81</v>
      </c>
    </row>
    <row r="962" spans="2:65" s="12" customFormat="1">
      <c r="B962" s="146"/>
      <c r="D962" s="147" t="s">
        <v>313</v>
      </c>
      <c r="E962" s="148" t="s">
        <v>21</v>
      </c>
      <c r="F962" s="149" t="s">
        <v>4365</v>
      </c>
      <c r="H962" s="150">
        <v>20</v>
      </c>
      <c r="I962" s="151"/>
      <c r="L962" s="146"/>
      <c r="M962" s="152"/>
      <c r="T962" s="153"/>
      <c r="AT962" s="148" t="s">
        <v>313</v>
      </c>
      <c r="AU962" s="148" t="s">
        <v>81</v>
      </c>
      <c r="AV962" s="12" t="s">
        <v>81</v>
      </c>
      <c r="AW962" s="12" t="s">
        <v>34</v>
      </c>
      <c r="AX962" s="12" t="s">
        <v>72</v>
      </c>
      <c r="AY962" s="148" t="s">
        <v>306</v>
      </c>
    </row>
    <row r="963" spans="2:65" s="13" customFormat="1">
      <c r="B963" s="154"/>
      <c r="D963" s="147" t="s">
        <v>313</v>
      </c>
      <c r="E963" s="155" t="s">
        <v>21</v>
      </c>
      <c r="F963" s="156" t="s">
        <v>315</v>
      </c>
      <c r="H963" s="157">
        <v>20</v>
      </c>
      <c r="I963" s="158"/>
      <c r="L963" s="154"/>
      <c r="M963" s="159"/>
      <c r="T963" s="160"/>
      <c r="AT963" s="155" t="s">
        <v>313</v>
      </c>
      <c r="AU963" s="155" t="s">
        <v>81</v>
      </c>
      <c r="AV963" s="13" t="s">
        <v>89</v>
      </c>
      <c r="AW963" s="13" t="s">
        <v>34</v>
      </c>
      <c r="AX963" s="13" t="s">
        <v>79</v>
      </c>
      <c r="AY963" s="155" t="s">
        <v>306</v>
      </c>
    </row>
    <row r="964" spans="2:65" s="1" customFormat="1" ht="16.5" customHeight="1">
      <c r="B964" s="33"/>
      <c r="C964" s="179" t="s">
        <v>1279</v>
      </c>
      <c r="D964" s="179" t="s">
        <v>447</v>
      </c>
      <c r="E964" s="180" t="s">
        <v>4366</v>
      </c>
      <c r="F964" s="181" t="s">
        <v>4367</v>
      </c>
      <c r="G964" s="182" t="s">
        <v>661</v>
      </c>
      <c r="H964" s="183">
        <v>20</v>
      </c>
      <c r="I964" s="184"/>
      <c r="J964" s="185">
        <f>ROUND(I964*H964,2)</f>
        <v>0</v>
      </c>
      <c r="K964" s="181" t="s">
        <v>3596</v>
      </c>
      <c r="L964" s="186"/>
      <c r="M964" s="187" t="s">
        <v>21</v>
      </c>
      <c r="N964" s="188" t="s">
        <v>43</v>
      </c>
      <c r="P964" s="142">
        <f>O964*H964</f>
        <v>0</v>
      </c>
      <c r="Q964" s="142">
        <v>0</v>
      </c>
      <c r="R964" s="142">
        <f>Q964*H964</f>
        <v>0</v>
      </c>
      <c r="S964" s="142">
        <v>0</v>
      </c>
      <c r="T964" s="143">
        <f>S964*H964</f>
        <v>0</v>
      </c>
      <c r="AR964" s="144" t="s">
        <v>365</v>
      </c>
      <c r="AT964" s="144" t="s">
        <v>447</v>
      </c>
      <c r="AU964" s="144" t="s">
        <v>81</v>
      </c>
      <c r="AY964" s="18" t="s">
        <v>306</v>
      </c>
      <c r="BE964" s="145">
        <f>IF(N964="základní",J964,0)</f>
        <v>0</v>
      </c>
      <c r="BF964" s="145">
        <f>IF(N964="snížená",J964,0)</f>
        <v>0</v>
      </c>
      <c r="BG964" s="145">
        <f>IF(N964="zákl. přenesená",J964,0)</f>
        <v>0</v>
      </c>
      <c r="BH964" s="145">
        <f>IF(N964="sníž. přenesená",J964,0)</f>
        <v>0</v>
      </c>
      <c r="BI964" s="145">
        <f>IF(N964="nulová",J964,0)</f>
        <v>0</v>
      </c>
      <c r="BJ964" s="18" t="s">
        <v>79</v>
      </c>
      <c r="BK964" s="145">
        <f>ROUND(I964*H964,2)</f>
        <v>0</v>
      </c>
      <c r="BL964" s="18" t="s">
        <v>108</v>
      </c>
      <c r="BM964" s="144" t="s">
        <v>4368</v>
      </c>
    </row>
    <row r="965" spans="2:65" s="1" customFormat="1" ht="24.2" customHeight="1">
      <c r="B965" s="33"/>
      <c r="C965" s="133" t="s">
        <v>1285</v>
      </c>
      <c r="D965" s="133" t="s">
        <v>308</v>
      </c>
      <c r="E965" s="134" t="s">
        <v>4369</v>
      </c>
      <c r="F965" s="135" t="s">
        <v>4370</v>
      </c>
      <c r="G965" s="136" t="s">
        <v>661</v>
      </c>
      <c r="H965" s="137">
        <v>1</v>
      </c>
      <c r="I965" s="138"/>
      <c r="J965" s="139">
        <f>ROUND(I965*H965,2)</f>
        <v>0</v>
      </c>
      <c r="K965" s="135" t="s">
        <v>3596</v>
      </c>
      <c r="L965" s="33"/>
      <c r="M965" s="140" t="s">
        <v>21</v>
      </c>
      <c r="N965" s="141" t="s">
        <v>43</v>
      </c>
      <c r="P965" s="142">
        <f>O965*H965</f>
        <v>0</v>
      </c>
      <c r="Q965" s="142">
        <v>0</v>
      </c>
      <c r="R965" s="142">
        <f>Q965*H965</f>
        <v>0</v>
      </c>
      <c r="S965" s="142">
        <v>0.13900000000000001</v>
      </c>
      <c r="T965" s="143">
        <f>S965*H965</f>
        <v>0.13900000000000001</v>
      </c>
      <c r="AR965" s="144" t="s">
        <v>108</v>
      </c>
      <c r="AT965" s="144" t="s">
        <v>308</v>
      </c>
      <c r="AU965" s="144" t="s">
        <v>81</v>
      </c>
      <c r="AY965" s="18" t="s">
        <v>306</v>
      </c>
      <c r="BE965" s="145">
        <f>IF(N965="základní",J965,0)</f>
        <v>0</v>
      </c>
      <c r="BF965" s="145">
        <f>IF(N965="snížená",J965,0)</f>
        <v>0</v>
      </c>
      <c r="BG965" s="145">
        <f>IF(N965="zákl. přenesená",J965,0)</f>
        <v>0</v>
      </c>
      <c r="BH965" s="145">
        <f>IF(N965="sníž. přenesená",J965,0)</f>
        <v>0</v>
      </c>
      <c r="BI965" s="145">
        <f>IF(N965="nulová",J965,0)</f>
        <v>0</v>
      </c>
      <c r="BJ965" s="18" t="s">
        <v>79</v>
      </c>
      <c r="BK965" s="145">
        <f>ROUND(I965*H965,2)</f>
        <v>0</v>
      </c>
      <c r="BL965" s="18" t="s">
        <v>108</v>
      </c>
      <c r="BM965" s="144" t="s">
        <v>4371</v>
      </c>
    </row>
    <row r="966" spans="2:65" s="1" customFormat="1">
      <c r="B966" s="33"/>
      <c r="D966" s="161" t="s">
        <v>321</v>
      </c>
      <c r="F966" s="162" t="s">
        <v>4372</v>
      </c>
      <c r="I966" s="163"/>
      <c r="L966" s="33"/>
      <c r="M966" s="164"/>
      <c r="T966" s="52"/>
      <c r="AT966" s="18" t="s">
        <v>321</v>
      </c>
      <c r="AU966" s="18" t="s">
        <v>81</v>
      </c>
    </row>
    <row r="967" spans="2:65" s="12" customFormat="1">
      <c r="B967" s="146"/>
      <c r="D967" s="147" t="s">
        <v>313</v>
      </c>
      <c r="E967" s="148" t="s">
        <v>21</v>
      </c>
      <c r="F967" s="149" t="s">
        <v>4373</v>
      </c>
      <c r="H967" s="150">
        <v>1</v>
      </c>
      <c r="I967" s="151"/>
      <c r="L967" s="146"/>
      <c r="M967" s="152"/>
      <c r="T967" s="153"/>
      <c r="AT967" s="148" t="s">
        <v>313</v>
      </c>
      <c r="AU967" s="148" t="s">
        <v>81</v>
      </c>
      <c r="AV967" s="12" t="s">
        <v>81</v>
      </c>
      <c r="AW967" s="12" t="s">
        <v>34</v>
      </c>
      <c r="AX967" s="12" t="s">
        <v>72</v>
      </c>
      <c r="AY967" s="148" t="s">
        <v>306</v>
      </c>
    </row>
    <row r="968" spans="2:65" s="13" customFormat="1">
      <c r="B968" s="154"/>
      <c r="D968" s="147" t="s">
        <v>313</v>
      </c>
      <c r="E968" s="155" t="s">
        <v>21</v>
      </c>
      <c r="F968" s="156" t="s">
        <v>315</v>
      </c>
      <c r="H968" s="157">
        <v>1</v>
      </c>
      <c r="I968" s="158"/>
      <c r="L968" s="154"/>
      <c r="M968" s="159"/>
      <c r="T968" s="160"/>
      <c r="AT968" s="155" t="s">
        <v>313</v>
      </c>
      <c r="AU968" s="155" t="s">
        <v>81</v>
      </c>
      <c r="AV968" s="13" t="s">
        <v>89</v>
      </c>
      <c r="AW968" s="13" t="s">
        <v>34</v>
      </c>
      <c r="AX968" s="13" t="s">
        <v>79</v>
      </c>
      <c r="AY968" s="155" t="s">
        <v>306</v>
      </c>
    </row>
    <row r="969" spans="2:65" s="1" customFormat="1" ht="24.2" customHeight="1">
      <c r="B969" s="33"/>
      <c r="C969" s="133" t="s">
        <v>1291</v>
      </c>
      <c r="D969" s="133" t="s">
        <v>308</v>
      </c>
      <c r="E969" s="134" t="s">
        <v>4374</v>
      </c>
      <c r="F969" s="135" t="s">
        <v>4375</v>
      </c>
      <c r="G969" s="136" t="s">
        <v>240</v>
      </c>
      <c r="H969" s="137">
        <v>15.7</v>
      </c>
      <c r="I969" s="138"/>
      <c r="J969" s="139">
        <f>ROUND(I969*H969,2)</f>
        <v>0</v>
      </c>
      <c r="K969" s="135" t="s">
        <v>3596</v>
      </c>
      <c r="L969" s="33"/>
      <c r="M969" s="140" t="s">
        <v>21</v>
      </c>
      <c r="N969" s="141" t="s">
        <v>43</v>
      </c>
      <c r="P969" s="142">
        <f>O969*H969</f>
        <v>0</v>
      </c>
      <c r="Q969" s="142">
        <v>0</v>
      </c>
      <c r="R969" s="142">
        <f>Q969*H969</f>
        <v>0</v>
      </c>
      <c r="S969" s="142">
        <v>6.7000000000000004E-2</v>
      </c>
      <c r="T969" s="143">
        <f>S969*H969</f>
        <v>1.0519000000000001</v>
      </c>
      <c r="AR969" s="144" t="s">
        <v>108</v>
      </c>
      <c r="AT969" s="144" t="s">
        <v>308</v>
      </c>
      <c r="AU969" s="144" t="s">
        <v>81</v>
      </c>
      <c r="AY969" s="18" t="s">
        <v>306</v>
      </c>
      <c r="BE969" s="145">
        <f>IF(N969="základní",J969,0)</f>
        <v>0</v>
      </c>
      <c r="BF969" s="145">
        <f>IF(N969="snížená",J969,0)</f>
        <v>0</v>
      </c>
      <c r="BG969" s="145">
        <f>IF(N969="zákl. přenesená",J969,0)</f>
        <v>0</v>
      </c>
      <c r="BH969" s="145">
        <f>IF(N969="sníž. přenesená",J969,0)</f>
        <v>0</v>
      </c>
      <c r="BI969" s="145">
        <f>IF(N969="nulová",J969,0)</f>
        <v>0</v>
      </c>
      <c r="BJ969" s="18" t="s">
        <v>79</v>
      </c>
      <c r="BK969" s="145">
        <f>ROUND(I969*H969,2)</f>
        <v>0</v>
      </c>
      <c r="BL969" s="18" t="s">
        <v>108</v>
      </c>
      <c r="BM969" s="144" t="s">
        <v>4376</v>
      </c>
    </row>
    <row r="970" spans="2:65" s="1" customFormat="1">
      <c r="B970" s="33"/>
      <c r="D970" s="161" t="s">
        <v>321</v>
      </c>
      <c r="F970" s="162" t="s">
        <v>4377</v>
      </c>
      <c r="I970" s="163"/>
      <c r="L970" s="33"/>
      <c r="M970" s="164"/>
      <c r="T970" s="52"/>
      <c r="AT970" s="18" t="s">
        <v>321</v>
      </c>
      <c r="AU970" s="18" t="s">
        <v>81</v>
      </c>
    </row>
    <row r="971" spans="2:65" s="12" customFormat="1">
      <c r="B971" s="146"/>
      <c r="D971" s="147" t="s">
        <v>313</v>
      </c>
      <c r="E971" s="148" t="s">
        <v>21</v>
      </c>
      <c r="F971" s="149" t="s">
        <v>4378</v>
      </c>
      <c r="H971" s="150">
        <v>15.7</v>
      </c>
      <c r="I971" s="151"/>
      <c r="L971" s="146"/>
      <c r="M971" s="152"/>
      <c r="T971" s="153"/>
      <c r="AT971" s="148" t="s">
        <v>313</v>
      </c>
      <c r="AU971" s="148" t="s">
        <v>81</v>
      </c>
      <c r="AV971" s="12" t="s">
        <v>81</v>
      </c>
      <c r="AW971" s="12" t="s">
        <v>34</v>
      </c>
      <c r="AX971" s="12" t="s">
        <v>72</v>
      </c>
      <c r="AY971" s="148" t="s">
        <v>306</v>
      </c>
    </row>
    <row r="972" spans="2:65" s="13" customFormat="1">
      <c r="B972" s="154"/>
      <c r="D972" s="147" t="s">
        <v>313</v>
      </c>
      <c r="E972" s="155" t="s">
        <v>21</v>
      </c>
      <c r="F972" s="156" t="s">
        <v>315</v>
      </c>
      <c r="H972" s="157">
        <v>15.7</v>
      </c>
      <c r="I972" s="158"/>
      <c r="L972" s="154"/>
      <c r="M972" s="159"/>
      <c r="T972" s="160"/>
      <c r="AT972" s="155" t="s">
        <v>313</v>
      </c>
      <c r="AU972" s="155" t="s">
        <v>81</v>
      </c>
      <c r="AV972" s="13" t="s">
        <v>89</v>
      </c>
      <c r="AW972" s="13" t="s">
        <v>34</v>
      </c>
      <c r="AX972" s="13" t="s">
        <v>79</v>
      </c>
      <c r="AY972" s="155" t="s">
        <v>306</v>
      </c>
    </row>
    <row r="973" spans="2:65" s="1" customFormat="1" ht="24.2" customHeight="1">
      <c r="B973" s="33"/>
      <c r="C973" s="133" t="s">
        <v>1297</v>
      </c>
      <c r="D973" s="133" t="s">
        <v>308</v>
      </c>
      <c r="E973" s="134" t="s">
        <v>4379</v>
      </c>
      <c r="F973" s="135" t="s">
        <v>4380</v>
      </c>
      <c r="G973" s="136" t="s">
        <v>240</v>
      </c>
      <c r="H973" s="137">
        <v>18.600000000000001</v>
      </c>
      <c r="I973" s="138"/>
      <c r="J973" s="139">
        <f>ROUND(I973*H973,2)</f>
        <v>0</v>
      </c>
      <c r="K973" s="135" t="s">
        <v>3596</v>
      </c>
      <c r="L973" s="33"/>
      <c r="M973" s="140" t="s">
        <v>21</v>
      </c>
      <c r="N973" s="141" t="s">
        <v>43</v>
      </c>
      <c r="P973" s="142">
        <f>O973*H973</f>
        <v>0</v>
      </c>
      <c r="Q973" s="142">
        <v>4.7370000000000002E-2</v>
      </c>
      <c r="R973" s="142">
        <f>Q973*H973</f>
        <v>0.88108200000000014</v>
      </c>
      <c r="S973" s="142">
        <v>0</v>
      </c>
      <c r="T973" s="143">
        <f>S973*H973</f>
        <v>0</v>
      </c>
      <c r="AR973" s="144" t="s">
        <v>108</v>
      </c>
      <c r="AT973" s="144" t="s">
        <v>308</v>
      </c>
      <c r="AU973" s="144" t="s">
        <v>81</v>
      </c>
      <c r="AY973" s="18" t="s">
        <v>306</v>
      </c>
      <c r="BE973" s="145">
        <f>IF(N973="základní",J973,0)</f>
        <v>0</v>
      </c>
      <c r="BF973" s="145">
        <f>IF(N973="snížená",J973,0)</f>
        <v>0</v>
      </c>
      <c r="BG973" s="145">
        <f>IF(N973="zákl. přenesená",J973,0)</f>
        <v>0</v>
      </c>
      <c r="BH973" s="145">
        <f>IF(N973="sníž. přenesená",J973,0)</f>
        <v>0</v>
      </c>
      <c r="BI973" s="145">
        <f>IF(N973="nulová",J973,0)</f>
        <v>0</v>
      </c>
      <c r="BJ973" s="18" t="s">
        <v>79</v>
      </c>
      <c r="BK973" s="145">
        <f>ROUND(I973*H973,2)</f>
        <v>0</v>
      </c>
      <c r="BL973" s="18" t="s">
        <v>108</v>
      </c>
      <c r="BM973" s="144" t="s">
        <v>4381</v>
      </c>
    </row>
    <row r="974" spans="2:65" s="1" customFormat="1">
      <c r="B974" s="33"/>
      <c r="D974" s="161" t="s">
        <v>321</v>
      </c>
      <c r="F974" s="162" t="s">
        <v>4382</v>
      </c>
      <c r="I974" s="163"/>
      <c r="L974" s="33"/>
      <c r="M974" s="164"/>
      <c r="T974" s="52"/>
      <c r="AT974" s="18" t="s">
        <v>321</v>
      </c>
      <c r="AU974" s="18" t="s">
        <v>81</v>
      </c>
    </row>
    <row r="975" spans="2:65" s="12" customFormat="1">
      <c r="B975" s="146"/>
      <c r="D975" s="147" t="s">
        <v>313</v>
      </c>
      <c r="E975" s="148" t="s">
        <v>21</v>
      </c>
      <c r="F975" s="149" t="s">
        <v>4383</v>
      </c>
      <c r="H975" s="150">
        <v>18.600000000000001</v>
      </c>
      <c r="I975" s="151"/>
      <c r="L975" s="146"/>
      <c r="M975" s="152"/>
      <c r="T975" s="153"/>
      <c r="AT975" s="148" t="s">
        <v>313</v>
      </c>
      <c r="AU975" s="148" t="s">
        <v>81</v>
      </c>
      <c r="AV975" s="12" t="s">
        <v>81</v>
      </c>
      <c r="AW975" s="12" t="s">
        <v>34</v>
      </c>
      <c r="AX975" s="12" t="s">
        <v>72</v>
      </c>
      <c r="AY975" s="148" t="s">
        <v>306</v>
      </c>
    </row>
    <row r="976" spans="2:65" s="13" customFormat="1">
      <c r="B976" s="154"/>
      <c r="D976" s="147" t="s">
        <v>313</v>
      </c>
      <c r="E976" s="155" t="s">
        <v>21</v>
      </c>
      <c r="F976" s="156" t="s">
        <v>315</v>
      </c>
      <c r="H976" s="157">
        <v>18.600000000000001</v>
      </c>
      <c r="I976" s="158"/>
      <c r="L976" s="154"/>
      <c r="M976" s="159"/>
      <c r="T976" s="160"/>
      <c r="AT976" s="155" t="s">
        <v>313</v>
      </c>
      <c r="AU976" s="155" t="s">
        <v>81</v>
      </c>
      <c r="AV976" s="13" t="s">
        <v>89</v>
      </c>
      <c r="AW976" s="13" t="s">
        <v>34</v>
      </c>
      <c r="AX976" s="13" t="s">
        <v>79</v>
      </c>
      <c r="AY976" s="155" t="s">
        <v>306</v>
      </c>
    </row>
    <row r="977" spans="2:65" s="1" customFormat="1" ht="24.2" customHeight="1">
      <c r="B977" s="33"/>
      <c r="C977" s="133" t="s">
        <v>1302</v>
      </c>
      <c r="D977" s="133" t="s">
        <v>308</v>
      </c>
      <c r="E977" s="134" t="s">
        <v>4384</v>
      </c>
      <c r="F977" s="135" t="s">
        <v>4385</v>
      </c>
      <c r="G977" s="136" t="s">
        <v>240</v>
      </c>
      <c r="H977" s="137">
        <v>18.899999999999999</v>
      </c>
      <c r="I977" s="138"/>
      <c r="J977" s="139">
        <f>ROUND(I977*H977,2)</f>
        <v>0</v>
      </c>
      <c r="K977" s="135" t="s">
        <v>3596</v>
      </c>
      <c r="L977" s="33"/>
      <c r="M977" s="140" t="s">
        <v>21</v>
      </c>
      <c r="N977" s="141" t="s">
        <v>43</v>
      </c>
      <c r="P977" s="142">
        <f>O977*H977</f>
        <v>0</v>
      </c>
      <c r="Q977" s="142">
        <v>0</v>
      </c>
      <c r="R977" s="142">
        <f>Q977*H977</f>
        <v>0</v>
      </c>
      <c r="S977" s="142">
        <v>0</v>
      </c>
      <c r="T977" s="143">
        <f>S977*H977</f>
        <v>0</v>
      </c>
      <c r="AR977" s="144" t="s">
        <v>108</v>
      </c>
      <c r="AT977" s="144" t="s">
        <v>308</v>
      </c>
      <c r="AU977" s="144" t="s">
        <v>81</v>
      </c>
      <c r="AY977" s="18" t="s">
        <v>306</v>
      </c>
      <c r="BE977" s="145">
        <f>IF(N977="základní",J977,0)</f>
        <v>0</v>
      </c>
      <c r="BF977" s="145">
        <f>IF(N977="snížená",J977,0)</f>
        <v>0</v>
      </c>
      <c r="BG977" s="145">
        <f>IF(N977="zákl. přenesená",J977,0)</f>
        <v>0</v>
      </c>
      <c r="BH977" s="145">
        <f>IF(N977="sníž. přenesená",J977,0)</f>
        <v>0</v>
      </c>
      <c r="BI977" s="145">
        <f>IF(N977="nulová",J977,0)</f>
        <v>0</v>
      </c>
      <c r="BJ977" s="18" t="s">
        <v>79</v>
      </c>
      <c r="BK977" s="145">
        <f>ROUND(I977*H977,2)</f>
        <v>0</v>
      </c>
      <c r="BL977" s="18" t="s">
        <v>108</v>
      </c>
      <c r="BM977" s="144" t="s">
        <v>4386</v>
      </c>
    </row>
    <row r="978" spans="2:65" s="1" customFormat="1">
      <c r="B978" s="33"/>
      <c r="D978" s="161" t="s">
        <v>321</v>
      </c>
      <c r="F978" s="162" t="s">
        <v>4387</v>
      </c>
      <c r="I978" s="163"/>
      <c r="L978" s="33"/>
      <c r="M978" s="164"/>
      <c r="T978" s="52"/>
      <c r="AT978" s="18" t="s">
        <v>321</v>
      </c>
      <c r="AU978" s="18" t="s">
        <v>81</v>
      </c>
    </row>
    <row r="979" spans="2:65" s="12" customFormat="1">
      <c r="B979" s="146"/>
      <c r="D979" s="147" t="s">
        <v>313</v>
      </c>
      <c r="E979" s="148" t="s">
        <v>21</v>
      </c>
      <c r="F979" s="149" t="s">
        <v>4388</v>
      </c>
      <c r="H979" s="150">
        <v>18.899999999999999</v>
      </c>
      <c r="I979" s="151"/>
      <c r="L979" s="146"/>
      <c r="M979" s="152"/>
      <c r="T979" s="153"/>
      <c r="AT979" s="148" t="s">
        <v>313</v>
      </c>
      <c r="AU979" s="148" t="s">
        <v>81</v>
      </c>
      <c r="AV979" s="12" t="s">
        <v>81</v>
      </c>
      <c r="AW979" s="12" t="s">
        <v>34</v>
      </c>
      <c r="AX979" s="12" t="s">
        <v>72</v>
      </c>
      <c r="AY979" s="148" t="s">
        <v>306</v>
      </c>
    </row>
    <row r="980" spans="2:65" s="13" customFormat="1">
      <c r="B980" s="154"/>
      <c r="D980" s="147" t="s">
        <v>313</v>
      </c>
      <c r="E980" s="155" t="s">
        <v>21</v>
      </c>
      <c r="F980" s="156" t="s">
        <v>315</v>
      </c>
      <c r="H980" s="157">
        <v>18.899999999999999</v>
      </c>
      <c r="I980" s="158"/>
      <c r="L980" s="154"/>
      <c r="M980" s="159"/>
      <c r="T980" s="160"/>
      <c r="AT980" s="155" t="s">
        <v>313</v>
      </c>
      <c r="AU980" s="155" t="s">
        <v>81</v>
      </c>
      <c r="AV980" s="13" t="s">
        <v>89</v>
      </c>
      <c r="AW980" s="13" t="s">
        <v>34</v>
      </c>
      <c r="AX980" s="13" t="s">
        <v>79</v>
      </c>
      <c r="AY980" s="155" t="s">
        <v>306</v>
      </c>
    </row>
    <row r="981" spans="2:65" s="1" customFormat="1" ht="24.2" customHeight="1">
      <c r="B981" s="33"/>
      <c r="C981" s="133" t="s">
        <v>1307</v>
      </c>
      <c r="D981" s="133" t="s">
        <v>308</v>
      </c>
      <c r="E981" s="134" t="s">
        <v>4389</v>
      </c>
      <c r="F981" s="135" t="s">
        <v>4390</v>
      </c>
      <c r="G981" s="136" t="s">
        <v>240</v>
      </c>
      <c r="H981" s="137">
        <v>567</v>
      </c>
      <c r="I981" s="138"/>
      <c r="J981" s="139">
        <f>ROUND(I981*H981,2)</f>
        <v>0</v>
      </c>
      <c r="K981" s="135" t="s">
        <v>3596</v>
      </c>
      <c r="L981" s="33"/>
      <c r="M981" s="140" t="s">
        <v>21</v>
      </c>
      <c r="N981" s="141" t="s">
        <v>43</v>
      </c>
      <c r="P981" s="142">
        <f>O981*H981</f>
        <v>0</v>
      </c>
      <c r="Q981" s="142">
        <v>0</v>
      </c>
      <c r="R981" s="142">
        <f>Q981*H981</f>
        <v>0</v>
      </c>
      <c r="S981" s="142">
        <v>0</v>
      </c>
      <c r="T981" s="143">
        <f>S981*H981</f>
        <v>0</v>
      </c>
      <c r="AR981" s="144" t="s">
        <v>108</v>
      </c>
      <c r="AT981" s="144" t="s">
        <v>308</v>
      </c>
      <c r="AU981" s="144" t="s">
        <v>81</v>
      </c>
      <c r="AY981" s="18" t="s">
        <v>306</v>
      </c>
      <c r="BE981" s="145">
        <f>IF(N981="základní",J981,0)</f>
        <v>0</v>
      </c>
      <c r="BF981" s="145">
        <f>IF(N981="snížená",J981,0)</f>
        <v>0</v>
      </c>
      <c r="BG981" s="145">
        <f>IF(N981="zákl. přenesená",J981,0)</f>
        <v>0</v>
      </c>
      <c r="BH981" s="145">
        <f>IF(N981="sníž. přenesená",J981,0)</f>
        <v>0</v>
      </c>
      <c r="BI981" s="145">
        <f>IF(N981="nulová",J981,0)</f>
        <v>0</v>
      </c>
      <c r="BJ981" s="18" t="s">
        <v>79</v>
      </c>
      <c r="BK981" s="145">
        <f>ROUND(I981*H981,2)</f>
        <v>0</v>
      </c>
      <c r="BL981" s="18" t="s">
        <v>108</v>
      </c>
      <c r="BM981" s="144" t="s">
        <v>4391</v>
      </c>
    </row>
    <row r="982" spans="2:65" s="1" customFormat="1">
      <c r="B982" s="33"/>
      <c r="D982" s="161" t="s">
        <v>321</v>
      </c>
      <c r="F982" s="162" t="s">
        <v>4392</v>
      </c>
      <c r="I982" s="163"/>
      <c r="L982" s="33"/>
      <c r="M982" s="164"/>
      <c r="T982" s="52"/>
      <c r="AT982" s="18" t="s">
        <v>321</v>
      </c>
      <c r="AU982" s="18" t="s">
        <v>81</v>
      </c>
    </row>
    <row r="983" spans="2:65" s="1" customFormat="1" ht="19.5">
      <c r="B983" s="33"/>
      <c r="D983" s="147" t="s">
        <v>356</v>
      </c>
      <c r="F983" s="178" t="s">
        <v>4290</v>
      </c>
      <c r="I983" s="163"/>
      <c r="L983" s="33"/>
      <c r="M983" s="164"/>
      <c r="T983" s="52"/>
      <c r="AT983" s="18" t="s">
        <v>356</v>
      </c>
      <c r="AU983" s="18" t="s">
        <v>81</v>
      </c>
    </row>
    <row r="984" spans="2:65" s="12" customFormat="1">
      <c r="B984" s="146"/>
      <c r="D984" s="147" t="s">
        <v>313</v>
      </c>
      <c r="E984" s="148" t="s">
        <v>21</v>
      </c>
      <c r="F984" s="149" t="s">
        <v>4388</v>
      </c>
      <c r="H984" s="150">
        <v>18.899999999999999</v>
      </c>
      <c r="I984" s="151"/>
      <c r="L984" s="146"/>
      <c r="M984" s="152"/>
      <c r="T984" s="153"/>
      <c r="AT984" s="148" t="s">
        <v>313</v>
      </c>
      <c r="AU984" s="148" t="s">
        <v>81</v>
      </c>
      <c r="AV984" s="12" t="s">
        <v>81</v>
      </c>
      <c r="AW984" s="12" t="s">
        <v>34</v>
      </c>
      <c r="AX984" s="12" t="s">
        <v>72</v>
      </c>
      <c r="AY984" s="148" t="s">
        <v>306</v>
      </c>
    </row>
    <row r="985" spans="2:65" s="13" customFormat="1">
      <c r="B985" s="154"/>
      <c r="D985" s="147" t="s">
        <v>313</v>
      </c>
      <c r="E985" s="155" t="s">
        <v>21</v>
      </c>
      <c r="F985" s="156" t="s">
        <v>315</v>
      </c>
      <c r="H985" s="157">
        <v>18.899999999999999</v>
      </c>
      <c r="I985" s="158"/>
      <c r="L985" s="154"/>
      <c r="M985" s="159"/>
      <c r="T985" s="160"/>
      <c r="AT985" s="155" t="s">
        <v>313</v>
      </c>
      <c r="AU985" s="155" t="s">
        <v>81</v>
      </c>
      <c r="AV985" s="13" t="s">
        <v>89</v>
      </c>
      <c r="AW985" s="13" t="s">
        <v>34</v>
      </c>
      <c r="AX985" s="13" t="s">
        <v>79</v>
      </c>
      <c r="AY985" s="155" t="s">
        <v>306</v>
      </c>
    </row>
    <row r="986" spans="2:65" s="12" customFormat="1">
      <c r="B986" s="146"/>
      <c r="D986" s="147" t="s">
        <v>313</v>
      </c>
      <c r="F986" s="149" t="s">
        <v>4393</v>
      </c>
      <c r="H986" s="150">
        <v>567</v>
      </c>
      <c r="I986" s="151"/>
      <c r="L986" s="146"/>
      <c r="M986" s="152"/>
      <c r="T986" s="153"/>
      <c r="AT986" s="148" t="s">
        <v>313</v>
      </c>
      <c r="AU986" s="148" t="s">
        <v>81</v>
      </c>
      <c r="AV986" s="12" t="s">
        <v>81</v>
      </c>
      <c r="AW986" s="12" t="s">
        <v>4</v>
      </c>
      <c r="AX986" s="12" t="s">
        <v>79</v>
      </c>
      <c r="AY986" s="148" t="s">
        <v>306</v>
      </c>
    </row>
    <row r="987" spans="2:65" s="1" customFormat="1" ht="24.2" customHeight="1">
      <c r="B987" s="33"/>
      <c r="C987" s="133" t="s">
        <v>1312</v>
      </c>
      <c r="D987" s="133" t="s">
        <v>308</v>
      </c>
      <c r="E987" s="134" t="s">
        <v>4394</v>
      </c>
      <c r="F987" s="135" t="s">
        <v>4395</v>
      </c>
      <c r="G987" s="136" t="s">
        <v>240</v>
      </c>
      <c r="H987" s="137">
        <v>18.899999999999999</v>
      </c>
      <c r="I987" s="138"/>
      <c r="J987" s="139">
        <f>ROUND(I987*H987,2)</f>
        <v>0</v>
      </c>
      <c r="K987" s="135" t="s">
        <v>3596</v>
      </c>
      <c r="L987" s="33"/>
      <c r="M987" s="140" t="s">
        <v>21</v>
      </c>
      <c r="N987" s="141" t="s">
        <v>43</v>
      </c>
      <c r="P987" s="142">
        <f>O987*H987</f>
        <v>0</v>
      </c>
      <c r="Q987" s="142">
        <v>0</v>
      </c>
      <c r="R987" s="142">
        <f>Q987*H987</f>
        <v>0</v>
      </c>
      <c r="S987" s="142">
        <v>0</v>
      </c>
      <c r="T987" s="143">
        <f>S987*H987</f>
        <v>0</v>
      </c>
      <c r="AR987" s="144" t="s">
        <v>108</v>
      </c>
      <c r="AT987" s="144" t="s">
        <v>308</v>
      </c>
      <c r="AU987" s="144" t="s">
        <v>81</v>
      </c>
      <c r="AY987" s="18" t="s">
        <v>306</v>
      </c>
      <c r="BE987" s="145">
        <f>IF(N987="základní",J987,0)</f>
        <v>0</v>
      </c>
      <c r="BF987" s="145">
        <f>IF(N987="snížená",J987,0)</f>
        <v>0</v>
      </c>
      <c r="BG987" s="145">
        <f>IF(N987="zákl. přenesená",J987,0)</f>
        <v>0</v>
      </c>
      <c r="BH987" s="145">
        <f>IF(N987="sníž. přenesená",J987,0)</f>
        <v>0</v>
      </c>
      <c r="BI987" s="145">
        <f>IF(N987="nulová",J987,0)</f>
        <v>0</v>
      </c>
      <c r="BJ987" s="18" t="s">
        <v>79</v>
      </c>
      <c r="BK987" s="145">
        <f>ROUND(I987*H987,2)</f>
        <v>0</v>
      </c>
      <c r="BL987" s="18" t="s">
        <v>108</v>
      </c>
      <c r="BM987" s="144" t="s">
        <v>4396</v>
      </c>
    </row>
    <row r="988" spans="2:65" s="1" customFormat="1">
      <c r="B988" s="33"/>
      <c r="D988" s="161" t="s">
        <v>321</v>
      </c>
      <c r="F988" s="162" t="s">
        <v>4397</v>
      </c>
      <c r="I988" s="163"/>
      <c r="L988" s="33"/>
      <c r="M988" s="164"/>
      <c r="T988" s="52"/>
      <c r="AT988" s="18" t="s">
        <v>321</v>
      </c>
      <c r="AU988" s="18" t="s">
        <v>81</v>
      </c>
    </row>
    <row r="989" spans="2:65" s="12" customFormat="1">
      <c r="B989" s="146"/>
      <c r="D989" s="147" t="s">
        <v>313</v>
      </c>
      <c r="E989" s="148" t="s">
        <v>21</v>
      </c>
      <c r="F989" s="149" t="s">
        <v>4388</v>
      </c>
      <c r="H989" s="150">
        <v>18.899999999999999</v>
      </c>
      <c r="I989" s="151"/>
      <c r="L989" s="146"/>
      <c r="M989" s="152"/>
      <c r="T989" s="153"/>
      <c r="AT989" s="148" t="s">
        <v>313</v>
      </c>
      <c r="AU989" s="148" t="s">
        <v>81</v>
      </c>
      <c r="AV989" s="12" t="s">
        <v>81</v>
      </c>
      <c r="AW989" s="12" t="s">
        <v>34</v>
      </c>
      <c r="AX989" s="12" t="s">
        <v>72</v>
      </c>
      <c r="AY989" s="148" t="s">
        <v>306</v>
      </c>
    </row>
    <row r="990" spans="2:65" s="13" customFormat="1">
      <c r="B990" s="154"/>
      <c r="D990" s="147" t="s">
        <v>313</v>
      </c>
      <c r="E990" s="155" t="s">
        <v>21</v>
      </c>
      <c r="F990" s="156" t="s">
        <v>315</v>
      </c>
      <c r="H990" s="157">
        <v>18.899999999999999</v>
      </c>
      <c r="I990" s="158"/>
      <c r="L990" s="154"/>
      <c r="M990" s="159"/>
      <c r="T990" s="160"/>
      <c r="AT990" s="155" t="s">
        <v>313</v>
      </c>
      <c r="AU990" s="155" t="s">
        <v>81</v>
      </c>
      <c r="AV990" s="13" t="s">
        <v>89</v>
      </c>
      <c r="AW990" s="13" t="s">
        <v>34</v>
      </c>
      <c r="AX990" s="13" t="s">
        <v>79</v>
      </c>
      <c r="AY990" s="155" t="s">
        <v>306</v>
      </c>
    </row>
    <row r="991" spans="2:65" s="1" customFormat="1" ht="24.2" customHeight="1">
      <c r="B991" s="33"/>
      <c r="C991" s="133" t="s">
        <v>1318</v>
      </c>
      <c r="D991" s="133" t="s">
        <v>308</v>
      </c>
      <c r="E991" s="134" t="s">
        <v>1458</v>
      </c>
      <c r="F991" s="135" t="s">
        <v>4398</v>
      </c>
      <c r="G991" s="136" t="s">
        <v>236</v>
      </c>
      <c r="H991" s="137">
        <v>30.31</v>
      </c>
      <c r="I991" s="138"/>
      <c r="J991" s="139">
        <f>ROUND(I991*H991,2)</f>
        <v>0</v>
      </c>
      <c r="K991" s="135" t="s">
        <v>3596</v>
      </c>
      <c r="L991" s="33"/>
      <c r="M991" s="140" t="s">
        <v>21</v>
      </c>
      <c r="N991" s="141" t="s">
        <v>43</v>
      </c>
      <c r="P991" s="142">
        <f>O991*H991</f>
        <v>0</v>
      </c>
      <c r="Q991" s="142">
        <v>0</v>
      </c>
      <c r="R991" s="142">
        <f>Q991*H991</f>
        <v>0</v>
      </c>
      <c r="S991" s="142">
        <v>4.5999999999999999E-2</v>
      </c>
      <c r="T991" s="143">
        <f>S991*H991</f>
        <v>1.3942599999999998</v>
      </c>
      <c r="AR991" s="144" t="s">
        <v>108</v>
      </c>
      <c r="AT991" s="144" t="s">
        <v>308</v>
      </c>
      <c r="AU991" s="144" t="s">
        <v>81</v>
      </c>
      <c r="AY991" s="18" t="s">
        <v>306</v>
      </c>
      <c r="BE991" s="145">
        <f>IF(N991="základní",J991,0)</f>
        <v>0</v>
      </c>
      <c r="BF991" s="145">
        <f>IF(N991="snížená",J991,0)</f>
        <v>0</v>
      </c>
      <c r="BG991" s="145">
        <f>IF(N991="zákl. přenesená",J991,0)</f>
        <v>0</v>
      </c>
      <c r="BH991" s="145">
        <f>IF(N991="sníž. přenesená",J991,0)</f>
        <v>0</v>
      </c>
      <c r="BI991" s="145">
        <f>IF(N991="nulová",J991,0)</f>
        <v>0</v>
      </c>
      <c r="BJ991" s="18" t="s">
        <v>79</v>
      </c>
      <c r="BK991" s="145">
        <f>ROUND(I991*H991,2)</f>
        <v>0</v>
      </c>
      <c r="BL991" s="18" t="s">
        <v>108</v>
      </c>
      <c r="BM991" s="144" t="s">
        <v>4399</v>
      </c>
    </row>
    <row r="992" spans="2:65" s="1" customFormat="1">
      <c r="B992" s="33"/>
      <c r="D992" s="161" t="s">
        <v>321</v>
      </c>
      <c r="F992" s="162" t="s">
        <v>4400</v>
      </c>
      <c r="I992" s="163"/>
      <c r="L992" s="33"/>
      <c r="M992" s="164"/>
      <c r="T992" s="52"/>
      <c r="AT992" s="18" t="s">
        <v>321</v>
      </c>
      <c r="AU992" s="18" t="s">
        <v>81</v>
      </c>
    </row>
    <row r="993" spans="2:65" s="12" customFormat="1">
      <c r="B993" s="146"/>
      <c r="D993" s="147" t="s">
        <v>313</v>
      </c>
      <c r="E993" s="148" t="s">
        <v>21</v>
      </c>
      <c r="F993" s="149" t="s">
        <v>4401</v>
      </c>
      <c r="H993" s="150">
        <v>30.31</v>
      </c>
      <c r="I993" s="151"/>
      <c r="L993" s="146"/>
      <c r="M993" s="152"/>
      <c r="T993" s="153"/>
      <c r="AT993" s="148" t="s">
        <v>313</v>
      </c>
      <c r="AU993" s="148" t="s">
        <v>81</v>
      </c>
      <c r="AV993" s="12" t="s">
        <v>81</v>
      </c>
      <c r="AW993" s="12" t="s">
        <v>34</v>
      </c>
      <c r="AX993" s="12" t="s">
        <v>72</v>
      </c>
      <c r="AY993" s="148" t="s">
        <v>306</v>
      </c>
    </row>
    <row r="994" spans="2:65" s="13" customFormat="1">
      <c r="B994" s="154"/>
      <c r="D994" s="147" t="s">
        <v>313</v>
      </c>
      <c r="E994" s="155" t="s">
        <v>21</v>
      </c>
      <c r="F994" s="156" t="s">
        <v>315</v>
      </c>
      <c r="H994" s="157">
        <v>30.31</v>
      </c>
      <c r="I994" s="158"/>
      <c r="L994" s="154"/>
      <c r="M994" s="159"/>
      <c r="T994" s="160"/>
      <c r="AT994" s="155" t="s">
        <v>313</v>
      </c>
      <c r="AU994" s="155" t="s">
        <v>81</v>
      </c>
      <c r="AV994" s="13" t="s">
        <v>89</v>
      </c>
      <c r="AW994" s="13" t="s">
        <v>34</v>
      </c>
      <c r="AX994" s="13" t="s">
        <v>79</v>
      </c>
      <c r="AY994" s="155" t="s">
        <v>306</v>
      </c>
    </row>
    <row r="995" spans="2:65" s="1" customFormat="1" ht="24.2" customHeight="1">
      <c r="B995" s="33"/>
      <c r="C995" s="133" t="s">
        <v>1324</v>
      </c>
      <c r="D995" s="133" t="s">
        <v>308</v>
      </c>
      <c r="E995" s="134" t="s">
        <v>4402</v>
      </c>
      <c r="F995" s="135" t="s">
        <v>4403</v>
      </c>
      <c r="G995" s="136" t="s">
        <v>240</v>
      </c>
      <c r="H995" s="137">
        <v>21.6</v>
      </c>
      <c r="I995" s="138"/>
      <c r="J995" s="139">
        <f>ROUND(I995*H995,2)</f>
        <v>0</v>
      </c>
      <c r="K995" s="135" t="s">
        <v>3596</v>
      </c>
      <c r="L995" s="33"/>
      <c r="M995" s="140" t="s">
        <v>21</v>
      </c>
      <c r="N995" s="141" t="s">
        <v>43</v>
      </c>
      <c r="P995" s="142">
        <f>O995*H995</f>
        <v>0</v>
      </c>
      <c r="Q995" s="142">
        <v>6.4999999999999997E-4</v>
      </c>
      <c r="R995" s="142">
        <f>Q995*H995</f>
        <v>1.404E-2</v>
      </c>
      <c r="S995" s="142">
        <v>1E-3</v>
      </c>
      <c r="T995" s="143">
        <f>S995*H995</f>
        <v>2.1600000000000001E-2</v>
      </c>
      <c r="AR995" s="144" t="s">
        <v>108</v>
      </c>
      <c r="AT995" s="144" t="s">
        <v>308</v>
      </c>
      <c r="AU995" s="144" t="s">
        <v>81</v>
      </c>
      <c r="AY995" s="18" t="s">
        <v>306</v>
      </c>
      <c r="BE995" s="145">
        <f>IF(N995="základní",J995,0)</f>
        <v>0</v>
      </c>
      <c r="BF995" s="145">
        <f>IF(N995="snížená",J995,0)</f>
        <v>0</v>
      </c>
      <c r="BG995" s="145">
        <f>IF(N995="zákl. přenesená",J995,0)</f>
        <v>0</v>
      </c>
      <c r="BH995" s="145">
        <f>IF(N995="sníž. přenesená",J995,0)</f>
        <v>0</v>
      </c>
      <c r="BI995" s="145">
        <f>IF(N995="nulová",J995,0)</f>
        <v>0</v>
      </c>
      <c r="BJ995" s="18" t="s">
        <v>79</v>
      </c>
      <c r="BK995" s="145">
        <f>ROUND(I995*H995,2)</f>
        <v>0</v>
      </c>
      <c r="BL995" s="18" t="s">
        <v>108</v>
      </c>
      <c r="BM995" s="144" t="s">
        <v>4404</v>
      </c>
    </row>
    <row r="996" spans="2:65" s="1" customFormat="1">
      <c r="B996" s="33"/>
      <c r="D996" s="161" t="s">
        <v>321</v>
      </c>
      <c r="F996" s="162" t="s">
        <v>4405</v>
      </c>
      <c r="I996" s="163"/>
      <c r="L996" s="33"/>
      <c r="M996" s="164"/>
      <c r="T996" s="52"/>
      <c r="AT996" s="18" t="s">
        <v>321</v>
      </c>
      <c r="AU996" s="18" t="s">
        <v>81</v>
      </c>
    </row>
    <row r="997" spans="2:65" s="12" customFormat="1">
      <c r="B997" s="146"/>
      <c r="D997" s="147" t="s">
        <v>313</v>
      </c>
      <c r="E997" s="148" t="s">
        <v>21</v>
      </c>
      <c r="F997" s="149" t="s">
        <v>4406</v>
      </c>
      <c r="H997" s="150">
        <v>21.6</v>
      </c>
      <c r="I997" s="151"/>
      <c r="L997" s="146"/>
      <c r="M997" s="152"/>
      <c r="T997" s="153"/>
      <c r="AT997" s="148" t="s">
        <v>313</v>
      </c>
      <c r="AU997" s="148" t="s">
        <v>81</v>
      </c>
      <c r="AV997" s="12" t="s">
        <v>81</v>
      </c>
      <c r="AW997" s="12" t="s">
        <v>34</v>
      </c>
      <c r="AX997" s="12" t="s">
        <v>72</v>
      </c>
      <c r="AY997" s="148" t="s">
        <v>306</v>
      </c>
    </row>
    <row r="998" spans="2:65" s="13" customFormat="1">
      <c r="B998" s="154"/>
      <c r="D998" s="147" t="s">
        <v>313</v>
      </c>
      <c r="E998" s="155" t="s">
        <v>21</v>
      </c>
      <c r="F998" s="156" t="s">
        <v>315</v>
      </c>
      <c r="H998" s="157">
        <v>21.6</v>
      </c>
      <c r="I998" s="158"/>
      <c r="L998" s="154"/>
      <c r="M998" s="159"/>
      <c r="T998" s="160"/>
      <c r="AT998" s="155" t="s">
        <v>313</v>
      </c>
      <c r="AU998" s="155" t="s">
        <v>81</v>
      </c>
      <c r="AV998" s="13" t="s">
        <v>89</v>
      </c>
      <c r="AW998" s="13" t="s">
        <v>34</v>
      </c>
      <c r="AX998" s="13" t="s">
        <v>79</v>
      </c>
      <c r="AY998" s="155" t="s">
        <v>306</v>
      </c>
    </row>
    <row r="999" spans="2:65" s="11" customFormat="1" ht="22.9" customHeight="1">
      <c r="B999" s="121"/>
      <c r="D999" s="122" t="s">
        <v>71</v>
      </c>
      <c r="E999" s="131" t="s">
        <v>1463</v>
      </c>
      <c r="F999" s="131" t="s">
        <v>1464</v>
      </c>
      <c r="I999" s="124"/>
      <c r="J999" s="132">
        <f>BK999</f>
        <v>0</v>
      </c>
      <c r="L999" s="121"/>
      <c r="M999" s="126"/>
      <c r="P999" s="127">
        <f>SUM(P1000:P1009)</f>
        <v>0</v>
      </c>
      <c r="R999" s="127">
        <f>SUM(R1000:R1009)</f>
        <v>0</v>
      </c>
      <c r="T999" s="128">
        <f>SUM(T1000:T1009)</f>
        <v>0</v>
      </c>
      <c r="AR999" s="122" t="s">
        <v>79</v>
      </c>
      <c r="AT999" s="129" t="s">
        <v>71</v>
      </c>
      <c r="AU999" s="129" t="s">
        <v>79</v>
      </c>
      <c r="AY999" s="122" t="s">
        <v>306</v>
      </c>
      <c r="BK999" s="130">
        <f>SUM(BK1000:BK1009)</f>
        <v>0</v>
      </c>
    </row>
    <row r="1000" spans="2:65" s="1" customFormat="1" ht="24.2" customHeight="1">
      <c r="B1000" s="33"/>
      <c r="C1000" s="133" t="s">
        <v>1333</v>
      </c>
      <c r="D1000" s="133" t="s">
        <v>308</v>
      </c>
      <c r="E1000" s="134" t="s">
        <v>4407</v>
      </c>
      <c r="F1000" s="135" t="s">
        <v>4408</v>
      </c>
      <c r="G1000" s="136" t="s">
        <v>375</v>
      </c>
      <c r="H1000" s="137">
        <v>4.0289999999999999</v>
      </c>
      <c r="I1000" s="138"/>
      <c r="J1000" s="139">
        <f>ROUND(I1000*H1000,2)</f>
        <v>0</v>
      </c>
      <c r="K1000" s="135" t="s">
        <v>3596</v>
      </c>
      <c r="L1000" s="33"/>
      <c r="M1000" s="140" t="s">
        <v>21</v>
      </c>
      <c r="N1000" s="141" t="s">
        <v>43</v>
      </c>
      <c r="P1000" s="142">
        <f>O1000*H1000</f>
        <v>0</v>
      </c>
      <c r="Q1000" s="142">
        <v>0</v>
      </c>
      <c r="R1000" s="142">
        <f>Q1000*H1000</f>
        <v>0</v>
      </c>
      <c r="S1000" s="142">
        <v>0</v>
      </c>
      <c r="T1000" s="143">
        <f>S1000*H1000</f>
        <v>0</v>
      </c>
      <c r="AR1000" s="144" t="s">
        <v>108</v>
      </c>
      <c r="AT1000" s="144" t="s">
        <v>308</v>
      </c>
      <c r="AU1000" s="144" t="s">
        <v>81</v>
      </c>
      <c r="AY1000" s="18" t="s">
        <v>306</v>
      </c>
      <c r="BE1000" s="145">
        <f>IF(N1000="základní",J1000,0)</f>
        <v>0</v>
      </c>
      <c r="BF1000" s="145">
        <f>IF(N1000="snížená",J1000,0)</f>
        <v>0</v>
      </c>
      <c r="BG1000" s="145">
        <f>IF(N1000="zákl. přenesená",J1000,0)</f>
        <v>0</v>
      </c>
      <c r="BH1000" s="145">
        <f>IF(N1000="sníž. přenesená",J1000,0)</f>
        <v>0</v>
      </c>
      <c r="BI1000" s="145">
        <f>IF(N1000="nulová",J1000,0)</f>
        <v>0</v>
      </c>
      <c r="BJ1000" s="18" t="s">
        <v>79</v>
      </c>
      <c r="BK1000" s="145">
        <f>ROUND(I1000*H1000,2)</f>
        <v>0</v>
      </c>
      <c r="BL1000" s="18" t="s">
        <v>108</v>
      </c>
      <c r="BM1000" s="144" t="s">
        <v>4409</v>
      </c>
    </row>
    <row r="1001" spans="2:65" s="1" customFormat="1">
      <c r="B1001" s="33"/>
      <c r="D1001" s="161" t="s">
        <v>321</v>
      </c>
      <c r="F1001" s="162" t="s">
        <v>4410</v>
      </c>
      <c r="I1001" s="163"/>
      <c r="L1001" s="33"/>
      <c r="M1001" s="164"/>
      <c r="T1001" s="52"/>
      <c r="AT1001" s="18" t="s">
        <v>321</v>
      </c>
      <c r="AU1001" s="18" t="s">
        <v>81</v>
      </c>
    </row>
    <row r="1002" spans="2:65" s="1" customFormat="1" ht="21.75" customHeight="1">
      <c r="B1002" s="33"/>
      <c r="C1002" s="133" t="s">
        <v>1338</v>
      </c>
      <c r="D1002" s="133" t="s">
        <v>308</v>
      </c>
      <c r="E1002" s="134" t="s">
        <v>1478</v>
      </c>
      <c r="F1002" s="135" t="s">
        <v>1479</v>
      </c>
      <c r="G1002" s="136" t="s">
        <v>375</v>
      </c>
      <c r="H1002" s="137">
        <v>4.0289999999999999</v>
      </c>
      <c r="I1002" s="138"/>
      <c r="J1002" s="139">
        <f>ROUND(I1002*H1002,2)</f>
        <v>0</v>
      </c>
      <c r="K1002" s="135" t="s">
        <v>3596</v>
      </c>
      <c r="L1002" s="33"/>
      <c r="M1002" s="140" t="s">
        <v>21</v>
      </c>
      <c r="N1002" s="141" t="s">
        <v>43</v>
      </c>
      <c r="P1002" s="142">
        <f>O1002*H1002</f>
        <v>0</v>
      </c>
      <c r="Q1002" s="142">
        <v>0</v>
      </c>
      <c r="R1002" s="142">
        <f>Q1002*H1002</f>
        <v>0</v>
      </c>
      <c r="S1002" s="142">
        <v>0</v>
      </c>
      <c r="T1002" s="143">
        <f>S1002*H1002</f>
        <v>0</v>
      </c>
      <c r="AR1002" s="144" t="s">
        <v>108</v>
      </c>
      <c r="AT1002" s="144" t="s">
        <v>308</v>
      </c>
      <c r="AU1002" s="144" t="s">
        <v>81</v>
      </c>
      <c r="AY1002" s="18" t="s">
        <v>306</v>
      </c>
      <c r="BE1002" s="145">
        <f>IF(N1002="základní",J1002,0)</f>
        <v>0</v>
      </c>
      <c r="BF1002" s="145">
        <f>IF(N1002="snížená",J1002,0)</f>
        <v>0</v>
      </c>
      <c r="BG1002" s="145">
        <f>IF(N1002="zákl. přenesená",J1002,0)</f>
        <v>0</v>
      </c>
      <c r="BH1002" s="145">
        <f>IF(N1002="sníž. přenesená",J1002,0)</f>
        <v>0</v>
      </c>
      <c r="BI1002" s="145">
        <f>IF(N1002="nulová",J1002,0)</f>
        <v>0</v>
      </c>
      <c r="BJ1002" s="18" t="s">
        <v>79</v>
      </c>
      <c r="BK1002" s="145">
        <f>ROUND(I1002*H1002,2)</f>
        <v>0</v>
      </c>
      <c r="BL1002" s="18" t="s">
        <v>108</v>
      </c>
      <c r="BM1002" s="144" t="s">
        <v>4411</v>
      </c>
    </row>
    <row r="1003" spans="2:65" s="1" customFormat="1">
      <c r="B1003" s="33"/>
      <c r="D1003" s="161" t="s">
        <v>321</v>
      </c>
      <c r="F1003" s="162" t="s">
        <v>3642</v>
      </c>
      <c r="I1003" s="163"/>
      <c r="L1003" s="33"/>
      <c r="M1003" s="164"/>
      <c r="T1003" s="52"/>
      <c r="AT1003" s="18" t="s">
        <v>321</v>
      </c>
      <c r="AU1003" s="18" t="s">
        <v>81</v>
      </c>
    </row>
    <row r="1004" spans="2:65" s="1" customFormat="1" ht="24.2" customHeight="1">
      <c r="B1004" s="33"/>
      <c r="C1004" s="133" t="s">
        <v>1343</v>
      </c>
      <c r="D1004" s="133" t="s">
        <v>308</v>
      </c>
      <c r="E1004" s="134" t="s">
        <v>1483</v>
      </c>
      <c r="F1004" s="135" t="s">
        <v>3643</v>
      </c>
      <c r="G1004" s="136" t="s">
        <v>375</v>
      </c>
      <c r="H1004" s="137">
        <v>56.405999999999999</v>
      </c>
      <c r="I1004" s="138"/>
      <c r="J1004" s="139">
        <f>ROUND(I1004*H1004,2)</f>
        <v>0</v>
      </c>
      <c r="K1004" s="135" t="s">
        <v>3596</v>
      </c>
      <c r="L1004" s="33"/>
      <c r="M1004" s="140" t="s">
        <v>21</v>
      </c>
      <c r="N1004" s="141" t="s">
        <v>43</v>
      </c>
      <c r="P1004" s="142">
        <f>O1004*H1004</f>
        <v>0</v>
      </c>
      <c r="Q1004" s="142">
        <v>0</v>
      </c>
      <c r="R1004" s="142">
        <f>Q1004*H1004</f>
        <v>0</v>
      </c>
      <c r="S1004" s="142">
        <v>0</v>
      </c>
      <c r="T1004" s="143">
        <f>S1004*H1004</f>
        <v>0</v>
      </c>
      <c r="AR1004" s="144" t="s">
        <v>108</v>
      </c>
      <c r="AT1004" s="144" t="s">
        <v>308</v>
      </c>
      <c r="AU1004" s="144" t="s">
        <v>81</v>
      </c>
      <c r="AY1004" s="18" t="s">
        <v>306</v>
      </c>
      <c r="BE1004" s="145">
        <f>IF(N1004="základní",J1004,0)</f>
        <v>0</v>
      </c>
      <c r="BF1004" s="145">
        <f>IF(N1004="snížená",J1004,0)</f>
        <v>0</v>
      </c>
      <c r="BG1004" s="145">
        <f>IF(N1004="zákl. přenesená",J1004,0)</f>
        <v>0</v>
      </c>
      <c r="BH1004" s="145">
        <f>IF(N1004="sníž. přenesená",J1004,0)</f>
        <v>0</v>
      </c>
      <c r="BI1004" s="145">
        <f>IF(N1004="nulová",J1004,0)</f>
        <v>0</v>
      </c>
      <c r="BJ1004" s="18" t="s">
        <v>79</v>
      </c>
      <c r="BK1004" s="145">
        <f>ROUND(I1004*H1004,2)</f>
        <v>0</v>
      </c>
      <c r="BL1004" s="18" t="s">
        <v>108</v>
      </c>
      <c r="BM1004" s="144" t="s">
        <v>4412</v>
      </c>
    </row>
    <row r="1005" spans="2:65" s="1" customFormat="1">
      <c r="B1005" s="33"/>
      <c r="D1005" s="161" t="s">
        <v>321</v>
      </c>
      <c r="F1005" s="162" t="s">
        <v>3644</v>
      </c>
      <c r="I1005" s="163"/>
      <c r="L1005" s="33"/>
      <c r="M1005" s="164"/>
      <c r="T1005" s="52"/>
      <c r="AT1005" s="18" t="s">
        <v>321</v>
      </c>
      <c r="AU1005" s="18" t="s">
        <v>81</v>
      </c>
    </row>
    <row r="1006" spans="2:65" s="1" customFormat="1" ht="19.5">
      <c r="B1006" s="33"/>
      <c r="D1006" s="147" t="s">
        <v>356</v>
      </c>
      <c r="F1006" s="178" t="s">
        <v>3733</v>
      </c>
      <c r="I1006" s="163"/>
      <c r="L1006" s="33"/>
      <c r="M1006" s="164"/>
      <c r="T1006" s="52"/>
      <c r="AT1006" s="18" t="s">
        <v>356</v>
      </c>
      <c r="AU1006" s="18" t="s">
        <v>81</v>
      </c>
    </row>
    <row r="1007" spans="2:65" s="12" customFormat="1">
      <c r="B1007" s="146"/>
      <c r="D1007" s="147" t="s">
        <v>313</v>
      </c>
      <c r="F1007" s="149" t="s">
        <v>4413</v>
      </c>
      <c r="H1007" s="150">
        <v>56.405999999999999</v>
      </c>
      <c r="I1007" s="151"/>
      <c r="L1007" s="146"/>
      <c r="M1007" s="152"/>
      <c r="T1007" s="153"/>
      <c r="AT1007" s="148" t="s">
        <v>313</v>
      </c>
      <c r="AU1007" s="148" t="s">
        <v>81</v>
      </c>
      <c r="AV1007" s="12" t="s">
        <v>81</v>
      </c>
      <c r="AW1007" s="12" t="s">
        <v>4</v>
      </c>
      <c r="AX1007" s="12" t="s">
        <v>79</v>
      </c>
      <c r="AY1007" s="148" t="s">
        <v>306</v>
      </c>
    </row>
    <row r="1008" spans="2:65" s="1" customFormat="1" ht="24.2" customHeight="1">
      <c r="B1008" s="33"/>
      <c r="C1008" s="133" t="s">
        <v>1348</v>
      </c>
      <c r="D1008" s="133" t="s">
        <v>308</v>
      </c>
      <c r="E1008" s="134" t="s">
        <v>1489</v>
      </c>
      <c r="F1008" s="135" t="s">
        <v>1490</v>
      </c>
      <c r="G1008" s="136" t="s">
        <v>375</v>
      </c>
      <c r="H1008" s="137">
        <v>4.0289999999999999</v>
      </c>
      <c r="I1008" s="138"/>
      <c r="J1008" s="139">
        <f>ROUND(I1008*H1008,2)</f>
        <v>0</v>
      </c>
      <c r="K1008" s="135" t="s">
        <v>3596</v>
      </c>
      <c r="L1008" s="33"/>
      <c r="M1008" s="140" t="s">
        <v>21</v>
      </c>
      <c r="N1008" s="141" t="s">
        <v>43</v>
      </c>
      <c r="P1008" s="142">
        <f>O1008*H1008</f>
        <v>0</v>
      </c>
      <c r="Q1008" s="142">
        <v>0</v>
      </c>
      <c r="R1008" s="142">
        <f>Q1008*H1008</f>
        <v>0</v>
      </c>
      <c r="S1008" s="142">
        <v>0</v>
      </c>
      <c r="T1008" s="143">
        <f>S1008*H1008</f>
        <v>0</v>
      </c>
      <c r="AR1008" s="144" t="s">
        <v>108</v>
      </c>
      <c r="AT1008" s="144" t="s">
        <v>308</v>
      </c>
      <c r="AU1008" s="144" t="s">
        <v>81</v>
      </c>
      <c r="AY1008" s="18" t="s">
        <v>306</v>
      </c>
      <c r="BE1008" s="145">
        <f>IF(N1008="základní",J1008,0)</f>
        <v>0</v>
      </c>
      <c r="BF1008" s="145">
        <f>IF(N1008="snížená",J1008,0)</f>
        <v>0</v>
      </c>
      <c r="BG1008" s="145">
        <f>IF(N1008="zákl. přenesená",J1008,0)</f>
        <v>0</v>
      </c>
      <c r="BH1008" s="145">
        <f>IF(N1008="sníž. přenesená",J1008,0)</f>
        <v>0</v>
      </c>
      <c r="BI1008" s="145">
        <f>IF(N1008="nulová",J1008,0)</f>
        <v>0</v>
      </c>
      <c r="BJ1008" s="18" t="s">
        <v>79</v>
      </c>
      <c r="BK1008" s="145">
        <f>ROUND(I1008*H1008,2)</f>
        <v>0</v>
      </c>
      <c r="BL1008" s="18" t="s">
        <v>108</v>
      </c>
      <c r="BM1008" s="144" t="s">
        <v>4414</v>
      </c>
    </row>
    <row r="1009" spans="2:65" s="1" customFormat="1">
      <c r="B1009" s="33"/>
      <c r="D1009" s="161" t="s">
        <v>321</v>
      </c>
      <c r="F1009" s="162" t="s">
        <v>3647</v>
      </c>
      <c r="I1009" s="163"/>
      <c r="L1009" s="33"/>
      <c r="M1009" s="164"/>
      <c r="T1009" s="52"/>
      <c r="AT1009" s="18" t="s">
        <v>321</v>
      </c>
      <c r="AU1009" s="18" t="s">
        <v>81</v>
      </c>
    </row>
    <row r="1010" spans="2:65" s="11" customFormat="1" ht="22.9" customHeight="1">
      <c r="B1010" s="121"/>
      <c r="D1010" s="122" t="s">
        <v>71</v>
      </c>
      <c r="E1010" s="131" t="s">
        <v>1493</v>
      </c>
      <c r="F1010" s="131" t="s">
        <v>1494</v>
      </c>
      <c r="I1010" s="124"/>
      <c r="J1010" s="132">
        <f>BK1010</f>
        <v>0</v>
      </c>
      <c r="L1010" s="121"/>
      <c r="M1010" s="126"/>
      <c r="P1010" s="127">
        <f>SUM(P1011:P1012)</f>
        <v>0</v>
      </c>
      <c r="R1010" s="127">
        <f>SUM(R1011:R1012)</f>
        <v>0</v>
      </c>
      <c r="T1010" s="128">
        <f>SUM(T1011:T1012)</f>
        <v>0</v>
      </c>
      <c r="AR1010" s="122" t="s">
        <v>79</v>
      </c>
      <c r="AT1010" s="129" t="s">
        <v>71</v>
      </c>
      <c r="AU1010" s="129" t="s">
        <v>79</v>
      </c>
      <c r="AY1010" s="122" t="s">
        <v>306</v>
      </c>
      <c r="BK1010" s="130">
        <f>SUM(BK1011:BK1012)</f>
        <v>0</v>
      </c>
    </row>
    <row r="1011" spans="2:65" s="1" customFormat="1" ht="33" customHeight="1">
      <c r="B1011" s="33"/>
      <c r="C1011" s="133" t="s">
        <v>1355</v>
      </c>
      <c r="D1011" s="133" t="s">
        <v>308</v>
      </c>
      <c r="E1011" s="134" t="s">
        <v>4415</v>
      </c>
      <c r="F1011" s="135" t="s">
        <v>4416</v>
      </c>
      <c r="G1011" s="136" t="s">
        <v>375</v>
      </c>
      <c r="H1011" s="137">
        <v>725.94</v>
      </c>
      <c r="I1011" s="138"/>
      <c r="J1011" s="139">
        <f>ROUND(I1011*H1011,2)</f>
        <v>0</v>
      </c>
      <c r="K1011" s="135" t="s">
        <v>3596</v>
      </c>
      <c r="L1011" s="33"/>
      <c r="M1011" s="140" t="s">
        <v>21</v>
      </c>
      <c r="N1011" s="141" t="s">
        <v>43</v>
      </c>
      <c r="P1011" s="142">
        <f>O1011*H1011</f>
        <v>0</v>
      </c>
      <c r="Q1011" s="142">
        <v>0</v>
      </c>
      <c r="R1011" s="142">
        <f>Q1011*H1011</f>
        <v>0</v>
      </c>
      <c r="S1011" s="142">
        <v>0</v>
      </c>
      <c r="T1011" s="143">
        <f>S1011*H1011</f>
        <v>0</v>
      </c>
      <c r="AR1011" s="144" t="s">
        <v>108</v>
      </c>
      <c r="AT1011" s="144" t="s">
        <v>308</v>
      </c>
      <c r="AU1011" s="144" t="s">
        <v>81</v>
      </c>
      <c r="AY1011" s="18" t="s">
        <v>306</v>
      </c>
      <c r="BE1011" s="145">
        <f>IF(N1011="základní",J1011,0)</f>
        <v>0</v>
      </c>
      <c r="BF1011" s="145">
        <f>IF(N1011="snížená",J1011,0)</f>
        <v>0</v>
      </c>
      <c r="BG1011" s="145">
        <f>IF(N1011="zákl. přenesená",J1011,0)</f>
        <v>0</v>
      </c>
      <c r="BH1011" s="145">
        <f>IF(N1011="sníž. přenesená",J1011,0)</f>
        <v>0</v>
      </c>
      <c r="BI1011" s="145">
        <f>IF(N1011="nulová",J1011,0)</f>
        <v>0</v>
      </c>
      <c r="BJ1011" s="18" t="s">
        <v>79</v>
      </c>
      <c r="BK1011" s="145">
        <f>ROUND(I1011*H1011,2)</f>
        <v>0</v>
      </c>
      <c r="BL1011" s="18" t="s">
        <v>108</v>
      </c>
      <c r="BM1011" s="144" t="s">
        <v>4417</v>
      </c>
    </row>
    <row r="1012" spans="2:65" s="1" customFormat="1">
      <c r="B1012" s="33"/>
      <c r="D1012" s="161" t="s">
        <v>321</v>
      </c>
      <c r="F1012" s="162" t="s">
        <v>4418</v>
      </c>
      <c r="I1012" s="163"/>
      <c r="L1012" s="33"/>
      <c r="M1012" s="164"/>
      <c r="T1012" s="52"/>
      <c r="AT1012" s="18" t="s">
        <v>321</v>
      </c>
      <c r="AU1012" s="18" t="s">
        <v>81</v>
      </c>
    </row>
    <row r="1013" spans="2:65" s="11" customFormat="1" ht="25.9" customHeight="1">
      <c r="B1013" s="121"/>
      <c r="D1013" s="122" t="s">
        <v>71</v>
      </c>
      <c r="E1013" s="123" t="s">
        <v>1500</v>
      </c>
      <c r="F1013" s="123" t="s">
        <v>1501</v>
      </c>
      <c r="I1013" s="124"/>
      <c r="J1013" s="125">
        <f>BK1013</f>
        <v>0</v>
      </c>
      <c r="L1013" s="121"/>
      <c r="M1013" s="126"/>
      <c r="P1013" s="127">
        <f>P1014+P1117+P1258+P1368+P1391+P1401+P1460+P1478+P1531+P1578+P1622+P1721+P1782+P1852+P1863</f>
        <v>0</v>
      </c>
      <c r="R1013" s="127">
        <f>R1014+R1117+R1258+R1368+R1391+R1401+R1460+R1478+R1531+R1578+R1622+R1721+R1782+R1852+R1863</f>
        <v>117.62330232000002</v>
      </c>
      <c r="T1013" s="128">
        <f>T1014+T1117+T1258+T1368+T1391+T1401+T1460+T1478+T1531+T1578+T1622+T1721+T1782+T1852+T1863</f>
        <v>0</v>
      </c>
      <c r="AR1013" s="122" t="s">
        <v>81</v>
      </c>
      <c r="AT1013" s="129" t="s">
        <v>71</v>
      </c>
      <c r="AU1013" s="129" t="s">
        <v>72</v>
      </c>
      <c r="AY1013" s="122" t="s">
        <v>306</v>
      </c>
      <c r="BK1013" s="130">
        <f>BK1014+BK1117+BK1258+BK1368+BK1391+BK1401+BK1460+BK1478+BK1531+BK1578+BK1622+BK1721+BK1782+BK1852+BK1863</f>
        <v>0</v>
      </c>
    </row>
    <row r="1014" spans="2:65" s="11" customFormat="1" ht="22.9" customHeight="1">
      <c r="B1014" s="121"/>
      <c r="D1014" s="122" t="s">
        <v>71</v>
      </c>
      <c r="E1014" s="131" t="s">
        <v>1502</v>
      </c>
      <c r="F1014" s="131" t="s">
        <v>1503</v>
      </c>
      <c r="I1014" s="124"/>
      <c r="J1014" s="132">
        <f>BK1014</f>
        <v>0</v>
      </c>
      <c r="L1014" s="121"/>
      <c r="M1014" s="126"/>
      <c r="P1014" s="127">
        <f>SUM(P1015:P1116)</f>
        <v>0</v>
      </c>
      <c r="R1014" s="127">
        <f>SUM(R1015:R1116)</f>
        <v>5.1789787799999978</v>
      </c>
      <c r="T1014" s="128">
        <f>SUM(T1015:T1116)</f>
        <v>0</v>
      </c>
      <c r="AR1014" s="122" t="s">
        <v>81</v>
      </c>
      <c r="AT1014" s="129" t="s">
        <v>71</v>
      </c>
      <c r="AU1014" s="129" t="s">
        <v>79</v>
      </c>
      <c r="AY1014" s="122" t="s">
        <v>306</v>
      </c>
      <c r="BK1014" s="130">
        <f>SUM(BK1015:BK1116)</f>
        <v>0</v>
      </c>
    </row>
    <row r="1015" spans="2:65" s="1" customFormat="1" ht="21.75" customHeight="1">
      <c r="B1015" s="33"/>
      <c r="C1015" s="133" t="s">
        <v>1363</v>
      </c>
      <c r="D1015" s="133" t="s">
        <v>308</v>
      </c>
      <c r="E1015" s="134" t="s">
        <v>4419</v>
      </c>
      <c r="F1015" s="135" t="s">
        <v>4420</v>
      </c>
      <c r="G1015" s="136" t="s">
        <v>236</v>
      </c>
      <c r="H1015" s="137">
        <v>315</v>
      </c>
      <c r="I1015" s="138"/>
      <c r="J1015" s="139">
        <f>ROUND(I1015*H1015,2)</f>
        <v>0</v>
      </c>
      <c r="K1015" s="135" t="s">
        <v>3596</v>
      </c>
      <c r="L1015" s="33"/>
      <c r="M1015" s="140" t="s">
        <v>21</v>
      </c>
      <c r="N1015" s="141" t="s">
        <v>43</v>
      </c>
      <c r="P1015" s="142">
        <f>O1015*H1015</f>
        <v>0</v>
      </c>
      <c r="Q1015" s="142">
        <v>0</v>
      </c>
      <c r="R1015" s="142">
        <f>Q1015*H1015</f>
        <v>0</v>
      </c>
      <c r="S1015" s="142">
        <v>0</v>
      </c>
      <c r="T1015" s="143">
        <f>S1015*H1015</f>
        <v>0</v>
      </c>
      <c r="AR1015" s="144" t="s">
        <v>368</v>
      </c>
      <c r="AT1015" s="144" t="s">
        <v>308</v>
      </c>
      <c r="AU1015" s="144" t="s">
        <v>81</v>
      </c>
      <c r="AY1015" s="18" t="s">
        <v>306</v>
      </c>
      <c r="BE1015" s="145">
        <f>IF(N1015="základní",J1015,0)</f>
        <v>0</v>
      </c>
      <c r="BF1015" s="145">
        <f>IF(N1015="snížená",J1015,0)</f>
        <v>0</v>
      </c>
      <c r="BG1015" s="145">
        <f>IF(N1015="zákl. přenesená",J1015,0)</f>
        <v>0</v>
      </c>
      <c r="BH1015" s="145">
        <f>IF(N1015="sníž. přenesená",J1015,0)</f>
        <v>0</v>
      </c>
      <c r="BI1015" s="145">
        <f>IF(N1015="nulová",J1015,0)</f>
        <v>0</v>
      </c>
      <c r="BJ1015" s="18" t="s">
        <v>79</v>
      </c>
      <c r="BK1015" s="145">
        <f>ROUND(I1015*H1015,2)</f>
        <v>0</v>
      </c>
      <c r="BL1015" s="18" t="s">
        <v>368</v>
      </c>
      <c r="BM1015" s="144" t="s">
        <v>4421</v>
      </c>
    </row>
    <row r="1016" spans="2:65" s="1" customFormat="1">
      <c r="B1016" s="33"/>
      <c r="D1016" s="161" t="s">
        <v>321</v>
      </c>
      <c r="F1016" s="162" t="s">
        <v>4422</v>
      </c>
      <c r="I1016" s="163"/>
      <c r="L1016" s="33"/>
      <c r="M1016" s="164"/>
      <c r="T1016" s="52"/>
      <c r="AT1016" s="18" t="s">
        <v>321</v>
      </c>
      <c r="AU1016" s="18" t="s">
        <v>81</v>
      </c>
    </row>
    <row r="1017" spans="2:65" s="12" customFormat="1">
      <c r="B1017" s="146"/>
      <c r="D1017" s="147" t="s">
        <v>313</v>
      </c>
      <c r="E1017" s="148" t="s">
        <v>21</v>
      </c>
      <c r="F1017" s="149" t="s">
        <v>4423</v>
      </c>
      <c r="H1017" s="150">
        <v>315</v>
      </c>
      <c r="I1017" s="151"/>
      <c r="L1017" s="146"/>
      <c r="M1017" s="152"/>
      <c r="T1017" s="153"/>
      <c r="AT1017" s="148" t="s">
        <v>313</v>
      </c>
      <c r="AU1017" s="148" t="s">
        <v>81</v>
      </c>
      <c r="AV1017" s="12" t="s">
        <v>81</v>
      </c>
      <c r="AW1017" s="12" t="s">
        <v>34</v>
      </c>
      <c r="AX1017" s="12" t="s">
        <v>72</v>
      </c>
      <c r="AY1017" s="148" t="s">
        <v>306</v>
      </c>
    </row>
    <row r="1018" spans="2:65" s="13" customFormat="1">
      <c r="B1018" s="154"/>
      <c r="D1018" s="147" t="s">
        <v>313</v>
      </c>
      <c r="E1018" s="155" t="s">
        <v>21</v>
      </c>
      <c r="F1018" s="156" t="s">
        <v>315</v>
      </c>
      <c r="H1018" s="157">
        <v>315</v>
      </c>
      <c r="I1018" s="158"/>
      <c r="L1018" s="154"/>
      <c r="M1018" s="159"/>
      <c r="T1018" s="160"/>
      <c r="AT1018" s="155" t="s">
        <v>313</v>
      </c>
      <c r="AU1018" s="155" t="s">
        <v>81</v>
      </c>
      <c r="AV1018" s="13" t="s">
        <v>89</v>
      </c>
      <c r="AW1018" s="13" t="s">
        <v>34</v>
      </c>
      <c r="AX1018" s="13" t="s">
        <v>79</v>
      </c>
      <c r="AY1018" s="155" t="s">
        <v>306</v>
      </c>
    </row>
    <row r="1019" spans="2:65" s="1" customFormat="1" ht="16.5" customHeight="1">
      <c r="B1019" s="33"/>
      <c r="C1019" s="179" t="s">
        <v>1370</v>
      </c>
      <c r="D1019" s="179" t="s">
        <v>447</v>
      </c>
      <c r="E1019" s="180" t="s">
        <v>1528</v>
      </c>
      <c r="F1019" s="181" t="s">
        <v>1529</v>
      </c>
      <c r="G1019" s="182" t="s">
        <v>375</v>
      </c>
      <c r="H1019" s="183">
        <v>9.5000000000000001E-2</v>
      </c>
      <c r="I1019" s="184"/>
      <c r="J1019" s="185">
        <f>ROUND(I1019*H1019,2)</f>
        <v>0</v>
      </c>
      <c r="K1019" s="181" t="s">
        <v>3596</v>
      </c>
      <c r="L1019" s="186"/>
      <c r="M1019" s="187" t="s">
        <v>21</v>
      </c>
      <c r="N1019" s="188" t="s">
        <v>43</v>
      </c>
      <c r="P1019" s="142">
        <f>O1019*H1019</f>
        <v>0</v>
      </c>
      <c r="Q1019" s="142">
        <v>1</v>
      </c>
      <c r="R1019" s="142">
        <f>Q1019*H1019</f>
        <v>9.5000000000000001E-2</v>
      </c>
      <c r="S1019" s="142">
        <v>0</v>
      </c>
      <c r="T1019" s="143">
        <f>S1019*H1019</f>
        <v>0</v>
      </c>
      <c r="AR1019" s="144" t="s">
        <v>530</v>
      </c>
      <c r="AT1019" s="144" t="s">
        <v>447</v>
      </c>
      <c r="AU1019" s="144" t="s">
        <v>81</v>
      </c>
      <c r="AY1019" s="18" t="s">
        <v>306</v>
      </c>
      <c r="BE1019" s="145">
        <f>IF(N1019="základní",J1019,0)</f>
        <v>0</v>
      </c>
      <c r="BF1019" s="145">
        <f>IF(N1019="snížená",J1019,0)</f>
        <v>0</v>
      </c>
      <c r="BG1019" s="145">
        <f>IF(N1019="zákl. přenesená",J1019,0)</f>
        <v>0</v>
      </c>
      <c r="BH1019" s="145">
        <f>IF(N1019="sníž. přenesená",J1019,0)</f>
        <v>0</v>
      </c>
      <c r="BI1019" s="145">
        <f>IF(N1019="nulová",J1019,0)</f>
        <v>0</v>
      </c>
      <c r="BJ1019" s="18" t="s">
        <v>79</v>
      </c>
      <c r="BK1019" s="145">
        <f>ROUND(I1019*H1019,2)</f>
        <v>0</v>
      </c>
      <c r="BL1019" s="18" t="s">
        <v>368</v>
      </c>
      <c r="BM1019" s="144" t="s">
        <v>4424</v>
      </c>
    </row>
    <row r="1020" spans="2:65" s="1" customFormat="1" ht="19.5">
      <c r="B1020" s="33"/>
      <c r="D1020" s="147" t="s">
        <v>356</v>
      </c>
      <c r="F1020" s="178" t="s">
        <v>4425</v>
      </c>
      <c r="I1020" s="163"/>
      <c r="L1020" s="33"/>
      <c r="M1020" s="164"/>
      <c r="T1020" s="52"/>
      <c r="AT1020" s="18" t="s">
        <v>356</v>
      </c>
      <c r="AU1020" s="18" t="s">
        <v>81</v>
      </c>
    </row>
    <row r="1021" spans="2:65" s="12" customFormat="1">
      <c r="B1021" s="146"/>
      <c r="D1021" s="147" t="s">
        <v>313</v>
      </c>
      <c r="F1021" s="149" t="s">
        <v>4426</v>
      </c>
      <c r="H1021" s="150">
        <v>9.5000000000000001E-2</v>
      </c>
      <c r="I1021" s="151"/>
      <c r="L1021" s="146"/>
      <c r="M1021" s="152"/>
      <c r="T1021" s="153"/>
      <c r="AT1021" s="148" t="s">
        <v>313</v>
      </c>
      <c r="AU1021" s="148" t="s">
        <v>81</v>
      </c>
      <c r="AV1021" s="12" t="s">
        <v>81</v>
      </c>
      <c r="AW1021" s="12" t="s">
        <v>4</v>
      </c>
      <c r="AX1021" s="12" t="s">
        <v>79</v>
      </c>
      <c r="AY1021" s="148" t="s">
        <v>306</v>
      </c>
    </row>
    <row r="1022" spans="2:65" s="1" customFormat="1" ht="21.75" customHeight="1">
      <c r="B1022" s="33"/>
      <c r="C1022" s="133" t="s">
        <v>1375</v>
      </c>
      <c r="D1022" s="133" t="s">
        <v>308</v>
      </c>
      <c r="E1022" s="134" t="s">
        <v>4427</v>
      </c>
      <c r="F1022" s="135" t="s">
        <v>4428</v>
      </c>
      <c r="G1022" s="136" t="s">
        <v>236</v>
      </c>
      <c r="H1022" s="137">
        <v>79.275999999999996</v>
      </c>
      <c r="I1022" s="138"/>
      <c r="J1022" s="139">
        <f>ROUND(I1022*H1022,2)</f>
        <v>0</v>
      </c>
      <c r="K1022" s="135" t="s">
        <v>3596</v>
      </c>
      <c r="L1022" s="33"/>
      <c r="M1022" s="140" t="s">
        <v>21</v>
      </c>
      <c r="N1022" s="141" t="s">
        <v>43</v>
      </c>
      <c r="P1022" s="142">
        <f>O1022*H1022</f>
        <v>0</v>
      </c>
      <c r="Q1022" s="142">
        <v>0</v>
      </c>
      <c r="R1022" s="142">
        <f>Q1022*H1022</f>
        <v>0</v>
      </c>
      <c r="S1022" s="142">
        <v>0</v>
      </c>
      <c r="T1022" s="143">
        <f>S1022*H1022</f>
        <v>0</v>
      </c>
      <c r="AR1022" s="144" t="s">
        <v>368</v>
      </c>
      <c r="AT1022" s="144" t="s">
        <v>308</v>
      </c>
      <c r="AU1022" s="144" t="s">
        <v>81</v>
      </c>
      <c r="AY1022" s="18" t="s">
        <v>306</v>
      </c>
      <c r="BE1022" s="145">
        <f>IF(N1022="základní",J1022,0)</f>
        <v>0</v>
      </c>
      <c r="BF1022" s="145">
        <f>IF(N1022="snížená",J1022,0)</f>
        <v>0</v>
      </c>
      <c r="BG1022" s="145">
        <f>IF(N1022="zákl. přenesená",J1022,0)</f>
        <v>0</v>
      </c>
      <c r="BH1022" s="145">
        <f>IF(N1022="sníž. přenesená",J1022,0)</f>
        <v>0</v>
      </c>
      <c r="BI1022" s="145">
        <f>IF(N1022="nulová",J1022,0)</f>
        <v>0</v>
      </c>
      <c r="BJ1022" s="18" t="s">
        <v>79</v>
      </c>
      <c r="BK1022" s="145">
        <f>ROUND(I1022*H1022,2)</f>
        <v>0</v>
      </c>
      <c r="BL1022" s="18" t="s">
        <v>368</v>
      </c>
      <c r="BM1022" s="144" t="s">
        <v>4429</v>
      </c>
    </row>
    <row r="1023" spans="2:65" s="1" customFormat="1">
      <c r="B1023" s="33"/>
      <c r="D1023" s="161" t="s">
        <v>321</v>
      </c>
      <c r="F1023" s="162" t="s">
        <v>4430</v>
      </c>
      <c r="I1023" s="163"/>
      <c r="L1023" s="33"/>
      <c r="M1023" s="164"/>
      <c r="T1023" s="52"/>
      <c r="AT1023" s="18" t="s">
        <v>321</v>
      </c>
      <c r="AU1023" s="18" t="s">
        <v>81</v>
      </c>
    </row>
    <row r="1024" spans="2:65" s="12" customFormat="1">
      <c r="B1024" s="146"/>
      <c r="D1024" s="147" t="s">
        <v>313</v>
      </c>
      <c r="E1024" s="148" t="s">
        <v>21</v>
      </c>
      <c r="F1024" s="149" t="s">
        <v>4431</v>
      </c>
      <c r="H1024" s="150">
        <v>36.25</v>
      </c>
      <c r="I1024" s="151"/>
      <c r="L1024" s="146"/>
      <c r="M1024" s="152"/>
      <c r="T1024" s="153"/>
      <c r="AT1024" s="148" t="s">
        <v>313</v>
      </c>
      <c r="AU1024" s="148" t="s">
        <v>81</v>
      </c>
      <c r="AV1024" s="12" t="s">
        <v>81</v>
      </c>
      <c r="AW1024" s="12" t="s">
        <v>34</v>
      </c>
      <c r="AX1024" s="12" t="s">
        <v>72</v>
      </c>
      <c r="AY1024" s="148" t="s">
        <v>306</v>
      </c>
    </row>
    <row r="1025" spans="2:65" s="13" customFormat="1">
      <c r="B1025" s="154"/>
      <c r="D1025" s="147" t="s">
        <v>313</v>
      </c>
      <c r="E1025" s="155" t="s">
        <v>21</v>
      </c>
      <c r="F1025" s="156" t="s">
        <v>315</v>
      </c>
      <c r="H1025" s="157">
        <v>36.25</v>
      </c>
      <c r="I1025" s="158"/>
      <c r="L1025" s="154"/>
      <c r="M1025" s="159"/>
      <c r="T1025" s="160"/>
      <c r="AT1025" s="155" t="s">
        <v>313</v>
      </c>
      <c r="AU1025" s="155" t="s">
        <v>81</v>
      </c>
      <c r="AV1025" s="13" t="s">
        <v>89</v>
      </c>
      <c r="AW1025" s="13" t="s">
        <v>34</v>
      </c>
      <c r="AX1025" s="13" t="s">
        <v>72</v>
      </c>
      <c r="AY1025" s="155" t="s">
        <v>306</v>
      </c>
    </row>
    <row r="1026" spans="2:65" s="12" customFormat="1">
      <c r="B1026" s="146"/>
      <c r="D1026" s="147" t="s">
        <v>313</v>
      </c>
      <c r="E1026" s="148" t="s">
        <v>21</v>
      </c>
      <c r="F1026" s="149" t="s">
        <v>4432</v>
      </c>
      <c r="H1026" s="150">
        <v>43.026000000000003</v>
      </c>
      <c r="I1026" s="151"/>
      <c r="L1026" s="146"/>
      <c r="M1026" s="152"/>
      <c r="T1026" s="153"/>
      <c r="AT1026" s="148" t="s">
        <v>313</v>
      </c>
      <c r="AU1026" s="148" t="s">
        <v>81</v>
      </c>
      <c r="AV1026" s="12" t="s">
        <v>81</v>
      </c>
      <c r="AW1026" s="12" t="s">
        <v>34</v>
      </c>
      <c r="AX1026" s="12" t="s">
        <v>72</v>
      </c>
      <c r="AY1026" s="148" t="s">
        <v>306</v>
      </c>
    </row>
    <row r="1027" spans="2:65" s="13" customFormat="1">
      <c r="B1027" s="154"/>
      <c r="D1027" s="147" t="s">
        <v>313</v>
      </c>
      <c r="E1027" s="155" t="s">
        <v>21</v>
      </c>
      <c r="F1027" s="156" t="s">
        <v>315</v>
      </c>
      <c r="H1027" s="157">
        <v>43.026000000000003</v>
      </c>
      <c r="I1027" s="158"/>
      <c r="L1027" s="154"/>
      <c r="M1027" s="159"/>
      <c r="T1027" s="160"/>
      <c r="AT1027" s="155" t="s">
        <v>313</v>
      </c>
      <c r="AU1027" s="155" t="s">
        <v>81</v>
      </c>
      <c r="AV1027" s="13" t="s">
        <v>89</v>
      </c>
      <c r="AW1027" s="13" t="s">
        <v>34</v>
      </c>
      <c r="AX1027" s="13" t="s">
        <v>72</v>
      </c>
      <c r="AY1027" s="155" t="s">
        <v>306</v>
      </c>
    </row>
    <row r="1028" spans="2:65" s="15" customFormat="1">
      <c r="B1028" s="171"/>
      <c r="D1028" s="147" t="s">
        <v>313</v>
      </c>
      <c r="E1028" s="172" t="s">
        <v>21</v>
      </c>
      <c r="F1028" s="173" t="s">
        <v>331</v>
      </c>
      <c r="H1028" s="174">
        <v>79.275999999999996</v>
      </c>
      <c r="I1028" s="175"/>
      <c r="L1028" s="171"/>
      <c r="M1028" s="176"/>
      <c r="T1028" s="177"/>
      <c r="AT1028" s="172" t="s">
        <v>313</v>
      </c>
      <c r="AU1028" s="172" t="s">
        <v>81</v>
      </c>
      <c r="AV1028" s="15" t="s">
        <v>108</v>
      </c>
      <c r="AW1028" s="15" t="s">
        <v>34</v>
      </c>
      <c r="AX1028" s="15" t="s">
        <v>79</v>
      </c>
      <c r="AY1028" s="172" t="s">
        <v>306</v>
      </c>
    </row>
    <row r="1029" spans="2:65" s="1" customFormat="1" ht="16.5" customHeight="1">
      <c r="B1029" s="33"/>
      <c r="C1029" s="179" t="s">
        <v>1380</v>
      </c>
      <c r="D1029" s="179" t="s">
        <v>447</v>
      </c>
      <c r="E1029" s="180" t="s">
        <v>1528</v>
      </c>
      <c r="F1029" s="181" t="s">
        <v>1529</v>
      </c>
      <c r="G1029" s="182" t="s">
        <v>375</v>
      </c>
      <c r="H1029" s="183">
        <v>2.7E-2</v>
      </c>
      <c r="I1029" s="184"/>
      <c r="J1029" s="185">
        <f>ROUND(I1029*H1029,2)</f>
        <v>0</v>
      </c>
      <c r="K1029" s="181" t="s">
        <v>3596</v>
      </c>
      <c r="L1029" s="186"/>
      <c r="M1029" s="187" t="s">
        <v>21</v>
      </c>
      <c r="N1029" s="188" t="s">
        <v>43</v>
      </c>
      <c r="P1029" s="142">
        <f>O1029*H1029</f>
        <v>0</v>
      </c>
      <c r="Q1029" s="142">
        <v>1</v>
      </c>
      <c r="R1029" s="142">
        <f>Q1029*H1029</f>
        <v>2.7E-2</v>
      </c>
      <c r="S1029" s="142">
        <v>0</v>
      </c>
      <c r="T1029" s="143">
        <f>S1029*H1029</f>
        <v>0</v>
      </c>
      <c r="AR1029" s="144" t="s">
        <v>530</v>
      </c>
      <c r="AT1029" s="144" t="s">
        <v>447</v>
      </c>
      <c r="AU1029" s="144" t="s">
        <v>81</v>
      </c>
      <c r="AY1029" s="18" t="s">
        <v>306</v>
      </c>
      <c r="BE1029" s="145">
        <f>IF(N1029="základní",J1029,0)</f>
        <v>0</v>
      </c>
      <c r="BF1029" s="145">
        <f>IF(N1029="snížená",J1029,0)</f>
        <v>0</v>
      </c>
      <c r="BG1029" s="145">
        <f>IF(N1029="zákl. přenesená",J1029,0)</f>
        <v>0</v>
      </c>
      <c r="BH1029" s="145">
        <f>IF(N1029="sníž. přenesená",J1029,0)</f>
        <v>0</v>
      </c>
      <c r="BI1029" s="145">
        <f>IF(N1029="nulová",J1029,0)</f>
        <v>0</v>
      </c>
      <c r="BJ1029" s="18" t="s">
        <v>79</v>
      </c>
      <c r="BK1029" s="145">
        <f>ROUND(I1029*H1029,2)</f>
        <v>0</v>
      </c>
      <c r="BL1029" s="18" t="s">
        <v>368</v>
      </c>
      <c r="BM1029" s="144" t="s">
        <v>4433</v>
      </c>
    </row>
    <row r="1030" spans="2:65" s="1" customFormat="1" ht="19.5">
      <c r="B1030" s="33"/>
      <c r="D1030" s="147" t="s">
        <v>356</v>
      </c>
      <c r="F1030" s="178" t="s">
        <v>4425</v>
      </c>
      <c r="I1030" s="163"/>
      <c r="L1030" s="33"/>
      <c r="M1030" s="164"/>
      <c r="T1030" s="52"/>
      <c r="AT1030" s="18" t="s">
        <v>356</v>
      </c>
      <c r="AU1030" s="18" t="s">
        <v>81</v>
      </c>
    </row>
    <row r="1031" spans="2:65" s="12" customFormat="1">
      <c r="B1031" s="146"/>
      <c r="D1031" s="147" t="s">
        <v>313</v>
      </c>
      <c r="F1031" s="149" t="s">
        <v>4434</v>
      </c>
      <c r="H1031" s="150">
        <v>2.7E-2</v>
      </c>
      <c r="I1031" s="151"/>
      <c r="L1031" s="146"/>
      <c r="M1031" s="152"/>
      <c r="T1031" s="153"/>
      <c r="AT1031" s="148" t="s">
        <v>313</v>
      </c>
      <c r="AU1031" s="148" t="s">
        <v>81</v>
      </c>
      <c r="AV1031" s="12" t="s">
        <v>81</v>
      </c>
      <c r="AW1031" s="12" t="s">
        <v>4</v>
      </c>
      <c r="AX1031" s="12" t="s">
        <v>79</v>
      </c>
      <c r="AY1031" s="148" t="s">
        <v>306</v>
      </c>
    </row>
    <row r="1032" spans="2:65" s="1" customFormat="1" ht="24.2" customHeight="1">
      <c r="B1032" s="33"/>
      <c r="C1032" s="133" t="s">
        <v>1384</v>
      </c>
      <c r="D1032" s="133" t="s">
        <v>308</v>
      </c>
      <c r="E1032" s="134" t="s">
        <v>4435</v>
      </c>
      <c r="F1032" s="135" t="s">
        <v>4436</v>
      </c>
      <c r="G1032" s="136" t="s">
        <v>236</v>
      </c>
      <c r="H1032" s="137">
        <v>43.026000000000003</v>
      </c>
      <c r="I1032" s="138"/>
      <c r="J1032" s="139">
        <f>ROUND(I1032*H1032,2)</f>
        <v>0</v>
      </c>
      <c r="K1032" s="135" t="s">
        <v>3596</v>
      </c>
      <c r="L1032" s="33"/>
      <c r="M1032" s="140" t="s">
        <v>21</v>
      </c>
      <c r="N1032" s="141" t="s">
        <v>43</v>
      </c>
      <c r="P1032" s="142">
        <f>O1032*H1032</f>
        <v>0</v>
      </c>
      <c r="Q1032" s="142">
        <v>0</v>
      </c>
      <c r="R1032" s="142">
        <f>Q1032*H1032</f>
        <v>0</v>
      </c>
      <c r="S1032" s="142">
        <v>0</v>
      </c>
      <c r="T1032" s="143">
        <f>S1032*H1032</f>
        <v>0</v>
      </c>
      <c r="AR1032" s="144" t="s">
        <v>368</v>
      </c>
      <c r="AT1032" s="144" t="s">
        <v>308</v>
      </c>
      <c r="AU1032" s="144" t="s">
        <v>81</v>
      </c>
      <c r="AY1032" s="18" t="s">
        <v>306</v>
      </c>
      <c r="BE1032" s="145">
        <f>IF(N1032="základní",J1032,0)</f>
        <v>0</v>
      </c>
      <c r="BF1032" s="145">
        <f>IF(N1032="snížená",J1032,0)</f>
        <v>0</v>
      </c>
      <c r="BG1032" s="145">
        <f>IF(N1032="zákl. přenesená",J1032,0)</f>
        <v>0</v>
      </c>
      <c r="BH1032" s="145">
        <f>IF(N1032="sníž. přenesená",J1032,0)</f>
        <v>0</v>
      </c>
      <c r="BI1032" s="145">
        <f>IF(N1032="nulová",J1032,0)</f>
        <v>0</v>
      </c>
      <c r="BJ1032" s="18" t="s">
        <v>79</v>
      </c>
      <c r="BK1032" s="145">
        <f>ROUND(I1032*H1032,2)</f>
        <v>0</v>
      </c>
      <c r="BL1032" s="18" t="s">
        <v>368</v>
      </c>
      <c r="BM1032" s="144" t="s">
        <v>4437</v>
      </c>
    </row>
    <row r="1033" spans="2:65" s="1" customFormat="1">
      <c r="B1033" s="33"/>
      <c r="D1033" s="161" t="s">
        <v>321</v>
      </c>
      <c r="F1033" s="162" t="s">
        <v>4438</v>
      </c>
      <c r="I1033" s="163"/>
      <c r="L1033" s="33"/>
      <c r="M1033" s="164"/>
      <c r="T1033" s="52"/>
      <c r="AT1033" s="18" t="s">
        <v>321</v>
      </c>
      <c r="AU1033" s="18" t="s">
        <v>81</v>
      </c>
    </row>
    <row r="1034" spans="2:65" s="12" customFormat="1">
      <c r="B1034" s="146"/>
      <c r="D1034" s="147" t="s">
        <v>313</v>
      </c>
      <c r="E1034" s="148" t="s">
        <v>21</v>
      </c>
      <c r="F1034" s="149" t="s">
        <v>4439</v>
      </c>
      <c r="H1034" s="150">
        <v>43.026000000000003</v>
      </c>
      <c r="I1034" s="151"/>
      <c r="L1034" s="146"/>
      <c r="M1034" s="152"/>
      <c r="T1034" s="153"/>
      <c r="AT1034" s="148" t="s">
        <v>313</v>
      </c>
      <c r="AU1034" s="148" t="s">
        <v>81</v>
      </c>
      <c r="AV1034" s="12" t="s">
        <v>81</v>
      </c>
      <c r="AW1034" s="12" t="s">
        <v>34</v>
      </c>
      <c r="AX1034" s="12" t="s">
        <v>72</v>
      </c>
      <c r="AY1034" s="148" t="s">
        <v>306</v>
      </c>
    </row>
    <row r="1035" spans="2:65" s="13" customFormat="1">
      <c r="B1035" s="154"/>
      <c r="D1035" s="147" t="s">
        <v>313</v>
      </c>
      <c r="E1035" s="155" t="s">
        <v>21</v>
      </c>
      <c r="F1035" s="156" t="s">
        <v>315</v>
      </c>
      <c r="H1035" s="157">
        <v>43.026000000000003</v>
      </c>
      <c r="I1035" s="158"/>
      <c r="L1035" s="154"/>
      <c r="M1035" s="159"/>
      <c r="T1035" s="160"/>
      <c r="AT1035" s="155" t="s">
        <v>313</v>
      </c>
      <c r="AU1035" s="155" t="s">
        <v>81</v>
      </c>
      <c r="AV1035" s="13" t="s">
        <v>89</v>
      </c>
      <c r="AW1035" s="13" t="s">
        <v>34</v>
      </c>
      <c r="AX1035" s="13" t="s">
        <v>79</v>
      </c>
      <c r="AY1035" s="155" t="s">
        <v>306</v>
      </c>
    </row>
    <row r="1036" spans="2:65" s="1" customFormat="1" ht="16.5" customHeight="1">
      <c r="B1036" s="33"/>
      <c r="C1036" s="179" t="s">
        <v>1390</v>
      </c>
      <c r="D1036" s="179" t="s">
        <v>447</v>
      </c>
      <c r="E1036" s="180" t="s">
        <v>4440</v>
      </c>
      <c r="F1036" s="181" t="s">
        <v>4441</v>
      </c>
      <c r="G1036" s="182" t="s">
        <v>2061</v>
      </c>
      <c r="H1036" s="183">
        <v>129.078</v>
      </c>
      <c r="I1036" s="184"/>
      <c r="J1036" s="185">
        <f>ROUND(I1036*H1036,2)</f>
        <v>0</v>
      </c>
      <c r="K1036" s="181" t="s">
        <v>3596</v>
      </c>
      <c r="L1036" s="186"/>
      <c r="M1036" s="187" t="s">
        <v>21</v>
      </c>
      <c r="N1036" s="188" t="s">
        <v>43</v>
      </c>
      <c r="P1036" s="142">
        <f>O1036*H1036</f>
        <v>0</v>
      </c>
      <c r="Q1036" s="142">
        <v>1E-3</v>
      </c>
      <c r="R1036" s="142">
        <f>Q1036*H1036</f>
        <v>0.129078</v>
      </c>
      <c r="S1036" s="142">
        <v>0</v>
      </c>
      <c r="T1036" s="143">
        <f>S1036*H1036</f>
        <v>0</v>
      </c>
      <c r="AR1036" s="144" t="s">
        <v>530</v>
      </c>
      <c r="AT1036" s="144" t="s">
        <v>447</v>
      </c>
      <c r="AU1036" s="144" t="s">
        <v>81</v>
      </c>
      <c r="AY1036" s="18" t="s">
        <v>306</v>
      </c>
      <c r="BE1036" s="145">
        <f>IF(N1036="základní",J1036,0)</f>
        <v>0</v>
      </c>
      <c r="BF1036" s="145">
        <f>IF(N1036="snížená",J1036,0)</f>
        <v>0</v>
      </c>
      <c r="BG1036" s="145">
        <f>IF(N1036="zákl. přenesená",J1036,0)</f>
        <v>0</v>
      </c>
      <c r="BH1036" s="145">
        <f>IF(N1036="sníž. přenesená",J1036,0)</f>
        <v>0</v>
      </c>
      <c r="BI1036" s="145">
        <f>IF(N1036="nulová",J1036,0)</f>
        <v>0</v>
      </c>
      <c r="BJ1036" s="18" t="s">
        <v>79</v>
      </c>
      <c r="BK1036" s="145">
        <f>ROUND(I1036*H1036,2)</f>
        <v>0</v>
      </c>
      <c r="BL1036" s="18" t="s">
        <v>368</v>
      </c>
      <c r="BM1036" s="144" t="s">
        <v>4442</v>
      </c>
    </row>
    <row r="1037" spans="2:65" s="12" customFormat="1">
      <c r="B1037" s="146"/>
      <c r="D1037" s="147" t="s">
        <v>313</v>
      </c>
      <c r="F1037" s="149" t="s">
        <v>4443</v>
      </c>
      <c r="H1037" s="150">
        <v>129.078</v>
      </c>
      <c r="I1037" s="151"/>
      <c r="L1037" s="146"/>
      <c r="M1037" s="152"/>
      <c r="T1037" s="153"/>
      <c r="AT1037" s="148" t="s">
        <v>313</v>
      </c>
      <c r="AU1037" s="148" t="s">
        <v>81</v>
      </c>
      <c r="AV1037" s="12" t="s">
        <v>81</v>
      </c>
      <c r="AW1037" s="12" t="s">
        <v>4</v>
      </c>
      <c r="AX1037" s="12" t="s">
        <v>79</v>
      </c>
      <c r="AY1037" s="148" t="s">
        <v>306</v>
      </c>
    </row>
    <row r="1038" spans="2:65" s="1" customFormat="1" ht="16.5" customHeight="1">
      <c r="B1038" s="33"/>
      <c r="C1038" s="133" t="s">
        <v>1397</v>
      </c>
      <c r="D1038" s="133" t="s">
        <v>308</v>
      </c>
      <c r="E1038" s="134" t="s">
        <v>4444</v>
      </c>
      <c r="F1038" s="135" t="s">
        <v>4445</v>
      </c>
      <c r="G1038" s="136" t="s">
        <v>236</v>
      </c>
      <c r="H1038" s="137">
        <v>630</v>
      </c>
      <c r="I1038" s="138"/>
      <c r="J1038" s="139">
        <f>ROUND(I1038*H1038,2)</f>
        <v>0</v>
      </c>
      <c r="K1038" s="135" t="s">
        <v>3596</v>
      </c>
      <c r="L1038" s="33"/>
      <c r="M1038" s="140" t="s">
        <v>21</v>
      </c>
      <c r="N1038" s="141" t="s">
        <v>43</v>
      </c>
      <c r="P1038" s="142">
        <f>O1038*H1038</f>
        <v>0</v>
      </c>
      <c r="Q1038" s="142">
        <v>4.0000000000000002E-4</v>
      </c>
      <c r="R1038" s="142">
        <f>Q1038*H1038</f>
        <v>0.252</v>
      </c>
      <c r="S1038" s="142">
        <v>0</v>
      </c>
      <c r="T1038" s="143">
        <f>S1038*H1038</f>
        <v>0</v>
      </c>
      <c r="AR1038" s="144" t="s">
        <v>368</v>
      </c>
      <c r="AT1038" s="144" t="s">
        <v>308</v>
      </c>
      <c r="AU1038" s="144" t="s">
        <v>81</v>
      </c>
      <c r="AY1038" s="18" t="s">
        <v>306</v>
      </c>
      <c r="BE1038" s="145">
        <f>IF(N1038="základní",J1038,0)</f>
        <v>0</v>
      </c>
      <c r="BF1038" s="145">
        <f>IF(N1038="snížená",J1038,0)</f>
        <v>0</v>
      </c>
      <c r="BG1038" s="145">
        <f>IF(N1038="zákl. přenesená",J1038,0)</f>
        <v>0</v>
      </c>
      <c r="BH1038" s="145">
        <f>IF(N1038="sníž. přenesená",J1038,0)</f>
        <v>0</v>
      </c>
      <c r="BI1038" s="145">
        <f>IF(N1038="nulová",J1038,0)</f>
        <v>0</v>
      </c>
      <c r="BJ1038" s="18" t="s">
        <v>79</v>
      </c>
      <c r="BK1038" s="145">
        <f>ROUND(I1038*H1038,2)</f>
        <v>0</v>
      </c>
      <c r="BL1038" s="18" t="s">
        <v>368</v>
      </c>
      <c r="BM1038" s="144" t="s">
        <v>4446</v>
      </c>
    </row>
    <row r="1039" spans="2:65" s="1" customFormat="1">
      <c r="B1039" s="33"/>
      <c r="D1039" s="161" t="s">
        <v>321</v>
      </c>
      <c r="F1039" s="162" t="s">
        <v>4447</v>
      </c>
      <c r="I1039" s="163"/>
      <c r="L1039" s="33"/>
      <c r="M1039" s="164"/>
      <c r="T1039" s="52"/>
      <c r="AT1039" s="18" t="s">
        <v>321</v>
      </c>
      <c r="AU1039" s="18" t="s">
        <v>81</v>
      </c>
    </row>
    <row r="1040" spans="2:65" s="12" customFormat="1">
      <c r="B1040" s="146"/>
      <c r="D1040" s="147" t="s">
        <v>313</v>
      </c>
      <c r="E1040" s="148" t="s">
        <v>21</v>
      </c>
      <c r="F1040" s="149" t="s">
        <v>4448</v>
      </c>
      <c r="H1040" s="150">
        <v>630</v>
      </c>
      <c r="I1040" s="151"/>
      <c r="L1040" s="146"/>
      <c r="M1040" s="152"/>
      <c r="T1040" s="153"/>
      <c r="AT1040" s="148" t="s">
        <v>313</v>
      </c>
      <c r="AU1040" s="148" t="s">
        <v>81</v>
      </c>
      <c r="AV1040" s="12" t="s">
        <v>81</v>
      </c>
      <c r="AW1040" s="12" t="s">
        <v>34</v>
      </c>
      <c r="AX1040" s="12" t="s">
        <v>72</v>
      </c>
      <c r="AY1040" s="148" t="s">
        <v>306</v>
      </c>
    </row>
    <row r="1041" spans="2:65" s="13" customFormat="1">
      <c r="B1041" s="154"/>
      <c r="D1041" s="147" t="s">
        <v>313</v>
      </c>
      <c r="E1041" s="155" t="s">
        <v>21</v>
      </c>
      <c r="F1041" s="156" t="s">
        <v>315</v>
      </c>
      <c r="H1041" s="157">
        <v>630</v>
      </c>
      <c r="I1041" s="158"/>
      <c r="L1041" s="154"/>
      <c r="M1041" s="159"/>
      <c r="T1041" s="160"/>
      <c r="AT1041" s="155" t="s">
        <v>313</v>
      </c>
      <c r="AU1041" s="155" t="s">
        <v>81</v>
      </c>
      <c r="AV1041" s="13" t="s">
        <v>89</v>
      </c>
      <c r="AW1041" s="13" t="s">
        <v>34</v>
      </c>
      <c r="AX1041" s="13" t="s">
        <v>79</v>
      </c>
      <c r="AY1041" s="155" t="s">
        <v>306</v>
      </c>
    </row>
    <row r="1042" spans="2:65" s="1" customFormat="1" ht="24.2" customHeight="1">
      <c r="B1042" s="33"/>
      <c r="C1042" s="179" t="s">
        <v>1403</v>
      </c>
      <c r="D1042" s="179" t="s">
        <v>447</v>
      </c>
      <c r="E1042" s="180" t="s">
        <v>4449</v>
      </c>
      <c r="F1042" s="181" t="s">
        <v>4450</v>
      </c>
      <c r="G1042" s="182" t="s">
        <v>236</v>
      </c>
      <c r="H1042" s="183">
        <v>367.13299999999998</v>
      </c>
      <c r="I1042" s="184"/>
      <c r="J1042" s="185">
        <f>ROUND(I1042*H1042,2)</f>
        <v>0</v>
      </c>
      <c r="K1042" s="181" t="s">
        <v>3596</v>
      </c>
      <c r="L1042" s="186"/>
      <c r="M1042" s="187" t="s">
        <v>21</v>
      </c>
      <c r="N1042" s="188" t="s">
        <v>43</v>
      </c>
      <c r="P1042" s="142">
        <f>O1042*H1042</f>
        <v>0</v>
      </c>
      <c r="Q1042" s="142">
        <v>5.4000000000000003E-3</v>
      </c>
      <c r="R1042" s="142">
        <f>Q1042*H1042</f>
        <v>1.9825181999999999</v>
      </c>
      <c r="S1042" s="142">
        <v>0</v>
      </c>
      <c r="T1042" s="143">
        <f>S1042*H1042</f>
        <v>0</v>
      </c>
      <c r="AR1042" s="144" t="s">
        <v>530</v>
      </c>
      <c r="AT1042" s="144" t="s">
        <v>447</v>
      </c>
      <c r="AU1042" s="144" t="s">
        <v>81</v>
      </c>
      <c r="AY1042" s="18" t="s">
        <v>306</v>
      </c>
      <c r="BE1042" s="145">
        <f>IF(N1042="základní",J1042,0)</f>
        <v>0</v>
      </c>
      <c r="BF1042" s="145">
        <f>IF(N1042="snížená",J1042,0)</f>
        <v>0</v>
      </c>
      <c r="BG1042" s="145">
        <f>IF(N1042="zákl. přenesená",J1042,0)</f>
        <v>0</v>
      </c>
      <c r="BH1042" s="145">
        <f>IF(N1042="sníž. přenesená",J1042,0)</f>
        <v>0</v>
      </c>
      <c r="BI1042" s="145">
        <f>IF(N1042="nulová",J1042,0)</f>
        <v>0</v>
      </c>
      <c r="BJ1042" s="18" t="s">
        <v>79</v>
      </c>
      <c r="BK1042" s="145">
        <f>ROUND(I1042*H1042,2)</f>
        <v>0</v>
      </c>
      <c r="BL1042" s="18" t="s">
        <v>368</v>
      </c>
      <c r="BM1042" s="144" t="s">
        <v>4451</v>
      </c>
    </row>
    <row r="1043" spans="2:65" s="12" customFormat="1">
      <c r="B1043" s="146"/>
      <c r="D1043" s="147" t="s">
        <v>313</v>
      </c>
      <c r="E1043" s="148" t="s">
        <v>21</v>
      </c>
      <c r="F1043" s="149" t="s">
        <v>4423</v>
      </c>
      <c r="H1043" s="150">
        <v>315</v>
      </c>
      <c r="I1043" s="151"/>
      <c r="L1043" s="146"/>
      <c r="M1043" s="152"/>
      <c r="T1043" s="153"/>
      <c r="AT1043" s="148" t="s">
        <v>313</v>
      </c>
      <c r="AU1043" s="148" t="s">
        <v>81</v>
      </c>
      <c r="AV1043" s="12" t="s">
        <v>81</v>
      </c>
      <c r="AW1043" s="12" t="s">
        <v>34</v>
      </c>
      <c r="AX1043" s="12" t="s">
        <v>72</v>
      </c>
      <c r="AY1043" s="148" t="s">
        <v>306</v>
      </c>
    </row>
    <row r="1044" spans="2:65" s="13" customFormat="1">
      <c r="B1044" s="154"/>
      <c r="D1044" s="147" t="s">
        <v>313</v>
      </c>
      <c r="E1044" s="155" t="s">
        <v>21</v>
      </c>
      <c r="F1044" s="156" t="s">
        <v>315</v>
      </c>
      <c r="H1044" s="157">
        <v>315</v>
      </c>
      <c r="I1044" s="158"/>
      <c r="L1044" s="154"/>
      <c r="M1044" s="159"/>
      <c r="T1044" s="160"/>
      <c r="AT1044" s="155" t="s">
        <v>313</v>
      </c>
      <c r="AU1044" s="155" t="s">
        <v>81</v>
      </c>
      <c r="AV1044" s="13" t="s">
        <v>89</v>
      </c>
      <c r="AW1044" s="13" t="s">
        <v>34</v>
      </c>
      <c r="AX1044" s="13" t="s">
        <v>79</v>
      </c>
      <c r="AY1044" s="155" t="s">
        <v>306</v>
      </c>
    </row>
    <row r="1045" spans="2:65" s="12" customFormat="1">
      <c r="B1045" s="146"/>
      <c r="D1045" s="147" t="s">
        <v>313</v>
      </c>
      <c r="F1045" s="149" t="s">
        <v>4452</v>
      </c>
      <c r="H1045" s="150">
        <v>367.13299999999998</v>
      </c>
      <c r="I1045" s="151"/>
      <c r="L1045" s="146"/>
      <c r="M1045" s="152"/>
      <c r="T1045" s="153"/>
      <c r="AT1045" s="148" t="s">
        <v>313</v>
      </c>
      <c r="AU1045" s="148" t="s">
        <v>81</v>
      </c>
      <c r="AV1045" s="12" t="s">
        <v>81</v>
      </c>
      <c r="AW1045" s="12" t="s">
        <v>4</v>
      </c>
      <c r="AX1045" s="12" t="s">
        <v>79</v>
      </c>
      <c r="AY1045" s="148" t="s">
        <v>306</v>
      </c>
    </row>
    <row r="1046" spans="2:65" s="1" customFormat="1" ht="24.2" customHeight="1">
      <c r="B1046" s="33"/>
      <c r="C1046" s="179" t="s">
        <v>1409</v>
      </c>
      <c r="D1046" s="179" t="s">
        <v>447</v>
      </c>
      <c r="E1046" s="180" t="s">
        <v>1550</v>
      </c>
      <c r="F1046" s="181" t="s">
        <v>4453</v>
      </c>
      <c r="G1046" s="182" t="s">
        <v>236</v>
      </c>
      <c r="H1046" s="183">
        <v>367.13299999999998</v>
      </c>
      <c r="I1046" s="184"/>
      <c r="J1046" s="185">
        <f>ROUND(I1046*H1046,2)</f>
        <v>0</v>
      </c>
      <c r="K1046" s="181" t="s">
        <v>3596</v>
      </c>
      <c r="L1046" s="186"/>
      <c r="M1046" s="187" t="s">
        <v>21</v>
      </c>
      <c r="N1046" s="188" t="s">
        <v>43</v>
      </c>
      <c r="P1046" s="142">
        <f>O1046*H1046</f>
        <v>0</v>
      </c>
      <c r="Q1046" s="142">
        <v>5.3E-3</v>
      </c>
      <c r="R1046" s="142">
        <f>Q1046*H1046</f>
        <v>1.9458048999999999</v>
      </c>
      <c r="S1046" s="142">
        <v>0</v>
      </c>
      <c r="T1046" s="143">
        <f>S1046*H1046</f>
        <v>0</v>
      </c>
      <c r="AR1046" s="144" t="s">
        <v>530</v>
      </c>
      <c r="AT1046" s="144" t="s">
        <v>447</v>
      </c>
      <c r="AU1046" s="144" t="s">
        <v>81</v>
      </c>
      <c r="AY1046" s="18" t="s">
        <v>306</v>
      </c>
      <c r="BE1046" s="145">
        <f>IF(N1046="základní",J1046,0)</f>
        <v>0</v>
      </c>
      <c r="BF1046" s="145">
        <f>IF(N1046="snížená",J1046,0)</f>
        <v>0</v>
      </c>
      <c r="BG1046" s="145">
        <f>IF(N1046="zákl. přenesená",J1046,0)</f>
        <v>0</v>
      </c>
      <c r="BH1046" s="145">
        <f>IF(N1046="sníž. přenesená",J1046,0)</f>
        <v>0</v>
      </c>
      <c r="BI1046" s="145">
        <f>IF(N1046="nulová",J1046,0)</f>
        <v>0</v>
      </c>
      <c r="BJ1046" s="18" t="s">
        <v>79</v>
      </c>
      <c r="BK1046" s="145">
        <f>ROUND(I1046*H1046,2)</f>
        <v>0</v>
      </c>
      <c r="BL1046" s="18" t="s">
        <v>368</v>
      </c>
      <c r="BM1046" s="144" t="s">
        <v>4454</v>
      </c>
    </row>
    <row r="1047" spans="2:65" s="12" customFormat="1">
      <c r="B1047" s="146"/>
      <c r="D1047" s="147" t="s">
        <v>313</v>
      </c>
      <c r="E1047" s="148" t="s">
        <v>21</v>
      </c>
      <c r="F1047" s="149" t="s">
        <v>4423</v>
      </c>
      <c r="H1047" s="150">
        <v>315</v>
      </c>
      <c r="I1047" s="151"/>
      <c r="L1047" s="146"/>
      <c r="M1047" s="152"/>
      <c r="T1047" s="153"/>
      <c r="AT1047" s="148" t="s">
        <v>313</v>
      </c>
      <c r="AU1047" s="148" t="s">
        <v>81</v>
      </c>
      <c r="AV1047" s="12" t="s">
        <v>81</v>
      </c>
      <c r="AW1047" s="12" t="s">
        <v>34</v>
      </c>
      <c r="AX1047" s="12" t="s">
        <v>72</v>
      </c>
      <c r="AY1047" s="148" t="s">
        <v>306</v>
      </c>
    </row>
    <row r="1048" spans="2:65" s="13" customFormat="1">
      <c r="B1048" s="154"/>
      <c r="D1048" s="147" t="s">
        <v>313</v>
      </c>
      <c r="E1048" s="155" t="s">
        <v>21</v>
      </c>
      <c r="F1048" s="156" t="s">
        <v>315</v>
      </c>
      <c r="H1048" s="157">
        <v>315</v>
      </c>
      <c r="I1048" s="158"/>
      <c r="L1048" s="154"/>
      <c r="M1048" s="159"/>
      <c r="T1048" s="160"/>
      <c r="AT1048" s="155" t="s">
        <v>313</v>
      </c>
      <c r="AU1048" s="155" t="s">
        <v>81</v>
      </c>
      <c r="AV1048" s="13" t="s">
        <v>89</v>
      </c>
      <c r="AW1048" s="13" t="s">
        <v>34</v>
      </c>
      <c r="AX1048" s="13" t="s">
        <v>79</v>
      </c>
      <c r="AY1048" s="155" t="s">
        <v>306</v>
      </c>
    </row>
    <row r="1049" spans="2:65" s="12" customFormat="1">
      <c r="B1049" s="146"/>
      <c r="D1049" s="147" t="s">
        <v>313</v>
      </c>
      <c r="F1049" s="149" t="s">
        <v>4452</v>
      </c>
      <c r="H1049" s="150">
        <v>367.13299999999998</v>
      </c>
      <c r="I1049" s="151"/>
      <c r="L1049" s="146"/>
      <c r="M1049" s="152"/>
      <c r="T1049" s="153"/>
      <c r="AT1049" s="148" t="s">
        <v>313</v>
      </c>
      <c r="AU1049" s="148" t="s">
        <v>81</v>
      </c>
      <c r="AV1049" s="12" t="s">
        <v>81</v>
      </c>
      <c r="AW1049" s="12" t="s">
        <v>4</v>
      </c>
      <c r="AX1049" s="12" t="s">
        <v>79</v>
      </c>
      <c r="AY1049" s="148" t="s">
        <v>306</v>
      </c>
    </row>
    <row r="1050" spans="2:65" s="1" customFormat="1" ht="16.5" customHeight="1">
      <c r="B1050" s="33"/>
      <c r="C1050" s="133" t="s">
        <v>1415</v>
      </c>
      <c r="D1050" s="133" t="s">
        <v>308</v>
      </c>
      <c r="E1050" s="134" t="s">
        <v>4455</v>
      </c>
      <c r="F1050" s="135" t="s">
        <v>4456</v>
      </c>
      <c r="G1050" s="136" t="s">
        <v>236</v>
      </c>
      <c r="H1050" s="137">
        <v>72.5</v>
      </c>
      <c r="I1050" s="138"/>
      <c r="J1050" s="139">
        <f>ROUND(I1050*H1050,2)</f>
        <v>0</v>
      </c>
      <c r="K1050" s="135" t="s">
        <v>3596</v>
      </c>
      <c r="L1050" s="33"/>
      <c r="M1050" s="140" t="s">
        <v>21</v>
      </c>
      <c r="N1050" s="141" t="s">
        <v>43</v>
      </c>
      <c r="P1050" s="142">
        <f>O1050*H1050</f>
        <v>0</v>
      </c>
      <c r="Q1050" s="142">
        <v>4.0000000000000002E-4</v>
      </c>
      <c r="R1050" s="142">
        <f>Q1050*H1050</f>
        <v>2.9000000000000001E-2</v>
      </c>
      <c r="S1050" s="142">
        <v>0</v>
      </c>
      <c r="T1050" s="143">
        <f>S1050*H1050</f>
        <v>0</v>
      </c>
      <c r="AR1050" s="144" t="s">
        <v>368</v>
      </c>
      <c r="AT1050" s="144" t="s">
        <v>308</v>
      </c>
      <c r="AU1050" s="144" t="s">
        <v>81</v>
      </c>
      <c r="AY1050" s="18" t="s">
        <v>306</v>
      </c>
      <c r="BE1050" s="145">
        <f>IF(N1050="základní",J1050,0)</f>
        <v>0</v>
      </c>
      <c r="BF1050" s="145">
        <f>IF(N1050="snížená",J1050,0)</f>
        <v>0</v>
      </c>
      <c r="BG1050" s="145">
        <f>IF(N1050="zákl. přenesená",J1050,0)</f>
        <v>0</v>
      </c>
      <c r="BH1050" s="145">
        <f>IF(N1050="sníž. přenesená",J1050,0)</f>
        <v>0</v>
      </c>
      <c r="BI1050" s="145">
        <f>IF(N1050="nulová",J1050,0)</f>
        <v>0</v>
      </c>
      <c r="BJ1050" s="18" t="s">
        <v>79</v>
      </c>
      <c r="BK1050" s="145">
        <f>ROUND(I1050*H1050,2)</f>
        <v>0</v>
      </c>
      <c r="BL1050" s="18" t="s">
        <v>368</v>
      </c>
      <c r="BM1050" s="144" t="s">
        <v>4457</v>
      </c>
    </row>
    <row r="1051" spans="2:65" s="1" customFormat="1">
      <c r="B1051" s="33"/>
      <c r="D1051" s="161" t="s">
        <v>321</v>
      </c>
      <c r="F1051" s="162" t="s">
        <v>4458</v>
      </c>
      <c r="I1051" s="163"/>
      <c r="L1051" s="33"/>
      <c r="M1051" s="164"/>
      <c r="T1051" s="52"/>
      <c r="AT1051" s="18" t="s">
        <v>321</v>
      </c>
      <c r="AU1051" s="18" t="s">
        <v>81</v>
      </c>
    </row>
    <row r="1052" spans="2:65" s="12" customFormat="1">
      <c r="B1052" s="146"/>
      <c r="D1052" s="147" t="s">
        <v>313</v>
      </c>
      <c r="E1052" s="148" t="s">
        <v>21</v>
      </c>
      <c r="F1052" s="149" t="s">
        <v>4459</v>
      </c>
      <c r="H1052" s="150">
        <v>72.5</v>
      </c>
      <c r="I1052" s="151"/>
      <c r="L1052" s="146"/>
      <c r="M1052" s="152"/>
      <c r="T1052" s="153"/>
      <c r="AT1052" s="148" t="s">
        <v>313</v>
      </c>
      <c r="AU1052" s="148" t="s">
        <v>81</v>
      </c>
      <c r="AV1052" s="12" t="s">
        <v>81</v>
      </c>
      <c r="AW1052" s="12" t="s">
        <v>34</v>
      </c>
      <c r="AX1052" s="12" t="s">
        <v>72</v>
      </c>
      <c r="AY1052" s="148" t="s">
        <v>306</v>
      </c>
    </row>
    <row r="1053" spans="2:65" s="13" customFormat="1">
      <c r="B1053" s="154"/>
      <c r="D1053" s="147" t="s">
        <v>313</v>
      </c>
      <c r="E1053" s="155" t="s">
        <v>21</v>
      </c>
      <c r="F1053" s="156" t="s">
        <v>315</v>
      </c>
      <c r="H1053" s="157">
        <v>72.5</v>
      </c>
      <c r="I1053" s="158"/>
      <c r="L1053" s="154"/>
      <c r="M1053" s="159"/>
      <c r="T1053" s="160"/>
      <c r="AT1053" s="155" t="s">
        <v>313</v>
      </c>
      <c r="AU1053" s="155" t="s">
        <v>81</v>
      </c>
      <c r="AV1053" s="13" t="s">
        <v>89</v>
      </c>
      <c r="AW1053" s="13" t="s">
        <v>34</v>
      </c>
      <c r="AX1053" s="13" t="s">
        <v>79</v>
      </c>
      <c r="AY1053" s="155" t="s">
        <v>306</v>
      </c>
    </row>
    <row r="1054" spans="2:65" s="1" customFormat="1" ht="24.2" customHeight="1">
      <c r="B1054" s="33"/>
      <c r="C1054" s="179" t="s">
        <v>1421</v>
      </c>
      <c r="D1054" s="179" t="s">
        <v>447</v>
      </c>
      <c r="E1054" s="180" t="s">
        <v>4449</v>
      </c>
      <c r="F1054" s="181" t="s">
        <v>4450</v>
      </c>
      <c r="G1054" s="182" t="s">
        <v>236</v>
      </c>
      <c r="H1054" s="183">
        <v>44.261000000000003</v>
      </c>
      <c r="I1054" s="184"/>
      <c r="J1054" s="185">
        <f>ROUND(I1054*H1054,2)</f>
        <v>0</v>
      </c>
      <c r="K1054" s="181" t="s">
        <v>3596</v>
      </c>
      <c r="L1054" s="186"/>
      <c r="M1054" s="187" t="s">
        <v>21</v>
      </c>
      <c r="N1054" s="188" t="s">
        <v>43</v>
      </c>
      <c r="P1054" s="142">
        <f>O1054*H1054</f>
        <v>0</v>
      </c>
      <c r="Q1054" s="142">
        <v>5.4000000000000003E-3</v>
      </c>
      <c r="R1054" s="142">
        <f>Q1054*H1054</f>
        <v>0.23900940000000004</v>
      </c>
      <c r="S1054" s="142">
        <v>0</v>
      </c>
      <c r="T1054" s="143">
        <f>S1054*H1054</f>
        <v>0</v>
      </c>
      <c r="AR1054" s="144" t="s">
        <v>530</v>
      </c>
      <c r="AT1054" s="144" t="s">
        <v>447</v>
      </c>
      <c r="AU1054" s="144" t="s">
        <v>81</v>
      </c>
      <c r="AY1054" s="18" t="s">
        <v>306</v>
      </c>
      <c r="BE1054" s="145">
        <f>IF(N1054="základní",J1054,0)</f>
        <v>0</v>
      </c>
      <c r="BF1054" s="145">
        <f>IF(N1054="snížená",J1054,0)</f>
        <v>0</v>
      </c>
      <c r="BG1054" s="145">
        <f>IF(N1054="zákl. přenesená",J1054,0)</f>
        <v>0</v>
      </c>
      <c r="BH1054" s="145">
        <f>IF(N1054="sníž. přenesená",J1054,0)</f>
        <v>0</v>
      </c>
      <c r="BI1054" s="145">
        <f>IF(N1054="nulová",J1054,0)</f>
        <v>0</v>
      </c>
      <c r="BJ1054" s="18" t="s">
        <v>79</v>
      </c>
      <c r="BK1054" s="145">
        <f>ROUND(I1054*H1054,2)</f>
        <v>0</v>
      </c>
      <c r="BL1054" s="18" t="s">
        <v>368</v>
      </c>
      <c r="BM1054" s="144" t="s">
        <v>4460</v>
      </c>
    </row>
    <row r="1055" spans="2:65" s="12" customFormat="1">
      <c r="B1055" s="146"/>
      <c r="D1055" s="147" t="s">
        <v>313</v>
      </c>
      <c r="E1055" s="148" t="s">
        <v>21</v>
      </c>
      <c r="F1055" s="149" t="s">
        <v>4431</v>
      </c>
      <c r="H1055" s="150">
        <v>36.25</v>
      </c>
      <c r="I1055" s="151"/>
      <c r="L1055" s="146"/>
      <c r="M1055" s="152"/>
      <c r="T1055" s="153"/>
      <c r="AT1055" s="148" t="s">
        <v>313</v>
      </c>
      <c r="AU1055" s="148" t="s">
        <v>81</v>
      </c>
      <c r="AV1055" s="12" t="s">
        <v>81</v>
      </c>
      <c r="AW1055" s="12" t="s">
        <v>34</v>
      </c>
      <c r="AX1055" s="12" t="s">
        <v>72</v>
      </c>
      <c r="AY1055" s="148" t="s">
        <v>306</v>
      </c>
    </row>
    <row r="1056" spans="2:65" s="13" customFormat="1">
      <c r="B1056" s="154"/>
      <c r="D1056" s="147" t="s">
        <v>313</v>
      </c>
      <c r="E1056" s="155" t="s">
        <v>21</v>
      </c>
      <c r="F1056" s="156" t="s">
        <v>315</v>
      </c>
      <c r="H1056" s="157">
        <v>36.25</v>
      </c>
      <c r="I1056" s="158"/>
      <c r="L1056" s="154"/>
      <c r="M1056" s="159"/>
      <c r="T1056" s="160"/>
      <c r="AT1056" s="155" t="s">
        <v>313</v>
      </c>
      <c r="AU1056" s="155" t="s">
        <v>81</v>
      </c>
      <c r="AV1056" s="13" t="s">
        <v>89</v>
      </c>
      <c r="AW1056" s="13" t="s">
        <v>34</v>
      </c>
      <c r="AX1056" s="13" t="s">
        <v>79</v>
      </c>
      <c r="AY1056" s="155" t="s">
        <v>306</v>
      </c>
    </row>
    <row r="1057" spans="2:65" s="12" customFormat="1">
      <c r="B1057" s="146"/>
      <c r="D1057" s="147" t="s">
        <v>313</v>
      </c>
      <c r="F1057" s="149" t="s">
        <v>4461</v>
      </c>
      <c r="H1057" s="150">
        <v>44.261000000000003</v>
      </c>
      <c r="I1057" s="151"/>
      <c r="L1057" s="146"/>
      <c r="M1057" s="152"/>
      <c r="T1057" s="153"/>
      <c r="AT1057" s="148" t="s">
        <v>313</v>
      </c>
      <c r="AU1057" s="148" t="s">
        <v>81</v>
      </c>
      <c r="AV1057" s="12" t="s">
        <v>81</v>
      </c>
      <c r="AW1057" s="12" t="s">
        <v>4</v>
      </c>
      <c r="AX1057" s="12" t="s">
        <v>79</v>
      </c>
      <c r="AY1057" s="148" t="s">
        <v>306</v>
      </c>
    </row>
    <row r="1058" spans="2:65" s="1" customFormat="1" ht="24.2" customHeight="1">
      <c r="B1058" s="33"/>
      <c r="C1058" s="179" t="s">
        <v>1427</v>
      </c>
      <c r="D1058" s="179" t="s">
        <v>447</v>
      </c>
      <c r="E1058" s="180" t="s">
        <v>1550</v>
      </c>
      <c r="F1058" s="181" t="s">
        <v>4453</v>
      </c>
      <c r="G1058" s="182" t="s">
        <v>236</v>
      </c>
      <c r="H1058" s="183">
        <v>44.261000000000003</v>
      </c>
      <c r="I1058" s="184"/>
      <c r="J1058" s="185">
        <f>ROUND(I1058*H1058,2)</f>
        <v>0</v>
      </c>
      <c r="K1058" s="181" t="s">
        <v>3596</v>
      </c>
      <c r="L1058" s="186"/>
      <c r="M1058" s="187" t="s">
        <v>21</v>
      </c>
      <c r="N1058" s="188" t="s">
        <v>43</v>
      </c>
      <c r="P1058" s="142">
        <f>O1058*H1058</f>
        <v>0</v>
      </c>
      <c r="Q1058" s="142">
        <v>5.3E-3</v>
      </c>
      <c r="R1058" s="142">
        <f>Q1058*H1058</f>
        <v>0.23458330000000002</v>
      </c>
      <c r="S1058" s="142">
        <v>0</v>
      </c>
      <c r="T1058" s="143">
        <f>S1058*H1058</f>
        <v>0</v>
      </c>
      <c r="AR1058" s="144" t="s">
        <v>530</v>
      </c>
      <c r="AT1058" s="144" t="s">
        <v>447</v>
      </c>
      <c r="AU1058" s="144" t="s">
        <v>81</v>
      </c>
      <c r="AY1058" s="18" t="s">
        <v>306</v>
      </c>
      <c r="BE1058" s="145">
        <f>IF(N1058="základní",J1058,0)</f>
        <v>0</v>
      </c>
      <c r="BF1058" s="145">
        <f>IF(N1058="snížená",J1058,0)</f>
        <v>0</v>
      </c>
      <c r="BG1058" s="145">
        <f>IF(N1058="zákl. přenesená",J1058,0)</f>
        <v>0</v>
      </c>
      <c r="BH1058" s="145">
        <f>IF(N1058="sníž. přenesená",J1058,0)</f>
        <v>0</v>
      </c>
      <c r="BI1058" s="145">
        <f>IF(N1058="nulová",J1058,0)</f>
        <v>0</v>
      </c>
      <c r="BJ1058" s="18" t="s">
        <v>79</v>
      </c>
      <c r="BK1058" s="145">
        <f>ROUND(I1058*H1058,2)</f>
        <v>0</v>
      </c>
      <c r="BL1058" s="18" t="s">
        <v>368</v>
      </c>
      <c r="BM1058" s="144" t="s">
        <v>4462</v>
      </c>
    </row>
    <row r="1059" spans="2:65" s="12" customFormat="1">
      <c r="B1059" s="146"/>
      <c r="D1059" s="147" t="s">
        <v>313</v>
      </c>
      <c r="E1059" s="148" t="s">
        <v>21</v>
      </c>
      <c r="F1059" s="149" t="s">
        <v>4431</v>
      </c>
      <c r="H1059" s="150">
        <v>36.25</v>
      </c>
      <c r="I1059" s="151"/>
      <c r="L1059" s="146"/>
      <c r="M1059" s="152"/>
      <c r="T1059" s="153"/>
      <c r="AT1059" s="148" t="s">
        <v>313</v>
      </c>
      <c r="AU1059" s="148" t="s">
        <v>81</v>
      </c>
      <c r="AV1059" s="12" t="s">
        <v>81</v>
      </c>
      <c r="AW1059" s="12" t="s">
        <v>34</v>
      </c>
      <c r="AX1059" s="12" t="s">
        <v>72</v>
      </c>
      <c r="AY1059" s="148" t="s">
        <v>306</v>
      </c>
    </row>
    <row r="1060" spans="2:65" s="13" customFormat="1">
      <c r="B1060" s="154"/>
      <c r="D1060" s="147" t="s">
        <v>313</v>
      </c>
      <c r="E1060" s="155" t="s">
        <v>21</v>
      </c>
      <c r="F1060" s="156" t="s">
        <v>315</v>
      </c>
      <c r="H1060" s="157">
        <v>36.25</v>
      </c>
      <c r="I1060" s="158"/>
      <c r="L1060" s="154"/>
      <c r="M1060" s="159"/>
      <c r="T1060" s="160"/>
      <c r="AT1060" s="155" t="s">
        <v>313</v>
      </c>
      <c r="AU1060" s="155" t="s">
        <v>81</v>
      </c>
      <c r="AV1060" s="13" t="s">
        <v>89</v>
      </c>
      <c r="AW1060" s="13" t="s">
        <v>34</v>
      </c>
      <c r="AX1060" s="13" t="s">
        <v>79</v>
      </c>
      <c r="AY1060" s="155" t="s">
        <v>306</v>
      </c>
    </row>
    <row r="1061" spans="2:65" s="12" customFormat="1">
      <c r="B1061" s="146"/>
      <c r="D1061" s="147" t="s">
        <v>313</v>
      </c>
      <c r="F1061" s="149" t="s">
        <v>4461</v>
      </c>
      <c r="H1061" s="150">
        <v>44.261000000000003</v>
      </c>
      <c r="I1061" s="151"/>
      <c r="L1061" s="146"/>
      <c r="M1061" s="152"/>
      <c r="T1061" s="153"/>
      <c r="AT1061" s="148" t="s">
        <v>313</v>
      </c>
      <c r="AU1061" s="148" t="s">
        <v>81</v>
      </c>
      <c r="AV1061" s="12" t="s">
        <v>81</v>
      </c>
      <c r="AW1061" s="12" t="s">
        <v>4</v>
      </c>
      <c r="AX1061" s="12" t="s">
        <v>79</v>
      </c>
      <c r="AY1061" s="148" t="s">
        <v>306</v>
      </c>
    </row>
    <row r="1062" spans="2:65" s="1" customFormat="1" ht="16.5" customHeight="1">
      <c r="B1062" s="33"/>
      <c r="C1062" s="133" t="s">
        <v>1433</v>
      </c>
      <c r="D1062" s="133" t="s">
        <v>308</v>
      </c>
      <c r="E1062" s="134" t="s">
        <v>4463</v>
      </c>
      <c r="F1062" s="135" t="s">
        <v>4464</v>
      </c>
      <c r="G1062" s="136" t="s">
        <v>236</v>
      </c>
      <c r="H1062" s="137">
        <v>77.117999999999995</v>
      </c>
      <c r="I1062" s="138"/>
      <c r="J1062" s="139">
        <f>ROUND(I1062*H1062,2)</f>
        <v>0</v>
      </c>
      <c r="K1062" s="135" t="s">
        <v>3596</v>
      </c>
      <c r="L1062" s="33"/>
      <c r="M1062" s="140" t="s">
        <v>21</v>
      </c>
      <c r="N1062" s="141" t="s">
        <v>43</v>
      </c>
      <c r="P1062" s="142">
        <f>O1062*H1062</f>
        <v>0</v>
      </c>
      <c r="Q1062" s="142">
        <v>4.0000000000000003E-5</v>
      </c>
      <c r="R1062" s="142">
        <f>Q1062*H1062</f>
        <v>3.08472E-3</v>
      </c>
      <c r="S1062" s="142">
        <v>0</v>
      </c>
      <c r="T1062" s="143">
        <f>S1062*H1062</f>
        <v>0</v>
      </c>
      <c r="AR1062" s="144" t="s">
        <v>368</v>
      </c>
      <c r="AT1062" s="144" t="s">
        <v>308</v>
      </c>
      <c r="AU1062" s="144" t="s">
        <v>81</v>
      </c>
      <c r="AY1062" s="18" t="s">
        <v>306</v>
      </c>
      <c r="BE1062" s="145">
        <f>IF(N1062="základní",J1062,0)</f>
        <v>0</v>
      </c>
      <c r="BF1062" s="145">
        <f>IF(N1062="snížená",J1062,0)</f>
        <v>0</v>
      </c>
      <c r="BG1062" s="145">
        <f>IF(N1062="zákl. přenesená",J1062,0)</f>
        <v>0</v>
      </c>
      <c r="BH1062" s="145">
        <f>IF(N1062="sníž. přenesená",J1062,0)</f>
        <v>0</v>
      </c>
      <c r="BI1062" s="145">
        <f>IF(N1062="nulová",J1062,0)</f>
        <v>0</v>
      </c>
      <c r="BJ1062" s="18" t="s">
        <v>79</v>
      </c>
      <c r="BK1062" s="145">
        <f>ROUND(I1062*H1062,2)</f>
        <v>0</v>
      </c>
      <c r="BL1062" s="18" t="s">
        <v>368</v>
      </c>
      <c r="BM1062" s="144" t="s">
        <v>4465</v>
      </c>
    </row>
    <row r="1063" spans="2:65" s="1" customFormat="1">
      <c r="B1063" s="33"/>
      <c r="D1063" s="161" t="s">
        <v>321</v>
      </c>
      <c r="F1063" s="162" t="s">
        <v>4466</v>
      </c>
      <c r="I1063" s="163"/>
      <c r="L1063" s="33"/>
      <c r="M1063" s="164"/>
      <c r="T1063" s="52"/>
      <c r="AT1063" s="18" t="s">
        <v>321</v>
      </c>
      <c r="AU1063" s="18" t="s">
        <v>81</v>
      </c>
    </row>
    <row r="1064" spans="2:65" s="12" customFormat="1">
      <c r="B1064" s="146"/>
      <c r="D1064" s="147" t="s">
        <v>313</v>
      </c>
      <c r="E1064" s="148" t="s">
        <v>21</v>
      </c>
      <c r="F1064" s="149" t="s">
        <v>4467</v>
      </c>
      <c r="H1064" s="150">
        <v>77.117999999999995</v>
      </c>
      <c r="I1064" s="151"/>
      <c r="L1064" s="146"/>
      <c r="M1064" s="152"/>
      <c r="T1064" s="153"/>
      <c r="AT1064" s="148" t="s">
        <v>313</v>
      </c>
      <c r="AU1064" s="148" t="s">
        <v>81</v>
      </c>
      <c r="AV1064" s="12" t="s">
        <v>81</v>
      </c>
      <c r="AW1064" s="12" t="s">
        <v>34</v>
      </c>
      <c r="AX1064" s="12" t="s">
        <v>72</v>
      </c>
      <c r="AY1064" s="148" t="s">
        <v>306</v>
      </c>
    </row>
    <row r="1065" spans="2:65" s="13" customFormat="1">
      <c r="B1065" s="154"/>
      <c r="D1065" s="147" t="s">
        <v>313</v>
      </c>
      <c r="E1065" s="155" t="s">
        <v>21</v>
      </c>
      <c r="F1065" s="156" t="s">
        <v>315</v>
      </c>
      <c r="H1065" s="157">
        <v>77.117999999999995</v>
      </c>
      <c r="I1065" s="158"/>
      <c r="L1065" s="154"/>
      <c r="M1065" s="159"/>
      <c r="T1065" s="160"/>
      <c r="AT1065" s="155" t="s">
        <v>313</v>
      </c>
      <c r="AU1065" s="155" t="s">
        <v>81</v>
      </c>
      <c r="AV1065" s="13" t="s">
        <v>89</v>
      </c>
      <c r="AW1065" s="13" t="s">
        <v>34</v>
      </c>
      <c r="AX1065" s="13" t="s">
        <v>79</v>
      </c>
      <c r="AY1065" s="155" t="s">
        <v>306</v>
      </c>
    </row>
    <row r="1066" spans="2:65" s="1" customFormat="1" ht="16.5" customHeight="1">
      <c r="B1066" s="33"/>
      <c r="C1066" s="179" t="s">
        <v>1439</v>
      </c>
      <c r="D1066" s="179" t="s">
        <v>447</v>
      </c>
      <c r="E1066" s="180" t="s">
        <v>4468</v>
      </c>
      <c r="F1066" s="181" t="s">
        <v>4469</v>
      </c>
      <c r="G1066" s="182" t="s">
        <v>236</v>
      </c>
      <c r="H1066" s="183">
        <v>94.161000000000001</v>
      </c>
      <c r="I1066" s="184"/>
      <c r="J1066" s="185">
        <f>ROUND(I1066*H1066,2)</f>
        <v>0</v>
      </c>
      <c r="K1066" s="181" t="s">
        <v>3596</v>
      </c>
      <c r="L1066" s="186"/>
      <c r="M1066" s="187" t="s">
        <v>21</v>
      </c>
      <c r="N1066" s="188" t="s">
        <v>43</v>
      </c>
      <c r="P1066" s="142">
        <f>O1066*H1066</f>
        <v>0</v>
      </c>
      <c r="Q1066" s="142">
        <v>2.9999999999999997E-4</v>
      </c>
      <c r="R1066" s="142">
        <f>Q1066*H1066</f>
        <v>2.8248299999999997E-2</v>
      </c>
      <c r="S1066" s="142">
        <v>0</v>
      </c>
      <c r="T1066" s="143">
        <f>S1066*H1066</f>
        <v>0</v>
      </c>
      <c r="AR1066" s="144" t="s">
        <v>530</v>
      </c>
      <c r="AT1066" s="144" t="s">
        <v>447</v>
      </c>
      <c r="AU1066" s="144" t="s">
        <v>81</v>
      </c>
      <c r="AY1066" s="18" t="s">
        <v>306</v>
      </c>
      <c r="BE1066" s="145">
        <f>IF(N1066="základní",J1066,0)</f>
        <v>0</v>
      </c>
      <c r="BF1066" s="145">
        <f>IF(N1066="snížená",J1066,0)</f>
        <v>0</v>
      </c>
      <c r="BG1066" s="145">
        <f>IF(N1066="zákl. přenesená",J1066,0)</f>
        <v>0</v>
      </c>
      <c r="BH1066" s="145">
        <f>IF(N1066="sníž. přenesená",J1066,0)</f>
        <v>0</v>
      </c>
      <c r="BI1066" s="145">
        <f>IF(N1066="nulová",J1066,0)</f>
        <v>0</v>
      </c>
      <c r="BJ1066" s="18" t="s">
        <v>79</v>
      </c>
      <c r="BK1066" s="145">
        <f>ROUND(I1066*H1066,2)</f>
        <v>0</v>
      </c>
      <c r="BL1066" s="18" t="s">
        <v>368</v>
      </c>
      <c r="BM1066" s="144" t="s">
        <v>4470</v>
      </c>
    </row>
    <row r="1067" spans="2:65" s="12" customFormat="1">
      <c r="B1067" s="146"/>
      <c r="D1067" s="147" t="s">
        <v>313</v>
      </c>
      <c r="F1067" s="149" t="s">
        <v>4471</v>
      </c>
      <c r="H1067" s="150">
        <v>94.161000000000001</v>
      </c>
      <c r="I1067" s="151"/>
      <c r="L1067" s="146"/>
      <c r="M1067" s="152"/>
      <c r="T1067" s="153"/>
      <c r="AT1067" s="148" t="s">
        <v>313</v>
      </c>
      <c r="AU1067" s="148" t="s">
        <v>81</v>
      </c>
      <c r="AV1067" s="12" t="s">
        <v>81</v>
      </c>
      <c r="AW1067" s="12" t="s">
        <v>4</v>
      </c>
      <c r="AX1067" s="12" t="s">
        <v>79</v>
      </c>
      <c r="AY1067" s="148" t="s">
        <v>306</v>
      </c>
    </row>
    <row r="1068" spans="2:65" s="1" customFormat="1" ht="24.2" customHeight="1">
      <c r="B1068" s="33"/>
      <c r="C1068" s="133" t="s">
        <v>1445</v>
      </c>
      <c r="D1068" s="133" t="s">
        <v>308</v>
      </c>
      <c r="E1068" s="134" t="s">
        <v>1522</v>
      </c>
      <c r="F1068" s="135" t="s">
        <v>1523</v>
      </c>
      <c r="G1068" s="136" t="s">
        <v>236</v>
      </c>
      <c r="H1068" s="137">
        <v>47.14</v>
      </c>
      <c r="I1068" s="138"/>
      <c r="J1068" s="139">
        <f>ROUND(I1068*H1068,2)</f>
        <v>0</v>
      </c>
      <c r="K1068" s="135" t="s">
        <v>3596</v>
      </c>
      <c r="L1068" s="33"/>
      <c r="M1068" s="140" t="s">
        <v>21</v>
      </c>
      <c r="N1068" s="141" t="s">
        <v>43</v>
      </c>
      <c r="P1068" s="142">
        <f>O1068*H1068</f>
        <v>0</v>
      </c>
      <c r="Q1068" s="142">
        <v>0</v>
      </c>
      <c r="R1068" s="142">
        <f>Q1068*H1068</f>
        <v>0</v>
      </c>
      <c r="S1068" s="142">
        <v>0</v>
      </c>
      <c r="T1068" s="143">
        <f>S1068*H1068</f>
        <v>0</v>
      </c>
      <c r="AR1068" s="144" t="s">
        <v>368</v>
      </c>
      <c r="AT1068" s="144" t="s">
        <v>308</v>
      </c>
      <c r="AU1068" s="144" t="s">
        <v>81</v>
      </c>
      <c r="AY1068" s="18" t="s">
        <v>306</v>
      </c>
      <c r="BE1068" s="145">
        <f>IF(N1068="základní",J1068,0)</f>
        <v>0</v>
      </c>
      <c r="BF1068" s="145">
        <f>IF(N1068="snížená",J1068,0)</f>
        <v>0</v>
      </c>
      <c r="BG1068" s="145">
        <f>IF(N1068="zákl. přenesená",J1068,0)</f>
        <v>0</v>
      </c>
      <c r="BH1068" s="145">
        <f>IF(N1068="sníž. přenesená",J1068,0)</f>
        <v>0</v>
      </c>
      <c r="BI1068" s="145">
        <f>IF(N1068="nulová",J1068,0)</f>
        <v>0</v>
      </c>
      <c r="BJ1068" s="18" t="s">
        <v>79</v>
      </c>
      <c r="BK1068" s="145">
        <f>ROUND(I1068*H1068,2)</f>
        <v>0</v>
      </c>
      <c r="BL1068" s="18" t="s">
        <v>368</v>
      </c>
      <c r="BM1068" s="144" t="s">
        <v>4472</v>
      </c>
    </row>
    <row r="1069" spans="2:65" s="1" customFormat="1">
      <c r="B1069" s="33"/>
      <c r="D1069" s="161" t="s">
        <v>321</v>
      </c>
      <c r="F1069" s="162" t="s">
        <v>4473</v>
      </c>
      <c r="I1069" s="163"/>
      <c r="L1069" s="33"/>
      <c r="M1069" s="164"/>
      <c r="T1069" s="52"/>
      <c r="AT1069" s="18" t="s">
        <v>321</v>
      </c>
      <c r="AU1069" s="18" t="s">
        <v>81</v>
      </c>
    </row>
    <row r="1070" spans="2:65" s="12" customFormat="1">
      <c r="B1070" s="146"/>
      <c r="D1070" s="147" t="s">
        <v>313</v>
      </c>
      <c r="E1070" s="148" t="s">
        <v>21</v>
      </c>
      <c r="F1070" s="149" t="s">
        <v>4474</v>
      </c>
      <c r="H1070" s="150">
        <v>47.14</v>
      </c>
      <c r="I1070" s="151"/>
      <c r="L1070" s="146"/>
      <c r="M1070" s="152"/>
      <c r="T1070" s="153"/>
      <c r="AT1070" s="148" t="s">
        <v>313</v>
      </c>
      <c r="AU1070" s="148" t="s">
        <v>81</v>
      </c>
      <c r="AV1070" s="12" t="s">
        <v>81</v>
      </c>
      <c r="AW1070" s="12" t="s">
        <v>34</v>
      </c>
      <c r="AX1070" s="12" t="s">
        <v>72</v>
      </c>
      <c r="AY1070" s="148" t="s">
        <v>306</v>
      </c>
    </row>
    <row r="1071" spans="2:65" s="13" customFormat="1">
      <c r="B1071" s="154"/>
      <c r="D1071" s="147" t="s">
        <v>313</v>
      </c>
      <c r="E1071" s="155" t="s">
        <v>21</v>
      </c>
      <c r="F1071" s="156" t="s">
        <v>315</v>
      </c>
      <c r="H1071" s="157">
        <v>47.14</v>
      </c>
      <c r="I1071" s="158"/>
      <c r="L1071" s="154"/>
      <c r="M1071" s="159"/>
      <c r="T1071" s="160"/>
      <c r="AT1071" s="155" t="s">
        <v>313</v>
      </c>
      <c r="AU1071" s="155" t="s">
        <v>81</v>
      </c>
      <c r="AV1071" s="13" t="s">
        <v>89</v>
      </c>
      <c r="AW1071" s="13" t="s">
        <v>34</v>
      </c>
      <c r="AX1071" s="13" t="s">
        <v>79</v>
      </c>
      <c r="AY1071" s="155" t="s">
        <v>306</v>
      </c>
    </row>
    <row r="1072" spans="2:65" s="1" customFormat="1" ht="16.5" customHeight="1">
      <c r="B1072" s="33"/>
      <c r="C1072" s="179" t="s">
        <v>1451</v>
      </c>
      <c r="D1072" s="179" t="s">
        <v>447</v>
      </c>
      <c r="E1072" s="180" t="s">
        <v>1528</v>
      </c>
      <c r="F1072" s="181" t="s">
        <v>1529</v>
      </c>
      <c r="G1072" s="182" t="s">
        <v>375</v>
      </c>
      <c r="H1072" s="183">
        <v>1.6E-2</v>
      </c>
      <c r="I1072" s="184"/>
      <c r="J1072" s="185">
        <f>ROUND(I1072*H1072,2)</f>
        <v>0</v>
      </c>
      <c r="K1072" s="181" t="s">
        <v>3596</v>
      </c>
      <c r="L1072" s="186"/>
      <c r="M1072" s="187" t="s">
        <v>21</v>
      </c>
      <c r="N1072" s="188" t="s">
        <v>43</v>
      </c>
      <c r="P1072" s="142">
        <f>O1072*H1072</f>
        <v>0</v>
      </c>
      <c r="Q1072" s="142">
        <v>1</v>
      </c>
      <c r="R1072" s="142">
        <f>Q1072*H1072</f>
        <v>1.6E-2</v>
      </c>
      <c r="S1072" s="142">
        <v>0</v>
      </c>
      <c r="T1072" s="143">
        <f>S1072*H1072</f>
        <v>0</v>
      </c>
      <c r="AR1072" s="144" t="s">
        <v>530</v>
      </c>
      <c r="AT1072" s="144" t="s">
        <v>447</v>
      </c>
      <c r="AU1072" s="144" t="s">
        <v>81</v>
      </c>
      <c r="AY1072" s="18" t="s">
        <v>306</v>
      </c>
      <c r="BE1072" s="145">
        <f>IF(N1072="základní",J1072,0)</f>
        <v>0</v>
      </c>
      <c r="BF1072" s="145">
        <f>IF(N1072="snížená",J1072,0)</f>
        <v>0</v>
      </c>
      <c r="BG1072" s="145">
        <f>IF(N1072="zákl. přenesená",J1072,0)</f>
        <v>0</v>
      </c>
      <c r="BH1072" s="145">
        <f>IF(N1072="sníž. přenesená",J1072,0)</f>
        <v>0</v>
      </c>
      <c r="BI1072" s="145">
        <f>IF(N1072="nulová",J1072,0)</f>
        <v>0</v>
      </c>
      <c r="BJ1072" s="18" t="s">
        <v>79</v>
      </c>
      <c r="BK1072" s="145">
        <f>ROUND(I1072*H1072,2)</f>
        <v>0</v>
      </c>
      <c r="BL1072" s="18" t="s">
        <v>368</v>
      </c>
      <c r="BM1072" s="144" t="s">
        <v>4475</v>
      </c>
    </row>
    <row r="1073" spans="2:65" s="1" customFormat="1" ht="19.5">
      <c r="B1073" s="33"/>
      <c r="D1073" s="147" t="s">
        <v>356</v>
      </c>
      <c r="F1073" s="178" t="s">
        <v>4425</v>
      </c>
      <c r="I1073" s="163"/>
      <c r="L1073" s="33"/>
      <c r="M1073" s="164"/>
      <c r="T1073" s="52"/>
      <c r="AT1073" s="18" t="s">
        <v>356</v>
      </c>
      <c r="AU1073" s="18" t="s">
        <v>81</v>
      </c>
    </row>
    <row r="1074" spans="2:65" s="12" customFormat="1">
      <c r="B1074" s="146"/>
      <c r="D1074" s="147" t="s">
        <v>313</v>
      </c>
      <c r="F1074" s="149" t="s">
        <v>4476</v>
      </c>
      <c r="H1074" s="150">
        <v>1.6E-2</v>
      </c>
      <c r="I1074" s="151"/>
      <c r="L1074" s="146"/>
      <c r="M1074" s="152"/>
      <c r="T1074" s="153"/>
      <c r="AT1074" s="148" t="s">
        <v>313</v>
      </c>
      <c r="AU1074" s="148" t="s">
        <v>81</v>
      </c>
      <c r="AV1074" s="12" t="s">
        <v>81</v>
      </c>
      <c r="AW1074" s="12" t="s">
        <v>4</v>
      </c>
      <c r="AX1074" s="12" t="s">
        <v>79</v>
      </c>
      <c r="AY1074" s="148" t="s">
        <v>306</v>
      </c>
    </row>
    <row r="1075" spans="2:65" s="1" customFormat="1" ht="24.2" customHeight="1">
      <c r="B1075" s="33"/>
      <c r="C1075" s="133" t="s">
        <v>1457</v>
      </c>
      <c r="D1075" s="133" t="s">
        <v>308</v>
      </c>
      <c r="E1075" s="134" t="s">
        <v>1533</v>
      </c>
      <c r="F1075" s="135" t="s">
        <v>1534</v>
      </c>
      <c r="G1075" s="136" t="s">
        <v>236</v>
      </c>
      <c r="H1075" s="137">
        <v>44.530999999999999</v>
      </c>
      <c r="I1075" s="138"/>
      <c r="J1075" s="139">
        <f>ROUND(I1075*H1075,2)</f>
        <v>0</v>
      </c>
      <c r="K1075" s="135" t="s">
        <v>3596</v>
      </c>
      <c r="L1075" s="33"/>
      <c r="M1075" s="140" t="s">
        <v>21</v>
      </c>
      <c r="N1075" s="141" t="s">
        <v>43</v>
      </c>
      <c r="P1075" s="142">
        <f>O1075*H1075</f>
        <v>0</v>
      </c>
      <c r="Q1075" s="142">
        <v>0</v>
      </c>
      <c r="R1075" s="142">
        <f>Q1075*H1075</f>
        <v>0</v>
      </c>
      <c r="S1075" s="142">
        <v>0</v>
      </c>
      <c r="T1075" s="143">
        <f>S1075*H1075</f>
        <v>0</v>
      </c>
      <c r="AR1075" s="144" t="s">
        <v>368</v>
      </c>
      <c r="AT1075" s="144" t="s">
        <v>308</v>
      </c>
      <c r="AU1075" s="144" t="s">
        <v>81</v>
      </c>
      <c r="AY1075" s="18" t="s">
        <v>306</v>
      </c>
      <c r="BE1075" s="145">
        <f>IF(N1075="základní",J1075,0)</f>
        <v>0</v>
      </c>
      <c r="BF1075" s="145">
        <f>IF(N1075="snížená",J1075,0)</f>
        <v>0</v>
      </c>
      <c r="BG1075" s="145">
        <f>IF(N1075="zákl. přenesená",J1075,0)</f>
        <v>0</v>
      </c>
      <c r="BH1075" s="145">
        <f>IF(N1075="sníž. přenesená",J1075,0)</f>
        <v>0</v>
      </c>
      <c r="BI1075" s="145">
        <f>IF(N1075="nulová",J1075,0)</f>
        <v>0</v>
      </c>
      <c r="BJ1075" s="18" t="s">
        <v>79</v>
      </c>
      <c r="BK1075" s="145">
        <f>ROUND(I1075*H1075,2)</f>
        <v>0</v>
      </c>
      <c r="BL1075" s="18" t="s">
        <v>368</v>
      </c>
      <c r="BM1075" s="144" t="s">
        <v>4477</v>
      </c>
    </row>
    <row r="1076" spans="2:65" s="1" customFormat="1">
      <c r="B1076" s="33"/>
      <c r="D1076" s="161" t="s">
        <v>321</v>
      </c>
      <c r="F1076" s="162" t="s">
        <v>4478</v>
      </c>
      <c r="I1076" s="163"/>
      <c r="L1076" s="33"/>
      <c r="M1076" s="164"/>
      <c r="T1076" s="52"/>
      <c r="AT1076" s="18" t="s">
        <v>321</v>
      </c>
      <c r="AU1076" s="18" t="s">
        <v>81</v>
      </c>
    </row>
    <row r="1077" spans="2:65" s="12" customFormat="1">
      <c r="B1077" s="146"/>
      <c r="D1077" s="147" t="s">
        <v>313</v>
      </c>
      <c r="E1077" s="148" t="s">
        <v>21</v>
      </c>
      <c r="F1077" s="149" t="s">
        <v>4479</v>
      </c>
      <c r="H1077" s="150">
        <v>44.530999999999999</v>
      </c>
      <c r="I1077" s="151"/>
      <c r="L1077" s="146"/>
      <c r="M1077" s="152"/>
      <c r="T1077" s="153"/>
      <c r="AT1077" s="148" t="s">
        <v>313</v>
      </c>
      <c r="AU1077" s="148" t="s">
        <v>81</v>
      </c>
      <c r="AV1077" s="12" t="s">
        <v>81</v>
      </c>
      <c r="AW1077" s="12" t="s">
        <v>34</v>
      </c>
      <c r="AX1077" s="12" t="s">
        <v>72</v>
      </c>
      <c r="AY1077" s="148" t="s">
        <v>306</v>
      </c>
    </row>
    <row r="1078" spans="2:65" s="13" customFormat="1">
      <c r="B1078" s="154"/>
      <c r="D1078" s="147" t="s">
        <v>313</v>
      </c>
      <c r="E1078" s="155" t="s">
        <v>21</v>
      </c>
      <c r="F1078" s="156" t="s">
        <v>315</v>
      </c>
      <c r="H1078" s="157">
        <v>44.530999999999999</v>
      </c>
      <c r="I1078" s="158"/>
      <c r="L1078" s="154"/>
      <c r="M1078" s="159"/>
      <c r="T1078" s="160"/>
      <c r="AT1078" s="155" t="s">
        <v>313</v>
      </c>
      <c r="AU1078" s="155" t="s">
        <v>81</v>
      </c>
      <c r="AV1078" s="13" t="s">
        <v>89</v>
      </c>
      <c r="AW1078" s="13" t="s">
        <v>34</v>
      </c>
      <c r="AX1078" s="13" t="s">
        <v>79</v>
      </c>
      <c r="AY1078" s="155" t="s">
        <v>306</v>
      </c>
    </row>
    <row r="1079" spans="2:65" s="1" customFormat="1" ht="16.5" customHeight="1">
      <c r="B1079" s="33"/>
      <c r="C1079" s="179" t="s">
        <v>1465</v>
      </c>
      <c r="D1079" s="179" t="s">
        <v>447</v>
      </c>
      <c r="E1079" s="180" t="s">
        <v>1528</v>
      </c>
      <c r="F1079" s="181" t="s">
        <v>1529</v>
      </c>
      <c r="G1079" s="182" t="s">
        <v>375</v>
      </c>
      <c r="H1079" s="183">
        <v>1.4999999999999999E-2</v>
      </c>
      <c r="I1079" s="184"/>
      <c r="J1079" s="185">
        <f>ROUND(I1079*H1079,2)</f>
        <v>0</v>
      </c>
      <c r="K1079" s="181" t="s">
        <v>3596</v>
      </c>
      <c r="L1079" s="186"/>
      <c r="M1079" s="187" t="s">
        <v>21</v>
      </c>
      <c r="N1079" s="188" t="s">
        <v>43</v>
      </c>
      <c r="P1079" s="142">
        <f>O1079*H1079</f>
        <v>0</v>
      </c>
      <c r="Q1079" s="142">
        <v>1</v>
      </c>
      <c r="R1079" s="142">
        <f>Q1079*H1079</f>
        <v>1.4999999999999999E-2</v>
      </c>
      <c r="S1079" s="142">
        <v>0</v>
      </c>
      <c r="T1079" s="143">
        <f>S1079*H1079</f>
        <v>0</v>
      </c>
      <c r="AR1079" s="144" t="s">
        <v>530</v>
      </c>
      <c r="AT1079" s="144" t="s">
        <v>447</v>
      </c>
      <c r="AU1079" s="144" t="s">
        <v>81</v>
      </c>
      <c r="AY1079" s="18" t="s">
        <v>306</v>
      </c>
      <c r="BE1079" s="145">
        <f>IF(N1079="základní",J1079,0)</f>
        <v>0</v>
      </c>
      <c r="BF1079" s="145">
        <f>IF(N1079="snížená",J1079,0)</f>
        <v>0</v>
      </c>
      <c r="BG1079" s="145">
        <f>IF(N1079="zákl. přenesená",J1079,0)</f>
        <v>0</v>
      </c>
      <c r="BH1079" s="145">
        <f>IF(N1079="sníž. přenesená",J1079,0)</f>
        <v>0</v>
      </c>
      <c r="BI1079" s="145">
        <f>IF(N1079="nulová",J1079,0)</f>
        <v>0</v>
      </c>
      <c r="BJ1079" s="18" t="s">
        <v>79</v>
      </c>
      <c r="BK1079" s="145">
        <f>ROUND(I1079*H1079,2)</f>
        <v>0</v>
      </c>
      <c r="BL1079" s="18" t="s">
        <v>368</v>
      </c>
      <c r="BM1079" s="144" t="s">
        <v>4480</v>
      </c>
    </row>
    <row r="1080" spans="2:65" s="1" customFormat="1" ht="19.5">
      <c r="B1080" s="33"/>
      <c r="D1080" s="147" t="s">
        <v>356</v>
      </c>
      <c r="F1080" s="178" t="s">
        <v>4425</v>
      </c>
      <c r="I1080" s="163"/>
      <c r="L1080" s="33"/>
      <c r="M1080" s="164"/>
      <c r="T1080" s="52"/>
      <c r="AT1080" s="18" t="s">
        <v>356</v>
      </c>
      <c r="AU1080" s="18" t="s">
        <v>81</v>
      </c>
    </row>
    <row r="1081" spans="2:65" s="12" customFormat="1">
      <c r="B1081" s="146"/>
      <c r="D1081" s="147" t="s">
        <v>313</v>
      </c>
      <c r="F1081" s="149" t="s">
        <v>4481</v>
      </c>
      <c r="H1081" s="150">
        <v>1.4999999999999999E-2</v>
      </c>
      <c r="I1081" s="151"/>
      <c r="L1081" s="146"/>
      <c r="M1081" s="152"/>
      <c r="T1081" s="153"/>
      <c r="AT1081" s="148" t="s">
        <v>313</v>
      </c>
      <c r="AU1081" s="148" t="s">
        <v>81</v>
      </c>
      <c r="AV1081" s="12" t="s">
        <v>81</v>
      </c>
      <c r="AW1081" s="12" t="s">
        <v>4</v>
      </c>
      <c r="AX1081" s="12" t="s">
        <v>79</v>
      </c>
      <c r="AY1081" s="148" t="s">
        <v>306</v>
      </c>
    </row>
    <row r="1082" spans="2:65" s="1" customFormat="1" ht="16.5" customHeight="1">
      <c r="B1082" s="33"/>
      <c r="C1082" s="133" t="s">
        <v>1472</v>
      </c>
      <c r="D1082" s="133" t="s">
        <v>308</v>
      </c>
      <c r="E1082" s="134" t="s">
        <v>4482</v>
      </c>
      <c r="F1082" s="135" t="s">
        <v>4483</v>
      </c>
      <c r="G1082" s="136" t="s">
        <v>240</v>
      </c>
      <c r="H1082" s="137">
        <v>64.265000000000001</v>
      </c>
      <c r="I1082" s="138"/>
      <c r="J1082" s="139">
        <f>ROUND(I1082*H1082,2)</f>
        <v>0</v>
      </c>
      <c r="K1082" s="135" t="s">
        <v>3596</v>
      </c>
      <c r="L1082" s="33"/>
      <c r="M1082" s="140" t="s">
        <v>21</v>
      </c>
      <c r="N1082" s="141" t="s">
        <v>43</v>
      </c>
      <c r="P1082" s="142">
        <f>O1082*H1082</f>
        <v>0</v>
      </c>
      <c r="Q1082" s="142">
        <v>4.0000000000000003E-5</v>
      </c>
      <c r="R1082" s="142">
        <f>Q1082*H1082</f>
        <v>2.5706000000000001E-3</v>
      </c>
      <c r="S1082" s="142">
        <v>0</v>
      </c>
      <c r="T1082" s="143">
        <f>S1082*H1082</f>
        <v>0</v>
      </c>
      <c r="AR1082" s="144" t="s">
        <v>368</v>
      </c>
      <c r="AT1082" s="144" t="s">
        <v>308</v>
      </c>
      <c r="AU1082" s="144" t="s">
        <v>81</v>
      </c>
      <c r="AY1082" s="18" t="s">
        <v>306</v>
      </c>
      <c r="BE1082" s="145">
        <f>IF(N1082="základní",J1082,0)</f>
        <v>0</v>
      </c>
      <c r="BF1082" s="145">
        <f>IF(N1082="snížená",J1082,0)</f>
        <v>0</v>
      </c>
      <c r="BG1082" s="145">
        <f>IF(N1082="zákl. přenesená",J1082,0)</f>
        <v>0</v>
      </c>
      <c r="BH1082" s="145">
        <f>IF(N1082="sníž. přenesená",J1082,0)</f>
        <v>0</v>
      </c>
      <c r="BI1082" s="145">
        <f>IF(N1082="nulová",J1082,0)</f>
        <v>0</v>
      </c>
      <c r="BJ1082" s="18" t="s">
        <v>79</v>
      </c>
      <c r="BK1082" s="145">
        <f>ROUND(I1082*H1082,2)</f>
        <v>0</v>
      </c>
      <c r="BL1082" s="18" t="s">
        <v>368</v>
      </c>
      <c r="BM1082" s="144" t="s">
        <v>4484</v>
      </c>
    </row>
    <row r="1083" spans="2:65" s="1" customFormat="1">
      <c r="B1083" s="33"/>
      <c r="D1083" s="161" t="s">
        <v>321</v>
      </c>
      <c r="F1083" s="162" t="s">
        <v>4485</v>
      </c>
      <c r="I1083" s="163"/>
      <c r="L1083" s="33"/>
      <c r="M1083" s="164"/>
      <c r="T1083" s="52"/>
      <c r="AT1083" s="18" t="s">
        <v>321</v>
      </c>
      <c r="AU1083" s="18" t="s">
        <v>81</v>
      </c>
    </row>
    <row r="1084" spans="2:65" s="12" customFormat="1" ht="22.5">
      <c r="B1084" s="146"/>
      <c r="D1084" s="147" t="s">
        <v>313</v>
      </c>
      <c r="E1084" s="148" t="s">
        <v>21</v>
      </c>
      <c r="F1084" s="149" t="s">
        <v>4486</v>
      </c>
      <c r="H1084" s="150">
        <v>64.265000000000001</v>
      </c>
      <c r="I1084" s="151"/>
      <c r="L1084" s="146"/>
      <c r="M1084" s="152"/>
      <c r="T1084" s="153"/>
      <c r="AT1084" s="148" t="s">
        <v>313</v>
      </c>
      <c r="AU1084" s="148" t="s">
        <v>81</v>
      </c>
      <c r="AV1084" s="12" t="s">
        <v>81</v>
      </c>
      <c r="AW1084" s="12" t="s">
        <v>34</v>
      </c>
      <c r="AX1084" s="12" t="s">
        <v>72</v>
      </c>
      <c r="AY1084" s="148" t="s">
        <v>306</v>
      </c>
    </row>
    <row r="1085" spans="2:65" s="13" customFormat="1">
      <c r="B1085" s="154"/>
      <c r="D1085" s="147" t="s">
        <v>313</v>
      </c>
      <c r="E1085" s="155" t="s">
        <v>21</v>
      </c>
      <c r="F1085" s="156" t="s">
        <v>315</v>
      </c>
      <c r="H1085" s="157">
        <v>64.265000000000001</v>
      </c>
      <c r="I1085" s="158"/>
      <c r="L1085" s="154"/>
      <c r="M1085" s="159"/>
      <c r="T1085" s="160"/>
      <c r="AT1085" s="155" t="s">
        <v>313</v>
      </c>
      <c r="AU1085" s="155" t="s">
        <v>81</v>
      </c>
      <c r="AV1085" s="13" t="s">
        <v>89</v>
      </c>
      <c r="AW1085" s="13" t="s">
        <v>34</v>
      </c>
      <c r="AX1085" s="13" t="s">
        <v>79</v>
      </c>
      <c r="AY1085" s="155" t="s">
        <v>306</v>
      </c>
    </row>
    <row r="1086" spans="2:65" s="1" customFormat="1" ht="16.5" customHeight="1">
      <c r="B1086" s="33"/>
      <c r="C1086" s="179" t="s">
        <v>1477</v>
      </c>
      <c r="D1086" s="179" t="s">
        <v>447</v>
      </c>
      <c r="E1086" s="180" t="s">
        <v>4487</v>
      </c>
      <c r="F1086" s="181" t="s">
        <v>4488</v>
      </c>
      <c r="G1086" s="182" t="s">
        <v>240</v>
      </c>
      <c r="H1086" s="183">
        <v>67.477999999999994</v>
      </c>
      <c r="I1086" s="184"/>
      <c r="J1086" s="185">
        <f>ROUND(I1086*H1086,2)</f>
        <v>0</v>
      </c>
      <c r="K1086" s="181" t="s">
        <v>3596</v>
      </c>
      <c r="L1086" s="186"/>
      <c r="M1086" s="187" t="s">
        <v>21</v>
      </c>
      <c r="N1086" s="188" t="s">
        <v>43</v>
      </c>
      <c r="P1086" s="142">
        <f>O1086*H1086</f>
        <v>0</v>
      </c>
      <c r="Q1086" s="142">
        <v>1.2E-4</v>
      </c>
      <c r="R1086" s="142">
        <f>Q1086*H1086</f>
        <v>8.0973599999999996E-3</v>
      </c>
      <c r="S1086" s="142">
        <v>0</v>
      </c>
      <c r="T1086" s="143">
        <f>S1086*H1086</f>
        <v>0</v>
      </c>
      <c r="AR1086" s="144" t="s">
        <v>530</v>
      </c>
      <c r="AT1086" s="144" t="s">
        <v>447</v>
      </c>
      <c r="AU1086" s="144" t="s">
        <v>81</v>
      </c>
      <c r="AY1086" s="18" t="s">
        <v>306</v>
      </c>
      <c r="BE1086" s="145">
        <f>IF(N1086="základní",J1086,0)</f>
        <v>0</v>
      </c>
      <c r="BF1086" s="145">
        <f>IF(N1086="snížená",J1086,0)</f>
        <v>0</v>
      </c>
      <c r="BG1086" s="145">
        <f>IF(N1086="zákl. přenesená",J1086,0)</f>
        <v>0</v>
      </c>
      <c r="BH1086" s="145">
        <f>IF(N1086="sníž. přenesená",J1086,0)</f>
        <v>0</v>
      </c>
      <c r="BI1086" s="145">
        <f>IF(N1086="nulová",J1086,0)</f>
        <v>0</v>
      </c>
      <c r="BJ1086" s="18" t="s">
        <v>79</v>
      </c>
      <c r="BK1086" s="145">
        <f>ROUND(I1086*H1086,2)</f>
        <v>0</v>
      </c>
      <c r="BL1086" s="18" t="s">
        <v>368</v>
      </c>
      <c r="BM1086" s="144" t="s">
        <v>4489</v>
      </c>
    </row>
    <row r="1087" spans="2:65" s="12" customFormat="1">
      <c r="B1087" s="146"/>
      <c r="D1087" s="147" t="s">
        <v>313</v>
      </c>
      <c r="F1087" s="149" t="s">
        <v>4490</v>
      </c>
      <c r="H1087" s="150">
        <v>67.477999999999994</v>
      </c>
      <c r="I1087" s="151"/>
      <c r="L1087" s="146"/>
      <c r="M1087" s="152"/>
      <c r="T1087" s="153"/>
      <c r="AT1087" s="148" t="s">
        <v>313</v>
      </c>
      <c r="AU1087" s="148" t="s">
        <v>81</v>
      </c>
      <c r="AV1087" s="12" t="s">
        <v>81</v>
      </c>
      <c r="AW1087" s="12" t="s">
        <v>4</v>
      </c>
      <c r="AX1087" s="12" t="s">
        <v>79</v>
      </c>
      <c r="AY1087" s="148" t="s">
        <v>306</v>
      </c>
    </row>
    <row r="1088" spans="2:65" s="1" customFormat="1" ht="24.2" customHeight="1">
      <c r="B1088" s="33"/>
      <c r="C1088" s="133" t="s">
        <v>1482</v>
      </c>
      <c r="D1088" s="133" t="s">
        <v>308</v>
      </c>
      <c r="E1088" s="134" t="s">
        <v>1572</v>
      </c>
      <c r="F1088" s="135" t="s">
        <v>1573</v>
      </c>
      <c r="G1088" s="136" t="s">
        <v>661</v>
      </c>
      <c r="H1088" s="137">
        <v>24</v>
      </c>
      <c r="I1088" s="138"/>
      <c r="J1088" s="139">
        <f>ROUND(I1088*H1088,2)</f>
        <v>0</v>
      </c>
      <c r="K1088" s="135" t="s">
        <v>3596</v>
      </c>
      <c r="L1088" s="33"/>
      <c r="M1088" s="140" t="s">
        <v>21</v>
      </c>
      <c r="N1088" s="141" t="s">
        <v>43</v>
      </c>
      <c r="P1088" s="142">
        <f>O1088*H1088</f>
        <v>0</v>
      </c>
      <c r="Q1088" s="142">
        <v>2.9999999999999997E-4</v>
      </c>
      <c r="R1088" s="142">
        <f>Q1088*H1088</f>
        <v>7.1999999999999998E-3</v>
      </c>
      <c r="S1088" s="142">
        <v>0</v>
      </c>
      <c r="T1088" s="143">
        <f>S1088*H1088</f>
        <v>0</v>
      </c>
      <c r="AR1088" s="144" t="s">
        <v>368</v>
      </c>
      <c r="AT1088" s="144" t="s">
        <v>308</v>
      </c>
      <c r="AU1088" s="144" t="s">
        <v>81</v>
      </c>
      <c r="AY1088" s="18" t="s">
        <v>306</v>
      </c>
      <c r="BE1088" s="145">
        <f>IF(N1088="základní",J1088,0)</f>
        <v>0</v>
      </c>
      <c r="BF1088" s="145">
        <f>IF(N1088="snížená",J1088,0)</f>
        <v>0</v>
      </c>
      <c r="BG1088" s="145">
        <f>IF(N1088="zákl. přenesená",J1088,0)</f>
        <v>0</v>
      </c>
      <c r="BH1088" s="145">
        <f>IF(N1088="sníž. přenesená",J1088,0)</f>
        <v>0</v>
      </c>
      <c r="BI1088" s="145">
        <f>IF(N1088="nulová",J1088,0)</f>
        <v>0</v>
      </c>
      <c r="BJ1088" s="18" t="s">
        <v>79</v>
      </c>
      <c r="BK1088" s="145">
        <f>ROUND(I1088*H1088,2)</f>
        <v>0</v>
      </c>
      <c r="BL1088" s="18" t="s">
        <v>368</v>
      </c>
      <c r="BM1088" s="144" t="s">
        <v>4491</v>
      </c>
    </row>
    <row r="1089" spans="2:65" s="1" customFormat="1">
      <c r="B1089" s="33"/>
      <c r="D1089" s="161" t="s">
        <v>321</v>
      </c>
      <c r="F1089" s="162" t="s">
        <v>4492</v>
      </c>
      <c r="I1089" s="163"/>
      <c r="L1089" s="33"/>
      <c r="M1089" s="164"/>
      <c r="T1089" s="52"/>
      <c r="AT1089" s="18" t="s">
        <v>321</v>
      </c>
      <c r="AU1089" s="18" t="s">
        <v>81</v>
      </c>
    </row>
    <row r="1090" spans="2:65" s="12" customFormat="1">
      <c r="B1090" s="146"/>
      <c r="D1090" s="147" t="s">
        <v>313</v>
      </c>
      <c r="E1090" s="148" t="s">
        <v>21</v>
      </c>
      <c r="F1090" s="149" t="s">
        <v>4493</v>
      </c>
      <c r="H1090" s="150">
        <v>24</v>
      </c>
      <c r="I1090" s="151"/>
      <c r="L1090" s="146"/>
      <c r="M1090" s="152"/>
      <c r="T1090" s="153"/>
      <c r="AT1090" s="148" t="s">
        <v>313</v>
      </c>
      <c r="AU1090" s="148" t="s">
        <v>81</v>
      </c>
      <c r="AV1090" s="12" t="s">
        <v>81</v>
      </c>
      <c r="AW1090" s="12" t="s">
        <v>34</v>
      </c>
      <c r="AX1090" s="12" t="s">
        <v>72</v>
      </c>
      <c r="AY1090" s="148" t="s">
        <v>306</v>
      </c>
    </row>
    <row r="1091" spans="2:65" s="13" customFormat="1">
      <c r="B1091" s="154"/>
      <c r="D1091" s="147" t="s">
        <v>313</v>
      </c>
      <c r="E1091" s="155" t="s">
        <v>21</v>
      </c>
      <c r="F1091" s="156" t="s">
        <v>315</v>
      </c>
      <c r="H1091" s="157">
        <v>24</v>
      </c>
      <c r="I1091" s="158"/>
      <c r="L1091" s="154"/>
      <c r="M1091" s="159"/>
      <c r="T1091" s="160"/>
      <c r="AT1091" s="155" t="s">
        <v>313</v>
      </c>
      <c r="AU1091" s="155" t="s">
        <v>81</v>
      </c>
      <c r="AV1091" s="13" t="s">
        <v>89</v>
      </c>
      <c r="AW1091" s="13" t="s">
        <v>34</v>
      </c>
      <c r="AX1091" s="13" t="s">
        <v>72</v>
      </c>
      <c r="AY1091" s="155" t="s">
        <v>306</v>
      </c>
    </row>
    <row r="1092" spans="2:65" s="15" customFormat="1">
      <c r="B1092" s="171"/>
      <c r="D1092" s="147" t="s">
        <v>313</v>
      </c>
      <c r="E1092" s="172" t="s">
        <v>21</v>
      </c>
      <c r="F1092" s="173" t="s">
        <v>331</v>
      </c>
      <c r="H1092" s="174">
        <v>24</v>
      </c>
      <c r="I1092" s="175"/>
      <c r="L1092" s="171"/>
      <c r="M1092" s="176"/>
      <c r="T1092" s="177"/>
      <c r="AT1092" s="172" t="s">
        <v>313</v>
      </c>
      <c r="AU1092" s="172" t="s">
        <v>81</v>
      </c>
      <c r="AV1092" s="15" t="s">
        <v>108</v>
      </c>
      <c r="AW1092" s="15" t="s">
        <v>34</v>
      </c>
      <c r="AX1092" s="15" t="s">
        <v>79</v>
      </c>
      <c r="AY1092" s="172" t="s">
        <v>306</v>
      </c>
    </row>
    <row r="1093" spans="2:65" s="1" customFormat="1" ht="24.2" customHeight="1">
      <c r="B1093" s="33"/>
      <c r="C1093" s="179" t="s">
        <v>1488</v>
      </c>
      <c r="D1093" s="179" t="s">
        <v>447</v>
      </c>
      <c r="E1093" s="180" t="s">
        <v>4449</v>
      </c>
      <c r="F1093" s="181" t="s">
        <v>4450</v>
      </c>
      <c r="G1093" s="182" t="s">
        <v>236</v>
      </c>
      <c r="H1093" s="183">
        <v>8.82</v>
      </c>
      <c r="I1093" s="184"/>
      <c r="J1093" s="185">
        <f>ROUND(I1093*H1093,2)</f>
        <v>0</v>
      </c>
      <c r="K1093" s="181" t="s">
        <v>3596</v>
      </c>
      <c r="L1093" s="186"/>
      <c r="M1093" s="187" t="s">
        <v>21</v>
      </c>
      <c r="N1093" s="188" t="s">
        <v>43</v>
      </c>
      <c r="P1093" s="142">
        <f>O1093*H1093</f>
        <v>0</v>
      </c>
      <c r="Q1093" s="142">
        <v>5.4000000000000003E-3</v>
      </c>
      <c r="R1093" s="142">
        <f>Q1093*H1093</f>
        <v>4.7628000000000004E-2</v>
      </c>
      <c r="S1093" s="142">
        <v>0</v>
      </c>
      <c r="T1093" s="143">
        <f>S1093*H1093</f>
        <v>0</v>
      </c>
      <c r="AR1093" s="144" t="s">
        <v>530</v>
      </c>
      <c r="AT1093" s="144" t="s">
        <v>447</v>
      </c>
      <c r="AU1093" s="144" t="s">
        <v>81</v>
      </c>
      <c r="AY1093" s="18" t="s">
        <v>306</v>
      </c>
      <c r="BE1093" s="145">
        <f>IF(N1093="základní",J1093,0)</f>
        <v>0</v>
      </c>
      <c r="BF1093" s="145">
        <f>IF(N1093="snížená",J1093,0)</f>
        <v>0</v>
      </c>
      <c r="BG1093" s="145">
        <f>IF(N1093="zákl. přenesená",J1093,0)</f>
        <v>0</v>
      </c>
      <c r="BH1093" s="145">
        <f>IF(N1093="sníž. přenesená",J1093,0)</f>
        <v>0</v>
      </c>
      <c r="BI1093" s="145">
        <f>IF(N1093="nulová",J1093,0)</f>
        <v>0</v>
      </c>
      <c r="BJ1093" s="18" t="s">
        <v>79</v>
      </c>
      <c r="BK1093" s="145">
        <f>ROUND(I1093*H1093,2)</f>
        <v>0</v>
      </c>
      <c r="BL1093" s="18" t="s">
        <v>368</v>
      </c>
      <c r="BM1093" s="144" t="s">
        <v>4494</v>
      </c>
    </row>
    <row r="1094" spans="2:65" s="12" customFormat="1">
      <c r="B1094" s="146"/>
      <c r="D1094" s="147" t="s">
        <v>313</v>
      </c>
      <c r="E1094" s="148" t="s">
        <v>21</v>
      </c>
      <c r="F1094" s="149" t="s">
        <v>4495</v>
      </c>
      <c r="H1094" s="150">
        <v>12</v>
      </c>
      <c r="I1094" s="151"/>
      <c r="L1094" s="146"/>
      <c r="M1094" s="152"/>
      <c r="T1094" s="153"/>
      <c r="AT1094" s="148" t="s">
        <v>313</v>
      </c>
      <c r="AU1094" s="148" t="s">
        <v>81</v>
      </c>
      <c r="AV1094" s="12" t="s">
        <v>81</v>
      </c>
      <c r="AW1094" s="12" t="s">
        <v>34</v>
      </c>
      <c r="AX1094" s="12" t="s">
        <v>72</v>
      </c>
      <c r="AY1094" s="148" t="s">
        <v>306</v>
      </c>
    </row>
    <row r="1095" spans="2:65" s="13" customFormat="1">
      <c r="B1095" s="154"/>
      <c r="D1095" s="147" t="s">
        <v>313</v>
      </c>
      <c r="E1095" s="155" t="s">
        <v>21</v>
      </c>
      <c r="F1095" s="156" t="s">
        <v>315</v>
      </c>
      <c r="H1095" s="157">
        <v>12</v>
      </c>
      <c r="I1095" s="158"/>
      <c r="L1095" s="154"/>
      <c r="M1095" s="159"/>
      <c r="T1095" s="160"/>
      <c r="AT1095" s="155" t="s">
        <v>313</v>
      </c>
      <c r="AU1095" s="155" t="s">
        <v>81</v>
      </c>
      <c r="AV1095" s="13" t="s">
        <v>89</v>
      </c>
      <c r="AW1095" s="13" t="s">
        <v>34</v>
      </c>
      <c r="AX1095" s="13" t="s">
        <v>72</v>
      </c>
      <c r="AY1095" s="155" t="s">
        <v>306</v>
      </c>
    </row>
    <row r="1096" spans="2:65" s="15" customFormat="1">
      <c r="B1096" s="171"/>
      <c r="D1096" s="147" t="s">
        <v>313</v>
      </c>
      <c r="E1096" s="172" t="s">
        <v>21</v>
      </c>
      <c r="F1096" s="173" t="s">
        <v>331</v>
      </c>
      <c r="H1096" s="174">
        <v>12</v>
      </c>
      <c r="I1096" s="175"/>
      <c r="L1096" s="171"/>
      <c r="M1096" s="176"/>
      <c r="T1096" s="177"/>
      <c r="AT1096" s="172" t="s">
        <v>313</v>
      </c>
      <c r="AU1096" s="172" t="s">
        <v>81</v>
      </c>
      <c r="AV1096" s="15" t="s">
        <v>108</v>
      </c>
      <c r="AW1096" s="15" t="s">
        <v>34</v>
      </c>
      <c r="AX1096" s="15" t="s">
        <v>79</v>
      </c>
      <c r="AY1096" s="172" t="s">
        <v>306</v>
      </c>
    </row>
    <row r="1097" spans="2:65" s="12" customFormat="1">
      <c r="B1097" s="146"/>
      <c r="D1097" s="147" t="s">
        <v>313</v>
      </c>
      <c r="F1097" s="149" t="s">
        <v>4496</v>
      </c>
      <c r="H1097" s="150">
        <v>8.82</v>
      </c>
      <c r="I1097" s="151"/>
      <c r="L1097" s="146"/>
      <c r="M1097" s="152"/>
      <c r="T1097" s="153"/>
      <c r="AT1097" s="148" t="s">
        <v>313</v>
      </c>
      <c r="AU1097" s="148" t="s">
        <v>81</v>
      </c>
      <c r="AV1097" s="12" t="s">
        <v>81</v>
      </c>
      <c r="AW1097" s="12" t="s">
        <v>4</v>
      </c>
      <c r="AX1097" s="12" t="s">
        <v>79</v>
      </c>
      <c r="AY1097" s="148" t="s">
        <v>306</v>
      </c>
    </row>
    <row r="1098" spans="2:65" s="1" customFormat="1" ht="24.2" customHeight="1">
      <c r="B1098" s="33"/>
      <c r="C1098" s="179" t="s">
        <v>1495</v>
      </c>
      <c r="D1098" s="179" t="s">
        <v>447</v>
      </c>
      <c r="E1098" s="180" t="s">
        <v>1550</v>
      </c>
      <c r="F1098" s="181" t="s">
        <v>4453</v>
      </c>
      <c r="G1098" s="182" t="s">
        <v>236</v>
      </c>
      <c r="H1098" s="183">
        <v>8.82</v>
      </c>
      <c r="I1098" s="184"/>
      <c r="J1098" s="185">
        <f>ROUND(I1098*H1098,2)</f>
        <v>0</v>
      </c>
      <c r="K1098" s="181" t="s">
        <v>3596</v>
      </c>
      <c r="L1098" s="186"/>
      <c r="M1098" s="187" t="s">
        <v>21</v>
      </c>
      <c r="N1098" s="188" t="s">
        <v>43</v>
      </c>
      <c r="P1098" s="142">
        <f>O1098*H1098</f>
        <v>0</v>
      </c>
      <c r="Q1098" s="142">
        <v>5.3E-3</v>
      </c>
      <c r="R1098" s="142">
        <f>Q1098*H1098</f>
        <v>4.6746000000000003E-2</v>
      </c>
      <c r="S1098" s="142">
        <v>0</v>
      </c>
      <c r="T1098" s="143">
        <f>S1098*H1098</f>
        <v>0</v>
      </c>
      <c r="AR1098" s="144" t="s">
        <v>530</v>
      </c>
      <c r="AT1098" s="144" t="s">
        <v>447</v>
      </c>
      <c r="AU1098" s="144" t="s">
        <v>81</v>
      </c>
      <c r="AY1098" s="18" t="s">
        <v>306</v>
      </c>
      <c r="BE1098" s="145">
        <f>IF(N1098="základní",J1098,0)</f>
        <v>0</v>
      </c>
      <c r="BF1098" s="145">
        <f>IF(N1098="snížená",J1098,0)</f>
        <v>0</v>
      </c>
      <c r="BG1098" s="145">
        <f>IF(N1098="zákl. přenesená",J1098,0)</f>
        <v>0</v>
      </c>
      <c r="BH1098" s="145">
        <f>IF(N1098="sníž. přenesená",J1098,0)</f>
        <v>0</v>
      </c>
      <c r="BI1098" s="145">
        <f>IF(N1098="nulová",J1098,0)</f>
        <v>0</v>
      </c>
      <c r="BJ1098" s="18" t="s">
        <v>79</v>
      </c>
      <c r="BK1098" s="145">
        <f>ROUND(I1098*H1098,2)</f>
        <v>0</v>
      </c>
      <c r="BL1098" s="18" t="s">
        <v>368</v>
      </c>
      <c r="BM1098" s="144" t="s">
        <v>4497</v>
      </c>
    </row>
    <row r="1099" spans="2:65" s="12" customFormat="1">
      <c r="B1099" s="146"/>
      <c r="D1099" s="147" t="s">
        <v>313</v>
      </c>
      <c r="E1099" s="148" t="s">
        <v>21</v>
      </c>
      <c r="F1099" s="149" t="s">
        <v>4495</v>
      </c>
      <c r="H1099" s="150">
        <v>12</v>
      </c>
      <c r="I1099" s="151"/>
      <c r="L1099" s="146"/>
      <c r="M1099" s="152"/>
      <c r="T1099" s="153"/>
      <c r="AT1099" s="148" t="s">
        <v>313</v>
      </c>
      <c r="AU1099" s="148" t="s">
        <v>81</v>
      </c>
      <c r="AV1099" s="12" t="s">
        <v>81</v>
      </c>
      <c r="AW1099" s="12" t="s">
        <v>34</v>
      </c>
      <c r="AX1099" s="12" t="s">
        <v>72</v>
      </c>
      <c r="AY1099" s="148" t="s">
        <v>306</v>
      </c>
    </row>
    <row r="1100" spans="2:65" s="13" customFormat="1">
      <c r="B1100" s="154"/>
      <c r="D1100" s="147" t="s">
        <v>313</v>
      </c>
      <c r="E1100" s="155" t="s">
        <v>21</v>
      </c>
      <c r="F1100" s="156" t="s">
        <v>315</v>
      </c>
      <c r="H1100" s="157">
        <v>12</v>
      </c>
      <c r="I1100" s="158"/>
      <c r="L1100" s="154"/>
      <c r="M1100" s="159"/>
      <c r="T1100" s="160"/>
      <c r="AT1100" s="155" t="s">
        <v>313</v>
      </c>
      <c r="AU1100" s="155" t="s">
        <v>81</v>
      </c>
      <c r="AV1100" s="13" t="s">
        <v>89</v>
      </c>
      <c r="AW1100" s="13" t="s">
        <v>34</v>
      </c>
      <c r="AX1100" s="13" t="s">
        <v>72</v>
      </c>
      <c r="AY1100" s="155" t="s">
        <v>306</v>
      </c>
    </row>
    <row r="1101" spans="2:65" s="15" customFormat="1">
      <c r="B1101" s="171"/>
      <c r="D1101" s="147" t="s">
        <v>313</v>
      </c>
      <c r="E1101" s="172" t="s">
        <v>21</v>
      </c>
      <c r="F1101" s="173" t="s">
        <v>331</v>
      </c>
      <c r="H1101" s="174">
        <v>12</v>
      </c>
      <c r="I1101" s="175"/>
      <c r="L1101" s="171"/>
      <c r="M1101" s="176"/>
      <c r="T1101" s="177"/>
      <c r="AT1101" s="172" t="s">
        <v>313</v>
      </c>
      <c r="AU1101" s="172" t="s">
        <v>81</v>
      </c>
      <c r="AV1101" s="15" t="s">
        <v>108</v>
      </c>
      <c r="AW1101" s="15" t="s">
        <v>34</v>
      </c>
      <c r="AX1101" s="15" t="s">
        <v>79</v>
      </c>
      <c r="AY1101" s="172" t="s">
        <v>306</v>
      </c>
    </row>
    <row r="1102" spans="2:65" s="12" customFormat="1">
      <c r="B1102" s="146"/>
      <c r="D1102" s="147" t="s">
        <v>313</v>
      </c>
      <c r="F1102" s="149" t="s">
        <v>4496</v>
      </c>
      <c r="H1102" s="150">
        <v>8.82</v>
      </c>
      <c r="I1102" s="151"/>
      <c r="L1102" s="146"/>
      <c r="M1102" s="152"/>
      <c r="T1102" s="153"/>
      <c r="AT1102" s="148" t="s">
        <v>313</v>
      </c>
      <c r="AU1102" s="148" t="s">
        <v>81</v>
      </c>
      <c r="AV1102" s="12" t="s">
        <v>81</v>
      </c>
      <c r="AW1102" s="12" t="s">
        <v>4</v>
      </c>
      <c r="AX1102" s="12" t="s">
        <v>79</v>
      </c>
      <c r="AY1102" s="148" t="s">
        <v>306</v>
      </c>
    </row>
    <row r="1103" spans="2:65" s="1" customFormat="1" ht="16.5" customHeight="1">
      <c r="B1103" s="33"/>
      <c r="C1103" s="133" t="s">
        <v>1504</v>
      </c>
      <c r="D1103" s="133" t="s">
        <v>308</v>
      </c>
      <c r="E1103" s="134" t="s">
        <v>1583</v>
      </c>
      <c r="F1103" s="135" t="s">
        <v>1584</v>
      </c>
      <c r="G1103" s="136" t="s">
        <v>661</v>
      </c>
      <c r="H1103" s="137">
        <v>100</v>
      </c>
      <c r="I1103" s="138"/>
      <c r="J1103" s="139">
        <f>ROUND(I1103*H1103,2)</f>
        <v>0</v>
      </c>
      <c r="K1103" s="135" t="s">
        <v>3596</v>
      </c>
      <c r="L1103" s="33"/>
      <c r="M1103" s="140" t="s">
        <v>21</v>
      </c>
      <c r="N1103" s="141" t="s">
        <v>43</v>
      </c>
      <c r="P1103" s="142">
        <f>O1103*H1103</f>
        <v>0</v>
      </c>
      <c r="Q1103" s="142">
        <v>3.0000000000000001E-5</v>
      </c>
      <c r="R1103" s="142">
        <f>Q1103*H1103</f>
        <v>3.0000000000000001E-3</v>
      </c>
      <c r="S1103" s="142">
        <v>0</v>
      </c>
      <c r="T1103" s="143">
        <f>S1103*H1103</f>
        <v>0</v>
      </c>
      <c r="AR1103" s="144" t="s">
        <v>368</v>
      </c>
      <c r="AT1103" s="144" t="s">
        <v>308</v>
      </c>
      <c r="AU1103" s="144" t="s">
        <v>81</v>
      </c>
      <c r="AY1103" s="18" t="s">
        <v>306</v>
      </c>
      <c r="BE1103" s="145">
        <f>IF(N1103="základní",J1103,0)</f>
        <v>0</v>
      </c>
      <c r="BF1103" s="145">
        <f>IF(N1103="snížená",J1103,0)</f>
        <v>0</v>
      </c>
      <c r="BG1103" s="145">
        <f>IF(N1103="zákl. přenesená",J1103,0)</f>
        <v>0</v>
      </c>
      <c r="BH1103" s="145">
        <f>IF(N1103="sníž. přenesená",J1103,0)</f>
        <v>0</v>
      </c>
      <c r="BI1103" s="145">
        <f>IF(N1103="nulová",J1103,0)</f>
        <v>0</v>
      </c>
      <c r="BJ1103" s="18" t="s">
        <v>79</v>
      </c>
      <c r="BK1103" s="145">
        <f>ROUND(I1103*H1103,2)</f>
        <v>0</v>
      </c>
      <c r="BL1103" s="18" t="s">
        <v>368</v>
      </c>
      <c r="BM1103" s="144" t="s">
        <v>4498</v>
      </c>
    </row>
    <row r="1104" spans="2:65" s="1" customFormat="1">
      <c r="B1104" s="33"/>
      <c r="D1104" s="161" t="s">
        <v>321</v>
      </c>
      <c r="F1104" s="162" t="s">
        <v>4499</v>
      </c>
      <c r="I1104" s="163"/>
      <c r="L1104" s="33"/>
      <c r="M1104" s="164"/>
      <c r="T1104" s="52"/>
      <c r="AT1104" s="18" t="s">
        <v>321</v>
      </c>
      <c r="AU1104" s="18" t="s">
        <v>81</v>
      </c>
    </row>
    <row r="1105" spans="2:65" s="12" customFormat="1">
      <c r="B1105" s="146"/>
      <c r="D1105" s="147" t="s">
        <v>313</v>
      </c>
      <c r="E1105" s="148" t="s">
        <v>21</v>
      </c>
      <c r="F1105" s="149" t="s">
        <v>4500</v>
      </c>
      <c r="H1105" s="150">
        <v>100</v>
      </c>
      <c r="I1105" s="151"/>
      <c r="L1105" s="146"/>
      <c r="M1105" s="152"/>
      <c r="T1105" s="153"/>
      <c r="AT1105" s="148" t="s">
        <v>313</v>
      </c>
      <c r="AU1105" s="148" t="s">
        <v>81</v>
      </c>
      <c r="AV1105" s="12" t="s">
        <v>81</v>
      </c>
      <c r="AW1105" s="12" t="s">
        <v>34</v>
      </c>
      <c r="AX1105" s="12" t="s">
        <v>72</v>
      </c>
      <c r="AY1105" s="148" t="s">
        <v>306</v>
      </c>
    </row>
    <row r="1106" spans="2:65" s="13" customFormat="1">
      <c r="B1106" s="154"/>
      <c r="D1106" s="147" t="s">
        <v>313</v>
      </c>
      <c r="E1106" s="155" t="s">
        <v>21</v>
      </c>
      <c r="F1106" s="156" t="s">
        <v>315</v>
      </c>
      <c r="H1106" s="157">
        <v>100</v>
      </c>
      <c r="I1106" s="158"/>
      <c r="L1106" s="154"/>
      <c r="M1106" s="159"/>
      <c r="T1106" s="160"/>
      <c r="AT1106" s="155" t="s">
        <v>313</v>
      </c>
      <c r="AU1106" s="155" t="s">
        <v>81</v>
      </c>
      <c r="AV1106" s="13" t="s">
        <v>89</v>
      </c>
      <c r="AW1106" s="13" t="s">
        <v>34</v>
      </c>
      <c r="AX1106" s="13" t="s">
        <v>79</v>
      </c>
      <c r="AY1106" s="155" t="s">
        <v>306</v>
      </c>
    </row>
    <row r="1107" spans="2:65" s="1" customFormat="1" ht="24.2" customHeight="1">
      <c r="B1107" s="33"/>
      <c r="C1107" s="179" t="s">
        <v>1514</v>
      </c>
      <c r="D1107" s="179" t="s">
        <v>447</v>
      </c>
      <c r="E1107" s="180" t="s">
        <v>4449</v>
      </c>
      <c r="F1107" s="181" t="s">
        <v>4450</v>
      </c>
      <c r="G1107" s="182" t="s">
        <v>236</v>
      </c>
      <c r="H1107" s="183">
        <v>6.3</v>
      </c>
      <c r="I1107" s="184"/>
      <c r="J1107" s="185">
        <f>ROUND(I1107*H1107,2)</f>
        <v>0</v>
      </c>
      <c r="K1107" s="181" t="s">
        <v>3596</v>
      </c>
      <c r="L1107" s="186"/>
      <c r="M1107" s="187" t="s">
        <v>21</v>
      </c>
      <c r="N1107" s="188" t="s">
        <v>43</v>
      </c>
      <c r="P1107" s="142">
        <f>O1107*H1107</f>
        <v>0</v>
      </c>
      <c r="Q1107" s="142">
        <v>5.4000000000000003E-3</v>
      </c>
      <c r="R1107" s="142">
        <f>Q1107*H1107</f>
        <v>3.4020000000000002E-2</v>
      </c>
      <c r="S1107" s="142">
        <v>0</v>
      </c>
      <c r="T1107" s="143">
        <f>S1107*H1107</f>
        <v>0</v>
      </c>
      <c r="AR1107" s="144" t="s">
        <v>530</v>
      </c>
      <c r="AT1107" s="144" t="s">
        <v>447</v>
      </c>
      <c r="AU1107" s="144" t="s">
        <v>81</v>
      </c>
      <c r="AY1107" s="18" t="s">
        <v>306</v>
      </c>
      <c r="BE1107" s="145">
        <f>IF(N1107="základní",J1107,0)</f>
        <v>0</v>
      </c>
      <c r="BF1107" s="145">
        <f>IF(N1107="snížená",J1107,0)</f>
        <v>0</v>
      </c>
      <c r="BG1107" s="145">
        <f>IF(N1107="zákl. přenesená",J1107,0)</f>
        <v>0</v>
      </c>
      <c r="BH1107" s="145">
        <f>IF(N1107="sníž. přenesená",J1107,0)</f>
        <v>0</v>
      </c>
      <c r="BI1107" s="145">
        <f>IF(N1107="nulová",J1107,0)</f>
        <v>0</v>
      </c>
      <c r="BJ1107" s="18" t="s">
        <v>79</v>
      </c>
      <c r="BK1107" s="145">
        <f>ROUND(I1107*H1107,2)</f>
        <v>0</v>
      </c>
      <c r="BL1107" s="18" t="s">
        <v>368</v>
      </c>
      <c r="BM1107" s="144" t="s">
        <v>4501</v>
      </c>
    </row>
    <row r="1108" spans="2:65" s="12" customFormat="1">
      <c r="B1108" s="146"/>
      <c r="D1108" s="147" t="s">
        <v>313</v>
      </c>
      <c r="E1108" s="148" t="s">
        <v>21</v>
      </c>
      <c r="F1108" s="149" t="s">
        <v>4502</v>
      </c>
      <c r="H1108" s="150">
        <v>50</v>
      </c>
      <c r="I1108" s="151"/>
      <c r="L1108" s="146"/>
      <c r="M1108" s="152"/>
      <c r="T1108" s="153"/>
      <c r="AT1108" s="148" t="s">
        <v>313</v>
      </c>
      <c r="AU1108" s="148" t="s">
        <v>81</v>
      </c>
      <c r="AV1108" s="12" t="s">
        <v>81</v>
      </c>
      <c r="AW1108" s="12" t="s">
        <v>34</v>
      </c>
      <c r="AX1108" s="12" t="s">
        <v>72</v>
      </c>
      <c r="AY1108" s="148" t="s">
        <v>306</v>
      </c>
    </row>
    <row r="1109" spans="2:65" s="13" customFormat="1">
      <c r="B1109" s="154"/>
      <c r="D1109" s="147" t="s">
        <v>313</v>
      </c>
      <c r="E1109" s="155" t="s">
        <v>21</v>
      </c>
      <c r="F1109" s="156" t="s">
        <v>315</v>
      </c>
      <c r="H1109" s="157">
        <v>50</v>
      </c>
      <c r="I1109" s="158"/>
      <c r="L1109" s="154"/>
      <c r="M1109" s="159"/>
      <c r="T1109" s="160"/>
      <c r="AT1109" s="155" t="s">
        <v>313</v>
      </c>
      <c r="AU1109" s="155" t="s">
        <v>81</v>
      </c>
      <c r="AV1109" s="13" t="s">
        <v>89</v>
      </c>
      <c r="AW1109" s="13" t="s">
        <v>34</v>
      </c>
      <c r="AX1109" s="13" t="s">
        <v>79</v>
      </c>
      <c r="AY1109" s="155" t="s">
        <v>306</v>
      </c>
    </row>
    <row r="1110" spans="2:65" s="12" customFormat="1">
      <c r="B1110" s="146"/>
      <c r="D1110" s="147" t="s">
        <v>313</v>
      </c>
      <c r="F1110" s="149" t="s">
        <v>4503</v>
      </c>
      <c r="H1110" s="150">
        <v>6.3</v>
      </c>
      <c r="I1110" s="151"/>
      <c r="L1110" s="146"/>
      <c r="M1110" s="152"/>
      <c r="T1110" s="153"/>
      <c r="AT1110" s="148" t="s">
        <v>313</v>
      </c>
      <c r="AU1110" s="148" t="s">
        <v>81</v>
      </c>
      <c r="AV1110" s="12" t="s">
        <v>81</v>
      </c>
      <c r="AW1110" s="12" t="s">
        <v>4</v>
      </c>
      <c r="AX1110" s="12" t="s">
        <v>79</v>
      </c>
      <c r="AY1110" s="148" t="s">
        <v>306</v>
      </c>
    </row>
    <row r="1111" spans="2:65" s="1" customFormat="1" ht="24.2" customHeight="1">
      <c r="B1111" s="33"/>
      <c r="C1111" s="179" t="s">
        <v>1521</v>
      </c>
      <c r="D1111" s="179" t="s">
        <v>447</v>
      </c>
      <c r="E1111" s="180" t="s">
        <v>1550</v>
      </c>
      <c r="F1111" s="181" t="s">
        <v>4453</v>
      </c>
      <c r="G1111" s="182" t="s">
        <v>236</v>
      </c>
      <c r="H1111" s="183">
        <v>6.3</v>
      </c>
      <c r="I1111" s="184"/>
      <c r="J1111" s="185">
        <f>ROUND(I1111*H1111,2)</f>
        <v>0</v>
      </c>
      <c r="K1111" s="181" t="s">
        <v>3596</v>
      </c>
      <c r="L1111" s="186"/>
      <c r="M1111" s="187" t="s">
        <v>21</v>
      </c>
      <c r="N1111" s="188" t="s">
        <v>43</v>
      </c>
      <c r="P1111" s="142">
        <f>O1111*H1111</f>
        <v>0</v>
      </c>
      <c r="Q1111" s="142">
        <v>5.3E-3</v>
      </c>
      <c r="R1111" s="142">
        <f>Q1111*H1111</f>
        <v>3.3389999999999996E-2</v>
      </c>
      <c r="S1111" s="142">
        <v>0</v>
      </c>
      <c r="T1111" s="143">
        <f>S1111*H1111</f>
        <v>0</v>
      </c>
      <c r="AR1111" s="144" t="s">
        <v>530</v>
      </c>
      <c r="AT1111" s="144" t="s">
        <v>447</v>
      </c>
      <c r="AU1111" s="144" t="s">
        <v>81</v>
      </c>
      <c r="AY1111" s="18" t="s">
        <v>306</v>
      </c>
      <c r="BE1111" s="145">
        <f>IF(N1111="základní",J1111,0)</f>
        <v>0</v>
      </c>
      <c r="BF1111" s="145">
        <f>IF(N1111="snížená",J1111,0)</f>
        <v>0</v>
      </c>
      <c r="BG1111" s="145">
        <f>IF(N1111="zákl. přenesená",J1111,0)</f>
        <v>0</v>
      </c>
      <c r="BH1111" s="145">
        <f>IF(N1111="sníž. přenesená",J1111,0)</f>
        <v>0</v>
      </c>
      <c r="BI1111" s="145">
        <f>IF(N1111="nulová",J1111,0)</f>
        <v>0</v>
      </c>
      <c r="BJ1111" s="18" t="s">
        <v>79</v>
      </c>
      <c r="BK1111" s="145">
        <f>ROUND(I1111*H1111,2)</f>
        <v>0</v>
      </c>
      <c r="BL1111" s="18" t="s">
        <v>368</v>
      </c>
      <c r="BM1111" s="144" t="s">
        <v>4504</v>
      </c>
    </row>
    <row r="1112" spans="2:65" s="12" customFormat="1">
      <c r="B1112" s="146"/>
      <c r="D1112" s="147" t="s">
        <v>313</v>
      </c>
      <c r="E1112" s="148" t="s">
        <v>21</v>
      </c>
      <c r="F1112" s="149" t="s">
        <v>4502</v>
      </c>
      <c r="H1112" s="150">
        <v>50</v>
      </c>
      <c r="I1112" s="151"/>
      <c r="L1112" s="146"/>
      <c r="M1112" s="152"/>
      <c r="T1112" s="153"/>
      <c r="AT1112" s="148" t="s">
        <v>313</v>
      </c>
      <c r="AU1112" s="148" t="s">
        <v>81</v>
      </c>
      <c r="AV1112" s="12" t="s">
        <v>81</v>
      </c>
      <c r="AW1112" s="12" t="s">
        <v>34</v>
      </c>
      <c r="AX1112" s="12" t="s">
        <v>72</v>
      </c>
      <c r="AY1112" s="148" t="s">
        <v>306</v>
      </c>
    </row>
    <row r="1113" spans="2:65" s="13" customFormat="1">
      <c r="B1113" s="154"/>
      <c r="D1113" s="147" t="s">
        <v>313</v>
      </c>
      <c r="E1113" s="155" t="s">
        <v>21</v>
      </c>
      <c r="F1113" s="156" t="s">
        <v>315</v>
      </c>
      <c r="H1113" s="157">
        <v>50</v>
      </c>
      <c r="I1113" s="158"/>
      <c r="L1113" s="154"/>
      <c r="M1113" s="159"/>
      <c r="T1113" s="160"/>
      <c r="AT1113" s="155" t="s">
        <v>313</v>
      </c>
      <c r="AU1113" s="155" t="s">
        <v>81</v>
      </c>
      <c r="AV1113" s="13" t="s">
        <v>89</v>
      </c>
      <c r="AW1113" s="13" t="s">
        <v>34</v>
      </c>
      <c r="AX1113" s="13" t="s">
        <v>79</v>
      </c>
      <c r="AY1113" s="155" t="s">
        <v>306</v>
      </c>
    </row>
    <row r="1114" spans="2:65" s="12" customFormat="1">
      <c r="B1114" s="146"/>
      <c r="D1114" s="147" t="s">
        <v>313</v>
      </c>
      <c r="F1114" s="149" t="s">
        <v>4503</v>
      </c>
      <c r="H1114" s="150">
        <v>6.3</v>
      </c>
      <c r="I1114" s="151"/>
      <c r="L1114" s="146"/>
      <c r="M1114" s="152"/>
      <c r="T1114" s="153"/>
      <c r="AT1114" s="148" t="s">
        <v>313</v>
      </c>
      <c r="AU1114" s="148" t="s">
        <v>81</v>
      </c>
      <c r="AV1114" s="12" t="s">
        <v>81</v>
      </c>
      <c r="AW1114" s="12" t="s">
        <v>4</v>
      </c>
      <c r="AX1114" s="12" t="s">
        <v>79</v>
      </c>
      <c r="AY1114" s="148" t="s">
        <v>306</v>
      </c>
    </row>
    <row r="1115" spans="2:65" s="1" customFormat="1" ht="24.2" customHeight="1">
      <c r="B1115" s="33"/>
      <c r="C1115" s="133" t="s">
        <v>1527</v>
      </c>
      <c r="D1115" s="133" t="s">
        <v>308</v>
      </c>
      <c r="E1115" s="134" t="s">
        <v>4505</v>
      </c>
      <c r="F1115" s="135" t="s">
        <v>4506</v>
      </c>
      <c r="G1115" s="136" t="s">
        <v>375</v>
      </c>
      <c r="H1115" s="137">
        <v>5.1790000000000003</v>
      </c>
      <c r="I1115" s="138"/>
      <c r="J1115" s="139">
        <f>ROUND(I1115*H1115,2)</f>
        <v>0</v>
      </c>
      <c r="K1115" s="135" t="s">
        <v>3596</v>
      </c>
      <c r="L1115" s="33"/>
      <c r="M1115" s="140" t="s">
        <v>21</v>
      </c>
      <c r="N1115" s="141" t="s">
        <v>43</v>
      </c>
      <c r="P1115" s="142">
        <f>O1115*H1115</f>
        <v>0</v>
      </c>
      <c r="Q1115" s="142">
        <v>0</v>
      </c>
      <c r="R1115" s="142">
        <f>Q1115*H1115</f>
        <v>0</v>
      </c>
      <c r="S1115" s="142">
        <v>0</v>
      </c>
      <c r="T1115" s="143">
        <f>S1115*H1115</f>
        <v>0</v>
      </c>
      <c r="AR1115" s="144" t="s">
        <v>368</v>
      </c>
      <c r="AT1115" s="144" t="s">
        <v>308</v>
      </c>
      <c r="AU1115" s="144" t="s">
        <v>81</v>
      </c>
      <c r="AY1115" s="18" t="s">
        <v>306</v>
      </c>
      <c r="BE1115" s="145">
        <f>IF(N1115="základní",J1115,0)</f>
        <v>0</v>
      </c>
      <c r="BF1115" s="145">
        <f>IF(N1115="snížená",J1115,0)</f>
        <v>0</v>
      </c>
      <c r="BG1115" s="145">
        <f>IF(N1115="zákl. přenesená",J1115,0)</f>
        <v>0</v>
      </c>
      <c r="BH1115" s="145">
        <f>IF(N1115="sníž. přenesená",J1115,0)</f>
        <v>0</v>
      </c>
      <c r="BI1115" s="145">
        <f>IF(N1115="nulová",J1115,0)</f>
        <v>0</v>
      </c>
      <c r="BJ1115" s="18" t="s">
        <v>79</v>
      </c>
      <c r="BK1115" s="145">
        <f>ROUND(I1115*H1115,2)</f>
        <v>0</v>
      </c>
      <c r="BL1115" s="18" t="s">
        <v>368</v>
      </c>
      <c r="BM1115" s="144" t="s">
        <v>4507</v>
      </c>
    </row>
    <row r="1116" spans="2:65" s="1" customFormat="1">
      <c r="B1116" s="33"/>
      <c r="D1116" s="161" t="s">
        <v>321</v>
      </c>
      <c r="F1116" s="162" t="s">
        <v>4508</v>
      </c>
      <c r="I1116" s="163"/>
      <c r="L1116" s="33"/>
      <c r="M1116" s="164"/>
      <c r="T1116" s="52"/>
      <c r="AT1116" s="18" t="s">
        <v>321</v>
      </c>
      <c r="AU1116" s="18" t="s">
        <v>81</v>
      </c>
    </row>
    <row r="1117" spans="2:65" s="11" customFormat="1" ht="22.9" customHeight="1">
      <c r="B1117" s="121"/>
      <c r="D1117" s="122" t="s">
        <v>71</v>
      </c>
      <c r="E1117" s="131" t="s">
        <v>1598</v>
      </c>
      <c r="F1117" s="131" t="s">
        <v>1599</v>
      </c>
      <c r="I1117" s="124"/>
      <c r="J1117" s="132">
        <f>BK1117</f>
        <v>0</v>
      </c>
      <c r="L1117" s="121"/>
      <c r="M1117" s="126"/>
      <c r="P1117" s="127">
        <f>SUM(P1118:P1257)</f>
        <v>0</v>
      </c>
      <c r="R1117" s="127">
        <f>SUM(R1118:R1257)</f>
        <v>89.698560390000011</v>
      </c>
      <c r="T1117" s="128">
        <f>SUM(T1118:T1257)</f>
        <v>0</v>
      </c>
      <c r="AR1117" s="122" t="s">
        <v>81</v>
      </c>
      <c r="AT1117" s="129" t="s">
        <v>71</v>
      </c>
      <c r="AU1117" s="129" t="s">
        <v>79</v>
      </c>
      <c r="AY1117" s="122" t="s">
        <v>306</v>
      </c>
      <c r="BK1117" s="130">
        <f>SUM(BK1118:BK1257)</f>
        <v>0</v>
      </c>
    </row>
    <row r="1118" spans="2:65" s="1" customFormat="1" ht="16.5" customHeight="1">
      <c r="B1118" s="33"/>
      <c r="C1118" s="133" t="s">
        <v>1532</v>
      </c>
      <c r="D1118" s="133" t="s">
        <v>308</v>
      </c>
      <c r="E1118" s="134" t="s">
        <v>1601</v>
      </c>
      <c r="F1118" s="135" t="s">
        <v>4509</v>
      </c>
      <c r="G1118" s="136" t="s">
        <v>236</v>
      </c>
      <c r="H1118" s="137">
        <v>68.25</v>
      </c>
      <c r="I1118" s="138"/>
      <c r="J1118" s="139">
        <f>ROUND(I1118*H1118,2)</f>
        <v>0</v>
      </c>
      <c r="K1118" s="135" t="s">
        <v>21</v>
      </c>
      <c r="L1118" s="33"/>
      <c r="M1118" s="140" t="s">
        <v>21</v>
      </c>
      <c r="N1118" s="141" t="s">
        <v>43</v>
      </c>
      <c r="P1118" s="142">
        <f>O1118*H1118</f>
        <v>0</v>
      </c>
      <c r="Q1118" s="142">
        <v>0</v>
      </c>
      <c r="R1118" s="142">
        <f>Q1118*H1118</f>
        <v>0</v>
      </c>
      <c r="S1118" s="142">
        <v>0</v>
      </c>
      <c r="T1118" s="143">
        <f>S1118*H1118</f>
        <v>0</v>
      </c>
      <c r="AR1118" s="144" t="s">
        <v>368</v>
      </c>
      <c r="AT1118" s="144" t="s">
        <v>308</v>
      </c>
      <c r="AU1118" s="144" t="s">
        <v>81</v>
      </c>
      <c r="AY1118" s="18" t="s">
        <v>306</v>
      </c>
      <c r="BE1118" s="145">
        <f>IF(N1118="základní",J1118,0)</f>
        <v>0</v>
      </c>
      <c r="BF1118" s="145">
        <f>IF(N1118="snížená",J1118,0)</f>
        <v>0</v>
      </c>
      <c r="BG1118" s="145">
        <f>IF(N1118="zákl. přenesená",J1118,0)</f>
        <v>0</v>
      </c>
      <c r="BH1118" s="145">
        <f>IF(N1118="sníž. přenesená",J1118,0)</f>
        <v>0</v>
      </c>
      <c r="BI1118" s="145">
        <f>IF(N1118="nulová",J1118,0)</f>
        <v>0</v>
      </c>
      <c r="BJ1118" s="18" t="s">
        <v>79</v>
      </c>
      <c r="BK1118" s="145">
        <f>ROUND(I1118*H1118,2)</f>
        <v>0</v>
      </c>
      <c r="BL1118" s="18" t="s">
        <v>368</v>
      </c>
      <c r="BM1118" s="144" t="s">
        <v>4510</v>
      </c>
    </row>
    <row r="1119" spans="2:65" s="1" customFormat="1" ht="19.5">
      <c r="B1119" s="33"/>
      <c r="D1119" s="147" t="s">
        <v>356</v>
      </c>
      <c r="F1119" s="178" t="s">
        <v>1604</v>
      </c>
      <c r="I1119" s="163"/>
      <c r="L1119" s="33"/>
      <c r="M1119" s="164"/>
      <c r="T1119" s="52"/>
      <c r="AT1119" s="18" t="s">
        <v>356</v>
      </c>
      <c r="AU1119" s="18" t="s">
        <v>81</v>
      </c>
    </row>
    <row r="1120" spans="2:65" s="12" customFormat="1">
      <c r="B1120" s="146"/>
      <c r="D1120" s="147" t="s">
        <v>313</v>
      </c>
      <c r="E1120" s="148" t="s">
        <v>21</v>
      </c>
      <c r="F1120" s="149" t="s">
        <v>4511</v>
      </c>
      <c r="H1120" s="150">
        <v>68.25</v>
      </c>
      <c r="I1120" s="151"/>
      <c r="L1120" s="146"/>
      <c r="M1120" s="152"/>
      <c r="T1120" s="153"/>
      <c r="AT1120" s="148" t="s">
        <v>313</v>
      </c>
      <c r="AU1120" s="148" t="s">
        <v>81</v>
      </c>
      <c r="AV1120" s="12" t="s">
        <v>81</v>
      </c>
      <c r="AW1120" s="12" t="s">
        <v>34</v>
      </c>
      <c r="AX1120" s="12" t="s">
        <v>72</v>
      </c>
      <c r="AY1120" s="148" t="s">
        <v>306</v>
      </c>
    </row>
    <row r="1121" spans="2:65" s="13" customFormat="1">
      <c r="B1121" s="154"/>
      <c r="D1121" s="147" t="s">
        <v>313</v>
      </c>
      <c r="E1121" s="155" t="s">
        <v>21</v>
      </c>
      <c r="F1121" s="156" t="s">
        <v>315</v>
      </c>
      <c r="H1121" s="157">
        <v>68.25</v>
      </c>
      <c r="I1121" s="158"/>
      <c r="L1121" s="154"/>
      <c r="M1121" s="159"/>
      <c r="T1121" s="160"/>
      <c r="AT1121" s="155" t="s">
        <v>313</v>
      </c>
      <c r="AU1121" s="155" t="s">
        <v>81</v>
      </c>
      <c r="AV1121" s="13" t="s">
        <v>89</v>
      </c>
      <c r="AW1121" s="13" t="s">
        <v>34</v>
      </c>
      <c r="AX1121" s="13" t="s">
        <v>79</v>
      </c>
      <c r="AY1121" s="155" t="s">
        <v>306</v>
      </c>
    </row>
    <row r="1122" spans="2:65" s="1" customFormat="1" ht="24.2" customHeight="1">
      <c r="B1122" s="33"/>
      <c r="C1122" s="133" t="s">
        <v>1538</v>
      </c>
      <c r="D1122" s="133" t="s">
        <v>308</v>
      </c>
      <c r="E1122" s="134" t="s">
        <v>1607</v>
      </c>
      <c r="F1122" s="135" t="s">
        <v>4512</v>
      </c>
      <c r="G1122" s="136" t="s">
        <v>236</v>
      </c>
      <c r="H1122" s="137">
        <v>261</v>
      </c>
      <c r="I1122" s="138"/>
      <c r="J1122" s="139">
        <f>ROUND(I1122*H1122,2)</f>
        <v>0</v>
      </c>
      <c r="K1122" s="135" t="s">
        <v>3596</v>
      </c>
      <c r="L1122" s="33"/>
      <c r="M1122" s="140" t="s">
        <v>21</v>
      </c>
      <c r="N1122" s="141" t="s">
        <v>43</v>
      </c>
      <c r="P1122" s="142">
        <f>O1122*H1122</f>
        <v>0</v>
      </c>
      <c r="Q1122" s="142">
        <v>0</v>
      </c>
      <c r="R1122" s="142">
        <f>Q1122*H1122</f>
        <v>0</v>
      </c>
      <c r="S1122" s="142">
        <v>0</v>
      </c>
      <c r="T1122" s="143">
        <f>S1122*H1122</f>
        <v>0</v>
      </c>
      <c r="AR1122" s="144" t="s">
        <v>368</v>
      </c>
      <c r="AT1122" s="144" t="s">
        <v>308</v>
      </c>
      <c r="AU1122" s="144" t="s">
        <v>81</v>
      </c>
      <c r="AY1122" s="18" t="s">
        <v>306</v>
      </c>
      <c r="BE1122" s="145">
        <f>IF(N1122="základní",J1122,0)</f>
        <v>0</v>
      </c>
      <c r="BF1122" s="145">
        <f>IF(N1122="snížená",J1122,0)</f>
        <v>0</v>
      </c>
      <c r="BG1122" s="145">
        <f>IF(N1122="zákl. přenesená",J1122,0)</f>
        <v>0</v>
      </c>
      <c r="BH1122" s="145">
        <f>IF(N1122="sníž. přenesená",J1122,0)</f>
        <v>0</v>
      </c>
      <c r="BI1122" s="145">
        <f>IF(N1122="nulová",J1122,0)</f>
        <v>0</v>
      </c>
      <c r="BJ1122" s="18" t="s">
        <v>79</v>
      </c>
      <c r="BK1122" s="145">
        <f>ROUND(I1122*H1122,2)</f>
        <v>0</v>
      </c>
      <c r="BL1122" s="18" t="s">
        <v>368</v>
      </c>
      <c r="BM1122" s="144" t="s">
        <v>4513</v>
      </c>
    </row>
    <row r="1123" spans="2:65" s="1" customFormat="1">
      <c r="B1123" s="33"/>
      <c r="D1123" s="161" t="s">
        <v>321</v>
      </c>
      <c r="F1123" s="162" t="s">
        <v>4514</v>
      </c>
      <c r="I1123" s="163"/>
      <c r="L1123" s="33"/>
      <c r="M1123" s="164"/>
      <c r="T1123" s="52"/>
      <c r="AT1123" s="18" t="s">
        <v>321</v>
      </c>
      <c r="AU1123" s="18" t="s">
        <v>81</v>
      </c>
    </row>
    <row r="1124" spans="2:65" s="14" customFormat="1">
      <c r="B1124" s="165"/>
      <c r="D1124" s="147" t="s">
        <v>313</v>
      </c>
      <c r="E1124" s="166" t="s">
        <v>21</v>
      </c>
      <c r="F1124" s="167" t="s">
        <v>4515</v>
      </c>
      <c r="H1124" s="166" t="s">
        <v>21</v>
      </c>
      <c r="I1124" s="168"/>
      <c r="L1124" s="165"/>
      <c r="M1124" s="169"/>
      <c r="T1124" s="170"/>
      <c r="AT1124" s="166" t="s">
        <v>313</v>
      </c>
      <c r="AU1124" s="166" t="s">
        <v>81</v>
      </c>
      <c r="AV1124" s="14" t="s">
        <v>79</v>
      </c>
      <c r="AW1124" s="14" t="s">
        <v>34</v>
      </c>
      <c r="AX1124" s="14" t="s">
        <v>72</v>
      </c>
      <c r="AY1124" s="166" t="s">
        <v>306</v>
      </c>
    </row>
    <row r="1125" spans="2:65" s="12" customFormat="1">
      <c r="B1125" s="146"/>
      <c r="D1125" s="147" t="s">
        <v>313</v>
      </c>
      <c r="E1125" s="148" t="s">
        <v>21</v>
      </c>
      <c r="F1125" s="149" t="s">
        <v>4516</v>
      </c>
      <c r="H1125" s="150">
        <v>46</v>
      </c>
      <c r="I1125" s="151"/>
      <c r="L1125" s="146"/>
      <c r="M1125" s="152"/>
      <c r="T1125" s="153"/>
      <c r="AT1125" s="148" t="s">
        <v>313</v>
      </c>
      <c r="AU1125" s="148" t="s">
        <v>81</v>
      </c>
      <c r="AV1125" s="12" t="s">
        <v>81</v>
      </c>
      <c r="AW1125" s="12" t="s">
        <v>34</v>
      </c>
      <c r="AX1125" s="12" t="s">
        <v>72</v>
      </c>
      <c r="AY1125" s="148" t="s">
        <v>306</v>
      </c>
    </row>
    <row r="1126" spans="2:65" s="12" customFormat="1">
      <c r="B1126" s="146"/>
      <c r="D1126" s="147" t="s">
        <v>313</v>
      </c>
      <c r="E1126" s="148" t="s">
        <v>21</v>
      </c>
      <c r="F1126" s="149" t="s">
        <v>4517</v>
      </c>
      <c r="H1126" s="150">
        <v>215</v>
      </c>
      <c r="I1126" s="151"/>
      <c r="L1126" s="146"/>
      <c r="M1126" s="152"/>
      <c r="T1126" s="153"/>
      <c r="AT1126" s="148" t="s">
        <v>313</v>
      </c>
      <c r="AU1126" s="148" t="s">
        <v>81</v>
      </c>
      <c r="AV1126" s="12" t="s">
        <v>81</v>
      </c>
      <c r="AW1126" s="12" t="s">
        <v>34</v>
      </c>
      <c r="AX1126" s="12" t="s">
        <v>72</v>
      </c>
      <c r="AY1126" s="148" t="s">
        <v>306</v>
      </c>
    </row>
    <row r="1127" spans="2:65" s="13" customFormat="1">
      <c r="B1127" s="154"/>
      <c r="D1127" s="147" t="s">
        <v>313</v>
      </c>
      <c r="E1127" s="155" t="s">
        <v>21</v>
      </c>
      <c r="F1127" s="156" t="s">
        <v>315</v>
      </c>
      <c r="H1127" s="157">
        <v>261</v>
      </c>
      <c r="I1127" s="158"/>
      <c r="L1127" s="154"/>
      <c r="M1127" s="159"/>
      <c r="T1127" s="160"/>
      <c r="AT1127" s="155" t="s">
        <v>313</v>
      </c>
      <c r="AU1127" s="155" t="s">
        <v>81</v>
      </c>
      <c r="AV1127" s="13" t="s">
        <v>89</v>
      </c>
      <c r="AW1127" s="13" t="s">
        <v>34</v>
      </c>
      <c r="AX1127" s="13" t="s">
        <v>79</v>
      </c>
      <c r="AY1127" s="155" t="s">
        <v>306</v>
      </c>
    </row>
    <row r="1128" spans="2:65" s="1" customFormat="1" ht="21.75" customHeight="1">
      <c r="B1128" s="33"/>
      <c r="C1128" s="179" t="s">
        <v>1541</v>
      </c>
      <c r="D1128" s="179" t="s">
        <v>447</v>
      </c>
      <c r="E1128" s="180" t="s">
        <v>1613</v>
      </c>
      <c r="F1128" s="181" t="s">
        <v>1614</v>
      </c>
      <c r="G1128" s="182" t="s">
        <v>236</v>
      </c>
      <c r="H1128" s="183">
        <v>304.19600000000003</v>
      </c>
      <c r="I1128" s="184"/>
      <c r="J1128" s="185">
        <f>ROUND(I1128*H1128,2)</f>
        <v>0</v>
      </c>
      <c r="K1128" s="181" t="s">
        <v>3596</v>
      </c>
      <c r="L1128" s="186"/>
      <c r="M1128" s="187" t="s">
        <v>21</v>
      </c>
      <c r="N1128" s="188" t="s">
        <v>43</v>
      </c>
      <c r="P1128" s="142">
        <f>O1128*H1128</f>
        <v>0</v>
      </c>
      <c r="Q1128" s="142">
        <v>2.2300000000000002E-3</v>
      </c>
      <c r="R1128" s="142">
        <f>Q1128*H1128</f>
        <v>0.67835708000000017</v>
      </c>
      <c r="S1128" s="142">
        <v>0</v>
      </c>
      <c r="T1128" s="143">
        <f>S1128*H1128</f>
        <v>0</v>
      </c>
      <c r="AR1128" s="144" t="s">
        <v>530</v>
      </c>
      <c r="AT1128" s="144" t="s">
        <v>447</v>
      </c>
      <c r="AU1128" s="144" t="s">
        <v>81</v>
      </c>
      <c r="AY1128" s="18" t="s">
        <v>306</v>
      </c>
      <c r="BE1128" s="145">
        <f>IF(N1128="základní",J1128,0)</f>
        <v>0</v>
      </c>
      <c r="BF1128" s="145">
        <f>IF(N1128="snížená",J1128,0)</f>
        <v>0</v>
      </c>
      <c r="BG1128" s="145">
        <f>IF(N1128="zákl. přenesená",J1128,0)</f>
        <v>0</v>
      </c>
      <c r="BH1128" s="145">
        <f>IF(N1128="sníž. přenesená",J1128,0)</f>
        <v>0</v>
      </c>
      <c r="BI1128" s="145">
        <f>IF(N1128="nulová",J1128,0)</f>
        <v>0</v>
      </c>
      <c r="BJ1128" s="18" t="s">
        <v>79</v>
      </c>
      <c r="BK1128" s="145">
        <f>ROUND(I1128*H1128,2)</f>
        <v>0</v>
      </c>
      <c r="BL1128" s="18" t="s">
        <v>368</v>
      </c>
      <c r="BM1128" s="144" t="s">
        <v>4518</v>
      </c>
    </row>
    <row r="1129" spans="2:65" s="12" customFormat="1">
      <c r="B1129" s="146"/>
      <c r="D1129" s="147" t="s">
        <v>313</v>
      </c>
      <c r="F1129" s="149" t="s">
        <v>4519</v>
      </c>
      <c r="H1129" s="150">
        <v>304.19600000000003</v>
      </c>
      <c r="I1129" s="151"/>
      <c r="L1129" s="146"/>
      <c r="M1129" s="152"/>
      <c r="T1129" s="153"/>
      <c r="AT1129" s="148" t="s">
        <v>313</v>
      </c>
      <c r="AU1129" s="148" t="s">
        <v>81</v>
      </c>
      <c r="AV1129" s="12" t="s">
        <v>81</v>
      </c>
      <c r="AW1129" s="12" t="s">
        <v>4</v>
      </c>
      <c r="AX1129" s="12" t="s">
        <v>79</v>
      </c>
      <c r="AY1129" s="148" t="s">
        <v>306</v>
      </c>
    </row>
    <row r="1130" spans="2:65" s="1" customFormat="1" ht="24.2" customHeight="1">
      <c r="B1130" s="33"/>
      <c r="C1130" s="133" t="s">
        <v>1549</v>
      </c>
      <c r="D1130" s="133" t="s">
        <v>308</v>
      </c>
      <c r="E1130" s="134" t="s">
        <v>1618</v>
      </c>
      <c r="F1130" s="135" t="s">
        <v>1619</v>
      </c>
      <c r="G1130" s="136" t="s">
        <v>236</v>
      </c>
      <c r="H1130" s="137">
        <v>59.32</v>
      </c>
      <c r="I1130" s="138"/>
      <c r="J1130" s="139">
        <f>ROUND(I1130*H1130,2)</f>
        <v>0</v>
      </c>
      <c r="K1130" s="135" t="s">
        <v>3596</v>
      </c>
      <c r="L1130" s="33"/>
      <c r="M1130" s="140" t="s">
        <v>21</v>
      </c>
      <c r="N1130" s="141" t="s">
        <v>43</v>
      </c>
      <c r="P1130" s="142">
        <f>O1130*H1130</f>
        <v>0</v>
      </c>
      <c r="Q1130" s="142">
        <v>0</v>
      </c>
      <c r="R1130" s="142">
        <f>Q1130*H1130</f>
        <v>0</v>
      </c>
      <c r="S1130" s="142">
        <v>0</v>
      </c>
      <c r="T1130" s="143">
        <f>S1130*H1130</f>
        <v>0</v>
      </c>
      <c r="AR1130" s="144" t="s">
        <v>368</v>
      </c>
      <c r="AT1130" s="144" t="s">
        <v>308</v>
      </c>
      <c r="AU1130" s="144" t="s">
        <v>81</v>
      </c>
      <c r="AY1130" s="18" t="s">
        <v>306</v>
      </c>
      <c r="BE1130" s="145">
        <f>IF(N1130="základní",J1130,0)</f>
        <v>0</v>
      </c>
      <c r="BF1130" s="145">
        <f>IF(N1130="snížená",J1130,0)</f>
        <v>0</v>
      </c>
      <c r="BG1130" s="145">
        <f>IF(N1130="zákl. přenesená",J1130,0)</f>
        <v>0</v>
      </c>
      <c r="BH1130" s="145">
        <f>IF(N1130="sníž. přenesená",J1130,0)</f>
        <v>0</v>
      </c>
      <c r="BI1130" s="145">
        <f>IF(N1130="nulová",J1130,0)</f>
        <v>0</v>
      </c>
      <c r="BJ1130" s="18" t="s">
        <v>79</v>
      </c>
      <c r="BK1130" s="145">
        <f>ROUND(I1130*H1130,2)</f>
        <v>0</v>
      </c>
      <c r="BL1130" s="18" t="s">
        <v>368</v>
      </c>
      <c r="BM1130" s="144" t="s">
        <v>4520</v>
      </c>
    </row>
    <row r="1131" spans="2:65" s="1" customFormat="1">
      <c r="B1131" s="33"/>
      <c r="D1131" s="161" t="s">
        <v>321</v>
      </c>
      <c r="F1131" s="162" t="s">
        <v>4521</v>
      </c>
      <c r="I1131" s="163"/>
      <c r="L1131" s="33"/>
      <c r="M1131" s="164"/>
      <c r="T1131" s="52"/>
      <c r="AT1131" s="18" t="s">
        <v>321</v>
      </c>
      <c r="AU1131" s="18" t="s">
        <v>81</v>
      </c>
    </row>
    <row r="1132" spans="2:65" s="14" customFormat="1">
      <c r="B1132" s="165"/>
      <c r="D1132" s="147" t="s">
        <v>313</v>
      </c>
      <c r="E1132" s="166" t="s">
        <v>21</v>
      </c>
      <c r="F1132" s="167" t="s">
        <v>4522</v>
      </c>
      <c r="H1132" s="166" t="s">
        <v>21</v>
      </c>
      <c r="I1132" s="168"/>
      <c r="L1132" s="165"/>
      <c r="M1132" s="169"/>
      <c r="T1132" s="170"/>
      <c r="AT1132" s="166" t="s">
        <v>313</v>
      </c>
      <c r="AU1132" s="166" t="s">
        <v>81</v>
      </c>
      <c r="AV1132" s="14" t="s">
        <v>79</v>
      </c>
      <c r="AW1132" s="14" t="s">
        <v>34</v>
      </c>
      <c r="AX1132" s="14" t="s">
        <v>72</v>
      </c>
      <c r="AY1132" s="166" t="s">
        <v>306</v>
      </c>
    </row>
    <row r="1133" spans="2:65" s="12" customFormat="1">
      <c r="B1133" s="146"/>
      <c r="D1133" s="147" t="s">
        <v>313</v>
      </c>
      <c r="E1133" s="148" t="s">
        <v>21</v>
      </c>
      <c r="F1133" s="149" t="s">
        <v>4523</v>
      </c>
      <c r="H1133" s="150">
        <v>12</v>
      </c>
      <c r="I1133" s="151"/>
      <c r="L1133" s="146"/>
      <c r="M1133" s="152"/>
      <c r="T1133" s="153"/>
      <c r="AT1133" s="148" t="s">
        <v>313</v>
      </c>
      <c r="AU1133" s="148" t="s">
        <v>81</v>
      </c>
      <c r="AV1133" s="12" t="s">
        <v>81</v>
      </c>
      <c r="AW1133" s="12" t="s">
        <v>34</v>
      </c>
      <c r="AX1133" s="12" t="s">
        <v>72</v>
      </c>
      <c r="AY1133" s="148" t="s">
        <v>306</v>
      </c>
    </row>
    <row r="1134" spans="2:65" s="12" customFormat="1">
      <c r="B1134" s="146"/>
      <c r="D1134" s="147" t="s">
        <v>313</v>
      </c>
      <c r="E1134" s="148" t="s">
        <v>21</v>
      </c>
      <c r="F1134" s="149" t="s">
        <v>4524</v>
      </c>
      <c r="H1134" s="150">
        <v>47.32</v>
      </c>
      <c r="I1134" s="151"/>
      <c r="L1134" s="146"/>
      <c r="M1134" s="152"/>
      <c r="T1134" s="153"/>
      <c r="AT1134" s="148" t="s">
        <v>313</v>
      </c>
      <c r="AU1134" s="148" t="s">
        <v>81</v>
      </c>
      <c r="AV1134" s="12" t="s">
        <v>81</v>
      </c>
      <c r="AW1134" s="12" t="s">
        <v>34</v>
      </c>
      <c r="AX1134" s="12" t="s">
        <v>72</v>
      </c>
      <c r="AY1134" s="148" t="s">
        <v>306</v>
      </c>
    </row>
    <row r="1135" spans="2:65" s="13" customFormat="1">
      <c r="B1135" s="154"/>
      <c r="D1135" s="147" t="s">
        <v>313</v>
      </c>
      <c r="E1135" s="155" t="s">
        <v>21</v>
      </c>
      <c r="F1135" s="156" t="s">
        <v>315</v>
      </c>
      <c r="H1135" s="157">
        <v>59.32</v>
      </c>
      <c r="I1135" s="158"/>
      <c r="L1135" s="154"/>
      <c r="M1135" s="159"/>
      <c r="T1135" s="160"/>
      <c r="AT1135" s="155" t="s">
        <v>313</v>
      </c>
      <c r="AU1135" s="155" t="s">
        <v>81</v>
      </c>
      <c r="AV1135" s="13" t="s">
        <v>89</v>
      </c>
      <c r="AW1135" s="13" t="s">
        <v>34</v>
      </c>
      <c r="AX1135" s="13" t="s">
        <v>79</v>
      </c>
      <c r="AY1135" s="155" t="s">
        <v>306</v>
      </c>
    </row>
    <row r="1136" spans="2:65" s="1" customFormat="1" ht="21.75" customHeight="1">
      <c r="B1136" s="33"/>
      <c r="C1136" s="179" t="s">
        <v>1554</v>
      </c>
      <c r="D1136" s="179" t="s">
        <v>447</v>
      </c>
      <c r="E1136" s="180" t="s">
        <v>1613</v>
      </c>
      <c r="F1136" s="181" t="s">
        <v>1614</v>
      </c>
      <c r="G1136" s="182" t="s">
        <v>236</v>
      </c>
      <c r="H1136" s="183">
        <v>69.137</v>
      </c>
      <c r="I1136" s="184"/>
      <c r="J1136" s="185">
        <f>ROUND(I1136*H1136,2)</f>
        <v>0</v>
      </c>
      <c r="K1136" s="181" t="s">
        <v>3596</v>
      </c>
      <c r="L1136" s="186"/>
      <c r="M1136" s="187" t="s">
        <v>21</v>
      </c>
      <c r="N1136" s="188" t="s">
        <v>43</v>
      </c>
      <c r="P1136" s="142">
        <f>O1136*H1136</f>
        <v>0</v>
      </c>
      <c r="Q1136" s="142">
        <v>2.2300000000000002E-3</v>
      </c>
      <c r="R1136" s="142">
        <f>Q1136*H1136</f>
        <v>0.15417551000000002</v>
      </c>
      <c r="S1136" s="142">
        <v>0</v>
      </c>
      <c r="T1136" s="143">
        <f>S1136*H1136</f>
        <v>0</v>
      </c>
      <c r="AR1136" s="144" t="s">
        <v>530</v>
      </c>
      <c r="AT1136" s="144" t="s">
        <v>447</v>
      </c>
      <c r="AU1136" s="144" t="s">
        <v>81</v>
      </c>
      <c r="AY1136" s="18" t="s">
        <v>306</v>
      </c>
      <c r="BE1136" s="145">
        <f>IF(N1136="základní",J1136,0)</f>
        <v>0</v>
      </c>
      <c r="BF1136" s="145">
        <f>IF(N1136="snížená",J1136,0)</f>
        <v>0</v>
      </c>
      <c r="BG1136" s="145">
        <f>IF(N1136="zákl. přenesená",J1136,0)</f>
        <v>0</v>
      </c>
      <c r="BH1136" s="145">
        <f>IF(N1136="sníž. přenesená",J1136,0)</f>
        <v>0</v>
      </c>
      <c r="BI1136" s="145">
        <f>IF(N1136="nulová",J1136,0)</f>
        <v>0</v>
      </c>
      <c r="BJ1136" s="18" t="s">
        <v>79</v>
      </c>
      <c r="BK1136" s="145">
        <f>ROUND(I1136*H1136,2)</f>
        <v>0</v>
      </c>
      <c r="BL1136" s="18" t="s">
        <v>368</v>
      </c>
      <c r="BM1136" s="144" t="s">
        <v>4525</v>
      </c>
    </row>
    <row r="1137" spans="2:65" s="12" customFormat="1">
      <c r="B1137" s="146"/>
      <c r="D1137" s="147" t="s">
        <v>313</v>
      </c>
      <c r="F1137" s="149" t="s">
        <v>4526</v>
      </c>
      <c r="H1137" s="150">
        <v>69.137</v>
      </c>
      <c r="I1137" s="151"/>
      <c r="L1137" s="146"/>
      <c r="M1137" s="152"/>
      <c r="T1137" s="153"/>
      <c r="AT1137" s="148" t="s">
        <v>313</v>
      </c>
      <c r="AU1137" s="148" t="s">
        <v>81</v>
      </c>
      <c r="AV1137" s="12" t="s">
        <v>81</v>
      </c>
      <c r="AW1137" s="12" t="s">
        <v>4</v>
      </c>
      <c r="AX1137" s="12" t="s">
        <v>79</v>
      </c>
      <c r="AY1137" s="148" t="s">
        <v>306</v>
      </c>
    </row>
    <row r="1138" spans="2:65" s="1" customFormat="1" ht="24.2" customHeight="1">
      <c r="B1138" s="33"/>
      <c r="C1138" s="133" t="s">
        <v>1558</v>
      </c>
      <c r="D1138" s="133" t="s">
        <v>308</v>
      </c>
      <c r="E1138" s="134" t="s">
        <v>1627</v>
      </c>
      <c r="F1138" s="135" t="s">
        <v>4527</v>
      </c>
      <c r="G1138" s="136" t="s">
        <v>240</v>
      </c>
      <c r="H1138" s="137">
        <v>87.7</v>
      </c>
      <c r="I1138" s="138"/>
      <c r="J1138" s="139">
        <f>ROUND(I1138*H1138,2)</f>
        <v>0</v>
      </c>
      <c r="K1138" s="135" t="s">
        <v>311</v>
      </c>
      <c r="L1138" s="33"/>
      <c r="M1138" s="140" t="s">
        <v>21</v>
      </c>
      <c r="N1138" s="141" t="s">
        <v>43</v>
      </c>
      <c r="P1138" s="142">
        <f>O1138*H1138</f>
        <v>0</v>
      </c>
      <c r="Q1138" s="142">
        <v>1.06E-3</v>
      </c>
      <c r="R1138" s="142">
        <f>Q1138*H1138</f>
        <v>9.2962000000000003E-2</v>
      </c>
      <c r="S1138" s="142">
        <v>0</v>
      </c>
      <c r="T1138" s="143">
        <f>S1138*H1138</f>
        <v>0</v>
      </c>
      <c r="AR1138" s="144" t="s">
        <v>368</v>
      </c>
      <c r="AT1138" s="144" t="s">
        <v>308</v>
      </c>
      <c r="AU1138" s="144" t="s">
        <v>81</v>
      </c>
      <c r="AY1138" s="18" t="s">
        <v>306</v>
      </c>
      <c r="BE1138" s="145">
        <f>IF(N1138="základní",J1138,0)</f>
        <v>0</v>
      </c>
      <c r="BF1138" s="145">
        <f>IF(N1138="snížená",J1138,0)</f>
        <v>0</v>
      </c>
      <c r="BG1138" s="145">
        <f>IF(N1138="zákl. přenesená",J1138,0)</f>
        <v>0</v>
      </c>
      <c r="BH1138" s="145">
        <f>IF(N1138="sníž. přenesená",J1138,0)</f>
        <v>0</v>
      </c>
      <c r="BI1138" s="145">
        <f>IF(N1138="nulová",J1138,0)</f>
        <v>0</v>
      </c>
      <c r="BJ1138" s="18" t="s">
        <v>79</v>
      </c>
      <c r="BK1138" s="145">
        <f>ROUND(I1138*H1138,2)</f>
        <v>0</v>
      </c>
      <c r="BL1138" s="18" t="s">
        <v>368</v>
      </c>
      <c r="BM1138" s="144" t="s">
        <v>4528</v>
      </c>
    </row>
    <row r="1139" spans="2:65" s="12" customFormat="1">
      <c r="B1139" s="146"/>
      <c r="D1139" s="147" t="s">
        <v>313</v>
      </c>
      <c r="E1139" s="148" t="s">
        <v>21</v>
      </c>
      <c r="F1139" s="149" t="s">
        <v>4529</v>
      </c>
      <c r="H1139" s="150">
        <v>87.7</v>
      </c>
      <c r="I1139" s="151"/>
      <c r="L1139" s="146"/>
      <c r="M1139" s="152"/>
      <c r="T1139" s="153"/>
      <c r="AT1139" s="148" t="s">
        <v>313</v>
      </c>
      <c r="AU1139" s="148" t="s">
        <v>81</v>
      </c>
      <c r="AV1139" s="12" t="s">
        <v>81</v>
      </c>
      <c r="AW1139" s="12" t="s">
        <v>34</v>
      </c>
      <c r="AX1139" s="12" t="s">
        <v>72</v>
      </c>
      <c r="AY1139" s="148" t="s">
        <v>306</v>
      </c>
    </row>
    <row r="1140" spans="2:65" s="13" customFormat="1">
      <c r="B1140" s="154"/>
      <c r="D1140" s="147" t="s">
        <v>313</v>
      </c>
      <c r="E1140" s="155" t="s">
        <v>21</v>
      </c>
      <c r="F1140" s="156" t="s">
        <v>315</v>
      </c>
      <c r="H1140" s="157">
        <v>87.7</v>
      </c>
      <c r="I1140" s="158"/>
      <c r="L1140" s="154"/>
      <c r="M1140" s="159"/>
      <c r="T1140" s="160"/>
      <c r="AT1140" s="155" t="s">
        <v>313</v>
      </c>
      <c r="AU1140" s="155" t="s">
        <v>81</v>
      </c>
      <c r="AV1140" s="13" t="s">
        <v>89</v>
      </c>
      <c r="AW1140" s="13" t="s">
        <v>34</v>
      </c>
      <c r="AX1140" s="13" t="s">
        <v>79</v>
      </c>
      <c r="AY1140" s="155" t="s">
        <v>306</v>
      </c>
    </row>
    <row r="1141" spans="2:65" s="1" customFormat="1" ht="24.2" customHeight="1">
      <c r="B1141" s="33"/>
      <c r="C1141" s="133" t="s">
        <v>1566</v>
      </c>
      <c r="D1141" s="133" t="s">
        <v>308</v>
      </c>
      <c r="E1141" s="134" t="s">
        <v>4530</v>
      </c>
      <c r="F1141" s="135" t="s">
        <v>4531</v>
      </c>
      <c r="G1141" s="136" t="s">
        <v>240</v>
      </c>
      <c r="H1141" s="137">
        <v>87.7</v>
      </c>
      <c r="I1141" s="138"/>
      <c r="J1141" s="139">
        <f>ROUND(I1141*H1141,2)</f>
        <v>0</v>
      </c>
      <c r="K1141" s="135" t="s">
        <v>3596</v>
      </c>
      <c r="L1141" s="33"/>
      <c r="M1141" s="140" t="s">
        <v>21</v>
      </c>
      <c r="N1141" s="141" t="s">
        <v>43</v>
      </c>
      <c r="P1141" s="142">
        <f>O1141*H1141</f>
        <v>0</v>
      </c>
      <c r="Q1141" s="142">
        <v>5.9999999999999995E-4</v>
      </c>
      <c r="R1141" s="142">
        <f>Q1141*H1141</f>
        <v>5.262E-2</v>
      </c>
      <c r="S1141" s="142">
        <v>0</v>
      </c>
      <c r="T1141" s="143">
        <f>S1141*H1141</f>
        <v>0</v>
      </c>
      <c r="AR1141" s="144" t="s">
        <v>368</v>
      </c>
      <c r="AT1141" s="144" t="s">
        <v>308</v>
      </c>
      <c r="AU1141" s="144" t="s">
        <v>81</v>
      </c>
      <c r="AY1141" s="18" t="s">
        <v>306</v>
      </c>
      <c r="BE1141" s="145">
        <f>IF(N1141="základní",J1141,0)</f>
        <v>0</v>
      </c>
      <c r="BF1141" s="145">
        <f>IF(N1141="snížená",J1141,0)</f>
        <v>0</v>
      </c>
      <c r="BG1141" s="145">
        <f>IF(N1141="zákl. přenesená",J1141,0)</f>
        <v>0</v>
      </c>
      <c r="BH1141" s="145">
        <f>IF(N1141="sníž. přenesená",J1141,0)</f>
        <v>0</v>
      </c>
      <c r="BI1141" s="145">
        <f>IF(N1141="nulová",J1141,0)</f>
        <v>0</v>
      </c>
      <c r="BJ1141" s="18" t="s">
        <v>79</v>
      </c>
      <c r="BK1141" s="145">
        <f>ROUND(I1141*H1141,2)</f>
        <v>0</v>
      </c>
      <c r="BL1141" s="18" t="s">
        <v>368</v>
      </c>
      <c r="BM1141" s="144" t="s">
        <v>4532</v>
      </c>
    </row>
    <row r="1142" spans="2:65" s="1" customFormat="1">
      <c r="B1142" s="33"/>
      <c r="D1142" s="161" t="s">
        <v>321</v>
      </c>
      <c r="F1142" s="162" t="s">
        <v>4533</v>
      </c>
      <c r="I1142" s="163"/>
      <c r="L1142" s="33"/>
      <c r="M1142" s="164"/>
      <c r="T1142" s="52"/>
      <c r="AT1142" s="18" t="s">
        <v>321</v>
      </c>
      <c r="AU1142" s="18" t="s">
        <v>81</v>
      </c>
    </row>
    <row r="1143" spans="2:65" s="12" customFormat="1">
      <c r="B1143" s="146"/>
      <c r="D1143" s="147" t="s">
        <v>313</v>
      </c>
      <c r="E1143" s="148" t="s">
        <v>21</v>
      </c>
      <c r="F1143" s="149" t="s">
        <v>4534</v>
      </c>
      <c r="H1143" s="150">
        <v>87.7</v>
      </c>
      <c r="I1143" s="151"/>
      <c r="L1143" s="146"/>
      <c r="M1143" s="152"/>
      <c r="T1143" s="153"/>
      <c r="AT1143" s="148" t="s">
        <v>313</v>
      </c>
      <c r="AU1143" s="148" t="s">
        <v>81</v>
      </c>
      <c r="AV1143" s="12" t="s">
        <v>81</v>
      </c>
      <c r="AW1143" s="12" t="s">
        <v>34</v>
      </c>
      <c r="AX1143" s="12" t="s">
        <v>72</v>
      </c>
      <c r="AY1143" s="148" t="s">
        <v>306</v>
      </c>
    </row>
    <row r="1144" spans="2:65" s="13" customFormat="1">
      <c r="B1144" s="154"/>
      <c r="D1144" s="147" t="s">
        <v>313</v>
      </c>
      <c r="E1144" s="155" t="s">
        <v>21</v>
      </c>
      <c r="F1144" s="156" t="s">
        <v>315</v>
      </c>
      <c r="H1144" s="157">
        <v>87.7</v>
      </c>
      <c r="I1144" s="158"/>
      <c r="L1144" s="154"/>
      <c r="M1144" s="159"/>
      <c r="T1144" s="160"/>
      <c r="AT1144" s="155" t="s">
        <v>313</v>
      </c>
      <c r="AU1144" s="155" t="s">
        <v>81</v>
      </c>
      <c r="AV1144" s="13" t="s">
        <v>89</v>
      </c>
      <c r="AW1144" s="13" t="s">
        <v>34</v>
      </c>
      <c r="AX1144" s="13" t="s">
        <v>79</v>
      </c>
      <c r="AY1144" s="155" t="s">
        <v>306</v>
      </c>
    </row>
    <row r="1145" spans="2:65" s="1" customFormat="1" ht="21.75" customHeight="1">
      <c r="B1145" s="33"/>
      <c r="C1145" s="133" t="s">
        <v>1569</v>
      </c>
      <c r="D1145" s="133" t="s">
        <v>308</v>
      </c>
      <c r="E1145" s="134" t="s">
        <v>4535</v>
      </c>
      <c r="F1145" s="135" t="s">
        <v>4536</v>
      </c>
      <c r="G1145" s="136" t="s">
        <v>240</v>
      </c>
      <c r="H1145" s="137">
        <v>92.8</v>
      </c>
      <c r="I1145" s="138"/>
      <c r="J1145" s="139">
        <f>ROUND(I1145*H1145,2)</f>
        <v>0</v>
      </c>
      <c r="K1145" s="135" t="s">
        <v>3596</v>
      </c>
      <c r="L1145" s="33"/>
      <c r="M1145" s="140" t="s">
        <v>21</v>
      </c>
      <c r="N1145" s="141" t="s">
        <v>43</v>
      </c>
      <c r="P1145" s="142">
        <f>O1145*H1145</f>
        <v>0</v>
      </c>
      <c r="Q1145" s="142">
        <v>1.5E-3</v>
      </c>
      <c r="R1145" s="142">
        <f>Q1145*H1145</f>
        <v>0.13919999999999999</v>
      </c>
      <c r="S1145" s="142">
        <v>0</v>
      </c>
      <c r="T1145" s="143">
        <f>S1145*H1145</f>
        <v>0</v>
      </c>
      <c r="AR1145" s="144" t="s">
        <v>368</v>
      </c>
      <c r="AT1145" s="144" t="s">
        <v>308</v>
      </c>
      <c r="AU1145" s="144" t="s">
        <v>81</v>
      </c>
      <c r="AY1145" s="18" t="s">
        <v>306</v>
      </c>
      <c r="BE1145" s="145">
        <f>IF(N1145="základní",J1145,0)</f>
        <v>0</v>
      </c>
      <c r="BF1145" s="145">
        <f>IF(N1145="snížená",J1145,0)</f>
        <v>0</v>
      </c>
      <c r="BG1145" s="145">
        <f>IF(N1145="zákl. přenesená",J1145,0)</f>
        <v>0</v>
      </c>
      <c r="BH1145" s="145">
        <f>IF(N1145="sníž. přenesená",J1145,0)</f>
        <v>0</v>
      </c>
      <c r="BI1145" s="145">
        <f>IF(N1145="nulová",J1145,0)</f>
        <v>0</v>
      </c>
      <c r="BJ1145" s="18" t="s">
        <v>79</v>
      </c>
      <c r="BK1145" s="145">
        <f>ROUND(I1145*H1145,2)</f>
        <v>0</v>
      </c>
      <c r="BL1145" s="18" t="s">
        <v>368</v>
      </c>
      <c r="BM1145" s="144" t="s">
        <v>4537</v>
      </c>
    </row>
    <row r="1146" spans="2:65" s="1" customFormat="1">
      <c r="B1146" s="33"/>
      <c r="D1146" s="161" t="s">
        <v>321</v>
      </c>
      <c r="F1146" s="162" t="s">
        <v>4538</v>
      </c>
      <c r="I1146" s="163"/>
      <c r="L1146" s="33"/>
      <c r="M1146" s="164"/>
      <c r="T1146" s="52"/>
      <c r="AT1146" s="18" t="s">
        <v>321</v>
      </c>
      <c r="AU1146" s="18" t="s">
        <v>81</v>
      </c>
    </row>
    <row r="1147" spans="2:65" s="12" customFormat="1">
      <c r="B1147" s="146"/>
      <c r="D1147" s="147" t="s">
        <v>313</v>
      </c>
      <c r="E1147" s="148" t="s">
        <v>21</v>
      </c>
      <c r="F1147" s="149" t="s">
        <v>4539</v>
      </c>
      <c r="H1147" s="150">
        <v>92.8</v>
      </c>
      <c r="I1147" s="151"/>
      <c r="L1147" s="146"/>
      <c r="M1147" s="152"/>
      <c r="T1147" s="153"/>
      <c r="AT1147" s="148" t="s">
        <v>313</v>
      </c>
      <c r="AU1147" s="148" t="s">
        <v>81</v>
      </c>
      <c r="AV1147" s="12" t="s">
        <v>81</v>
      </c>
      <c r="AW1147" s="12" t="s">
        <v>34</v>
      </c>
      <c r="AX1147" s="12" t="s">
        <v>72</v>
      </c>
      <c r="AY1147" s="148" t="s">
        <v>306</v>
      </c>
    </row>
    <row r="1148" spans="2:65" s="13" customFormat="1">
      <c r="B1148" s="154"/>
      <c r="D1148" s="147" t="s">
        <v>313</v>
      </c>
      <c r="E1148" s="155" t="s">
        <v>21</v>
      </c>
      <c r="F1148" s="156" t="s">
        <v>315</v>
      </c>
      <c r="H1148" s="157">
        <v>92.8</v>
      </c>
      <c r="I1148" s="158"/>
      <c r="L1148" s="154"/>
      <c r="M1148" s="159"/>
      <c r="T1148" s="160"/>
      <c r="AT1148" s="155" t="s">
        <v>313</v>
      </c>
      <c r="AU1148" s="155" t="s">
        <v>81</v>
      </c>
      <c r="AV1148" s="13" t="s">
        <v>89</v>
      </c>
      <c r="AW1148" s="13" t="s">
        <v>34</v>
      </c>
      <c r="AX1148" s="13" t="s">
        <v>79</v>
      </c>
      <c r="AY1148" s="155" t="s">
        <v>306</v>
      </c>
    </row>
    <row r="1149" spans="2:65" s="1" customFormat="1" ht="21.75" customHeight="1">
      <c r="B1149" s="33"/>
      <c r="C1149" s="133" t="s">
        <v>1571</v>
      </c>
      <c r="D1149" s="133" t="s">
        <v>308</v>
      </c>
      <c r="E1149" s="134" t="s">
        <v>4540</v>
      </c>
      <c r="F1149" s="135" t="s">
        <v>4541</v>
      </c>
      <c r="G1149" s="136" t="s">
        <v>240</v>
      </c>
      <c r="H1149" s="137">
        <v>18.79</v>
      </c>
      <c r="I1149" s="138"/>
      <c r="J1149" s="139">
        <f>ROUND(I1149*H1149,2)</f>
        <v>0</v>
      </c>
      <c r="K1149" s="135" t="s">
        <v>3596</v>
      </c>
      <c r="L1149" s="33"/>
      <c r="M1149" s="140" t="s">
        <v>21</v>
      </c>
      <c r="N1149" s="141" t="s">
        <v>43</v>
      </c>
      <c r="P1149" s="142">
        <f>O1149*H1149</f>
        <v>0</v>
      </c>
      <c r="Q1149" s="142">
        <v>5.4000000000000001E-4</v>
      </c>
      <c r="R1149" s="142">
        <f>Q1149*H1149</f>
        <v>1.01466E-2</v>
      </c>
      <c r="S1149" s="142">
        <v>0</v>
      </c>
      <c r="T1149" s="143">
        <f>S1149*H1149</f>
        <v>0</v>
      </c>
      <c r="AR1149" s="144" t="s">
        <v>368</v>
      </c>
      <c r="AT1149" s="144" t="s">
        <v>308</v>
      </c>
      <c r="AU1149" s="144" t="s">
        <v>81</v>
      </c>
      <c r="AY1149" s="18" t="s">
        <v>306</v>
      </c>
      <c r="BE1149" s="145">
        <f>IF(N1149="základní",J1149,0)</f>
        <v>0</v>
      </c>
      <c r="BF1149" s="145">
        <f>IF(N1149="snížená",J1149,0)</f>
        <v>0</v>
      </c>
      <c r="BG1149" s="145">
        <f>IF(N1149="zákl. přenesená",J1149,0)</f>
        <v>0</v>
      </c>
      <c r="BH1149" s="145">
        <f>IF(N1149="sníž. přenesená",J1149,0)</f>
        <v>0</v>
      </c>
      <c r="BI1149" s="145">
        <f>IF(N1149="nulová",J1149,0)</f>
        <v>0</v>
      </c>
      <c r="BJ1149" s="18" t="s">
        <v>79</v>
      </c>
      <c r="BK1149" s="145">
        <f>ROUND(I1149*H1149,2)</f>
        <v>0</v>
      </c>
      <c r="BL1149" s="18" t="s">
        <v>368</v>
      </c>
      <c r="BM1149" s="144" t="s">
        <v>4542</v>
      </c>
    </row>
    <row r="1150" spans="2:65" s="1" customFormat="1">
      <c r="B1150" s="33"/>
      <c r="D1150" s="161" t="s">
        <v>321</v>
      </c>
      <c r="F1150" s="162" t="s">
        <v>4543</v>
      </c>
      <c r="I1150" s="163"/>
      <c r="L1150" s="33"/>
      <c r="M1150" s="164"/>
      <c r="T1150" s="52"/>
      <c r="AT1150" s="18" t="s">
        <v>321</v>
      </c>
      <c r="AU1150" s="18" t="s">
        <v>81</v>
      </c>
    </row>
    <row r="1151" spans="2:65" s="12" customFormat="1">
      <c r="B1151" s="146"/>
      <c r="D1151" s="147" t="s">
        <v>313</v>
      </c>
      <c r="E1151" s="148" t="s">
        <v>21</v>
      </c>
      <c r="F1151" s="149" t="s">
        <v>4544</v>
      </c>
      <c r="H1151" s="150">
        <v>18.79</v>
      </c>
      <c r="I1151" s="151"/>
      <c r="L1151" s="146"/>
      <c r="M1151" s="152"/>
      <c r="T1151" s="153"/>
      <c r="AT1151" s="148" t="s">
        <v>313</v>
      </c>
      <c r="AU1151" s="148" t="s">
        <v>81</v>
      </c>
      <c r="AV1151" s="12" t="s">
        <v>81</v>
      </c>
      <c r="AW1151" s="12" t="s">
        <v>34</v>
      </c>
      <c r="AX1151" s="12" t="s">
        <v>72</v>
      </c>
      <c r="AY1151" s="148" t="s">
        <v>306</v>
      </c>
    </row>
    <row r="1152" spans="2:65" s="13" customFormat="1">
      <c r="B1152" s="154"/>
      <c r="D1152" s="147" t="s">
        <v>313</v>
      </c>
      <c r="E1152" s="155" t="s">
        <v>21</v>
      </c>
      <c r="F1152" s="156" t="s">
        <v>315</v>
      </c>
      <c r="H1152" s="157">
        <v>18.79</v>
      </c>
      <c r="I1152" s="158"/>
      <c r="L1152" s="154"/>
      <c r="M1152" s="159"/>
      <c r="T1152" s="160"/>
      <c r="AT1152" s="155" t="s">
        <v>313</v>
      </c>
      <c r="AU1152" s="155" t="s">
        <v>81</v>
      </c>
      <c r="AV1152" s="13" t="s">
        <v>89</v>
      </c>
      <c r="AW1152" s="13" t="s">
        <v>34</v>
      </c>
      <c r="AX1152" s="13" t="s">
        <v>79</v>
      </c>
      <c r="AY1152" s="155" t="s">
        <v>306</v>
      </c>
    </row>
    <row r="1153" spans="2:65" s="1" customFormat="1" ht="24.2" customHeight="1">
      <c r="B1153" s="33"/>
      <c r="C1153" s="133" t="s">
        <v>1577</v>
      </c>
      <c r="D1153" s="133" t="s">
        <v>308</v>
      </c>
      <c r="E1153" s="134" t="s">
        <v>4545</v>
      </c>
      <c r="F1153" s="135" t="s">
        <v>4546</v>
      </c>
      <c r="G1153" s="136" t="s">
        <v>236</v>
      </c>
      <c r="H1153" s="137">
        <v>522</v>
      </c>
      <c r="I1153" s="138"/>
      <c r="J1153" s="139">
        <f>ROUND(I1153*H1153,2)</f>
        <v>0</v>
      </c>
      <c r="K1153" s="135" t="s">
        <v>3596</v>
      </c>
      <c r="L1153" s="33"/>
      <c r="M1153" s="140" t="s">
        <v>21</v>
      </c>
      <c r="N1153" s="141" t="s">
        <v>43</v>
      </c>
      <c r="P1153" s="142">
        <f>O1153*H1153</f>
        <v>0</v>
      </c>
      <c r="Q1153" s="142">
        <v>0</v>
      </c>
      <c r="R1153" s="142">
        <f>Q1153*H1153</f>
        <v>0</v>
      </c>
      <c r="S1153" s="142">
        <v>0</v>
      </c>
      <c r="T1153" s="143">
        <f>S1153*H1153</f>
        <v>0</v>
      </c>
      <c r="AR1153" s="144" t="s">
        <v>368</v>
      </c>
      <c r="AT1153" s="144" t="s">
        <v>308</v>
      </c>
      <c r="AU1153" s="144" t="s">
        <v>81</v>
      </c>
      <c r="AY1153" s="18" t="s">
        <v>306</v>
      </c>
      <c r="BE1153" s="145">
        <f>IF(N1153="základní",J1153,0)</f>
        <v>0</v>
      </c>
      <c r="BF1153" s="145">
        <f>IF(N1153="snížená",J1153,0)</f>
        <v>0</v>
      </c>
      <c r="BG1153" s="145">
        <f>IF(N1153="zákl. přenesená",J1153,0)</f>
        <v>0</v>
      </c>
      <c r="BH1153" s="145">
        <f>IF(N1153="sníž. přenesená",J1153,0)</f>
        <v>0</v>
      </c>
      <c r="BI1153" s="145">
        <f>IF(N1153="nulová",J1153,0)</f>
        <v>0</v>
      </c>
      <c r="BJ1153" s="18" t="s">
        <v>79</v>
      </c>
      <c r="BK1153" s="145">
        <f>ROUND(I1153*H1153,2)</f>
        <v>0</v>
      </c>
      <c r="BL1153" s="18" t="s">
        <v>368</v>
      </c>
      <c r="BM1153" s="144" t="s">
        <v>4547</v>
      </c>
    </row>
    <row r="1154" spans="2:65" s="1" customFormat="1">
      <c r="B1154" s="33"/>
      <c r="D1154" s="161" t="s">
        <v>321</v>
      </c>
      <c r="F1154" s="162" t="s">
        <v>4548</v>
      </c>
      <c r="I1154" s="163"/>
      <c r="L1154" s="33"/>
      <c r="M1154" s="164"/>
      <c r="T1154" s="52"/>
      <c r="AT1154" s="18" t="s">
        <v>321</v>
      </c>
      <c r="AU1154" s="18" t="s">
        <v>81</v>
      </c>
    </row>
    <row r="1155" spans="2:65" s="14" customFormat="1">
      <c r="B1155" s="165"/>
      <c r="D1155" s="147" t="s">
        <v>313</v>
      </c>
      <c r="E1155" s="166" t="s">
        <v>21</v>
      </c>
      <c r="F1155" s="167" t="s">
        <v>4515</v>
      </c>
      <c r="H1155" s="166" t="s">
        <v>21</v>
      </c>
      <c r="I1155" s="168"/>
      <c r="L1155" s="165"/>
      <c r="M1155" s="169"/>
      <c r="T1155" s="170"/>
      <c r="AT1155" s="166" t="s">
        <v>313</v>
      </c>
      <c r="AU1155" s="166" t="s">
        <v>81</v>
      </c>
      <c r="AV1155" s="14" t="s">
        <v>79</v>
      </c>
      <c r="AW1155" s="14" t="s">
        <v>34</v>
      </c>
      <c r="AX1155" s="14" t="s">
        <v>72</v>
      </c>
      <c r="AY1155" s="166" t="s">
        <v>306</v>
      </c>
    </row>
    <row r="1156" spans="2:65" s="14" customFormat="1">
      <c r="B1156" s="165"/>
      <c r="D1156" s="147" t="s">
        <v>313</v>
      </c>
      <c r="E1156" s="166" t="s">
        <v>21</v>
      </c>
      <c r="F1156" s="167" t="s">
        <v>4549</v>
      </c>
      <c r="H1156" s="166" t="s">
        <v>21</v>
      </c>
      <c r="I1156" s="168"/>
      <c r="L1156" s="165"/>
      <c r="M1156" s="169"/>
      <c r="T1156" s="170"/>
      <c r="AT1156" s="166" t="s">
        <v>313</v>
      </c>
      <c r="AU1156" s="166" t="s">
        <v>81</v>
      </c>
      <c r="AV1156" s="14" t="s">
        <v>79</v>
      </c>
      <c r="AW1156" s="14" t="s">
        <v>34</v>
      </c>
      <c r="AX1156" s="14" t="s">
        <v>72</v>
      </c>
      <c r="AY1156" s="166" t="s">
        <v>306</v>
      </c>
    </row>
    <row r="1157" spans="2:65" s="12" customFormat="1">
      <c r="B1157" s="146"/>
      <c r="D1157" s="147" t="s">
        <v>313</v>
      </c>
      <c r="E1157" s="148" t="s">
        <v>21</v>
      </c>
      <c r="F1157" s="149" t="s">
        <v>4516</v>
      </c>
      <c r="H1157" s="150">
        <v>46</v>
      </c>
      <c r="I1157" s="151"/>
      <c r="L1157" s="146"/>
      <c r="M1157" s="152"/>
      <c r="T1157" s="153"/>
      <c r="AT1157" s="148" t="s">
        <v>313</v>
      </c>
      <c r="AU1157" s="148" t="s">
        <v>81</v>
      </c>
      <c r="AV1157" s="12" t="s">
        <v>81</v>
      </c>
      <c r="AW1157" s="12" t="s">
        <v>34</v>
      </c>
      <c r="AX1157" s="12" t="s">
        <v>72</v>
      </c>
      <c r="AY1157" s="148" t="s">
        <v>306</v>
      </c>
    </row>
    <row r="1158" spans="2:65" s="12" customFormat="1">
      <c r="B1158" s="146"/>
      <c r="D1158" s="147" t="s">
        <v>313</v>
      </c>
      <c r="E1158" s="148" t="s">
        <v>21</v>
      </c>
      <c r="F1158" s="149" t="s">
        <v>4517</v>
      </c>
      <c r="H1158" s="150">
        <v>215</v>
      </c>
      <c r="I1158" s="151"/>
      <c r="L1158" s="146"/>
      <c r="M1158" s="152"/>
      <c r="T1158" s="153"/>
      <c r="AT1158" s="148" t="s">
        <v>313</v>
      </c>
      <c r="AU1158" s="148" t="s">
        <v>81</v>
      </c>
      <c r="AV1158" s="12" t="s">
        <v>81</v>
      </c>
      <c r="AW1158" s="12" t="s">
        <v>34</v>
      </c>
      <c r="AX1158" s="12" t="s">
        <v>72</v>
      </c>
      <c r="AY1158" s="148" t="s">
        <v>306</v>
      </c>
    </row>
    <row r="1159" spans="2:65" s="13" customFormat="1">
      <c r="B1159" s="154"/>
      <c r="D1159" s="147" t="s">
        <v>313</v>
      </c>
      <c r="E1159" s="155" t="s">
        <v>21</v>
      </c>
      <c r="F1159" s="156" t="s">
        <v>315</v>
      </c>
      <c r="H1159" s="157">
        <v>261</v>
      </c>
      <c r="I1159" s="158"/>
      <c r="L1159" s="154"/>
      <c r="M1159" s="159"/>
      <c r="T1159" s="160"/>
      <c r="AT1159" s="155" t="s">
        <v>313</v>
      </c>
      <c r="AU1159" s="155" t="s">
        <v>81</v>
      </c>
      <c r="AV1159" s="13" t="s">
        <v>89</v>
      </c>
      <c r="AW1159" s="13" t="s">
        <v>34</v>
      </c>
      <c r="AX1159" s="13" t="s">
        <v>72</v>
      </c>
      <c r="AY1159" s="155" t="s">
        <v>306</v>
      </c>
    </row>
    <row r="1160" spans="2:65" s="14" customFormat="1">
      <c r="B1160" s="165"/>
      <c r="D1160" s="147" t="s">
        <v>313</v>
      </c>
      <c r="E1160" s="166" t="s">
        <v>21</v>
      </c>
      <c r="F1160" s="167" t="s">
        <v>4550</v>
      </c>
      <c r="H1160" s="166" t="s">
        <v>21</v>
      </c>
      <c r="I1160" s="168"/>
      <c r="L1160" s="165"/>
      <c r="M1160" s="169"/>
      <c r="T1160" s="170"/>
      <c r="AT1160" s="166" t="s">
        <v>313</v>
      </c>
      <c r="AU1160" s="166" t="s">
        <v>81</v>
      </c>
      <c r="AV1160" s="14" t="s">
        <v>79</v>
      </c>
      <c r="AW1160" s="14" t="s">
        <v>34</v>
      </c>
      <c r="AX1160" s="14" t="s">
        <v>72</v>
      </c>
      <c r="AY1160" s="166" t="s">
        <v>306</v>
      </c>
    </row>
    <row r="1161" spans="2:65" s="12" customFormat="1">
      <c r="B1161" s="146"/>
      <c r="D1161" s="147" t="s">
        <v>313</v>
      </c>
      <c r="E1161" s="148" t="s">
        <v>21</v>
      </c>
      <c r="F1161" s="149" t="s">
        <v>4516</v>
      </c>
      <c r="H1161" s="150">
        <v>46</v>
      </c>
      <c r="I1161" s="151"/>
      <c r="L1161" s="146"/>
      <c r="M1161" s="152"/>
      <c r="T1161" s="153"/>
      <c r="AT1161" s="148" t="s">
        <v>313</v>
      </c>
      <c r="AU1161" s="148" t="s">
        <v>81</v>
      </c>
      <c r="AV1161" s="12" t="s">
        <v>81</v>
      </c>
      <c r="AW1161" s="12" t="s">
        <v>34</v>
      </c>
      <c r="AX1161" s="12" t="s">
        <v>72</v>
      </c>
      <c r="AY1161" s="148" t="s">
        <v>306</v>
      </c>
    </row>
    <row r="1162" spans="2:65" s="12" customFormat="1">
      <c r="B1162" s="146"/>
      <c r="D1162" s="147" t="s">
        <v>313</v>
      </c>
      <c r="E1162" s="148" t="s">
        <v>21</v>
      </c>
      <c r="F1162" s="149" t="s">
        <v>4517</v>
      </c>
      <c r="H1162" s="150">
        <v>215</v>
      </c>
      <c r="I1162" s="151"/>
      <c r="L1162" s="146"/>
      <c r="M1162" s="152"/>
      <c r="T1162" s="153"/>
      <c r="AT1162" s="148" t="s">
        <v>313</v>
      </c>
      <c r="AU1162" s="148" t="s">
        <v>81</v>
      </c>
      <c r="AV1162" s="12" t="s">
        <v>81</v>
      </c>
      <c r="AW1162" s="12" t="s">
        <v>34</v>
      </c>
      <c r="AX1162" s="12" t="s">
        <v>72</v>
      </c>
      <c r="AY1162" s="148" t="s">
        <v>306</v>
      </c>
    </row>
    <row r="1163" spans="2:65" s="13" customFormat="1">
      <c r="B1163" s="154"/>
      <c r="D1163" s="147" t="s">
        <v>313</v>
      </c>
      <c r="E1163" s="155" t="s">
        <v>21</v>
      </c>
      <c r="F1163" s="156" t="s">
        <v>315</v>
      </c>
      <c r="H1163" s="157">
        <v>261</v>
      </c>
      <c r="I1163" s="158"/>
      <c r="L1163" s="154"/>
      <c r="M1163" s="159"/>
      <c r="T1163" s="160"/>
      <c r="AT1163" s="155" t="s">
        <v>313</v>
      </c>
      <c r="AU1163" s="155" t="s">
        <v>81</v>
      </c>
      <c r="AV1163" s="13" t="s">
        <v>89</v>
      </c>
      <c r="AW1163" s="13" t="s">
        <v>34</v>
      </c>
      <c r="AX1163" s="13" t="s">
        <v>72</v>
      </c>
      <c r="AY1163" s="155" t="s">
        <v>306</v>
      </c>
    </row>
    <row r="1164" spans="2:65" s="15" customFormat="1">
      <c r="B1164" s="171"/>
      <c r="D1164" s="147" t="s">
        <v>313</v>
      </c>
      <c r="E1164" s="172" t="s">
        <v>21</v>
      </c>
      <c r="F1164" s="173" t="s">
        <v>331</v>
      </c>
      <c r="H1164" s="174">
        <v>522</v>
      </c>
      <c r="I1164" s="175"/>
      <c r="L1164" s="171"/>
      <c r="M1164" s="176"/>
      <c r="T1164" s="177"/>
      <c r="AT1164" s="172" t="s">
        <v>313</v>
      </c>
      <c r="AU1164" s="172" t="s">
        <v>81</v>
      </c>
      <c r="AV1164" s="15" t="s">
        <v>108</v>
      </c>
      <c r="AW1164" s="15" t="s">
        <v>34</v>
      </c>
      <c r="AX1164" s="15" t="s">
        <v>79</v>
      </c>
      <c r="AY1164" s="172" t="s">
        <v>306</v>
      </c>
    </row>
    <row r="1165" spans="2:65" s="1" customFormat="1" ht="16.5" customHeight="1">
      <c r="B1165" s="33"/>
      <c r="C1165" s="179" t="s">
        <v>1580</v>
      </c>
      <c r="D1165" s="179" t="s">
        <v>447</v>
      </c>
      <c r="E1165" s="180" t="s">
        <v>4551</v>
      </c>
      <c r="F1165" s="181" t="s">
        <v>4552</v>
      </c>
      <c r="G1165" s="182" t="s">
        <v>236</v>
      </c>
      <c r="H1165" s="183">
        <v>304.19600000000003</v>
      </c>
      <c r="I1165" s="184"/>
      <c r="J1165" s="185">
        <f>ROUND(I1165*H1165,2)</f>
        <v>0</v>
      </c>
      <c r="K1165" s="181" t="s">
        <v>3596</v>
      </c>
      <c r="L1165" s="186"/>
      <c r="M1165" s="187" t="s">
        <v>21</v>
      </c>
      <c r="N1165" s="188" t="s">
        <v>43</v>
      </c>
      <c r="P1165" s="142">
        <f>O1165*H1165</f>
        <v>0</v>
      </c>
      <c r="Q1165" s="142">
        <v>2.9999999999999997E-4</v>
      </c>
      <c r="R1165" s="142">
        <f>Q1165*H1165</f>
        <v>9.1258800000000001E-2</v>
      </c>
      <c r="S1165" s="142">
        <v>0</v>
      </c>
      <c r="T1165" s="143">
        <f>S1165*H1165</f>
        <v>0</v>
      </c>
      <c r="AR1165" s="144" t="s">
        <v>530</v>
      </c>
      <c r="AT1165" s="144" t="s">
        <v>447</v>
      </c>
      <c r="AU1165" s="144" t="s">
        <v>81</v>
      </c>
      <c r="AY1165" s="18" t="s">
        <v>306</v>
      </c>
      <c r="BE1165" s="145">
        <f>IF(N1165="základní",J1165,0)</f>
        <v>0</v>
      </c>
      <c r="BF1165" s="145">
        <f>IF(N1165="snížená",J1165,0)</f>
        <v>0</v>
      </c>
      <c r="BG1165" s="145">
        <f>IF(N1165="zákl. přenesená",J1165,0)</f>
        <v>0</v>
      </c>
      <c r="BH1165" s="145">
        <f>IF(N1165="sníž. přenesená",J1165,0)</f>
        <v>0</v>
      </c>
      <c r="BI1165" s="145">
        <f>IF(N1165="nulová",J1165,0)</f>
        <v>0</v>
      </c>
      <c r="BJ1165" s="18" t="s">
        <v>79</v>
      </c>
      <c r="BK1165" s="145">
        <f>ROUND(I1165*H1165,2)</f>
        <v>0</v>
      </c>
      <c r="BL1165" s="18" t="s">
        <v>368</v>
      </c>
      <c r="BM1165" s="144" t="s">
        <v>4553</v>
      </c>
    </row>
    <row r="1166" spans="2:65" s="14" customFormat="1">
      <c r="B1166" s="165"/>
      <c r="D1166" s="147" t="s">
        <v>313</v>
      </c>
      <c r="E1166" s="166" t="s">
        <v>21</v>
      </c>
      <c r="F1166" s="167" t="s">
        <v>4549</v>
      </c>
      <c r="H1166" s="166" t="s">
        <v>21</v>
      </c>
      <c r="I1166" s="168"/>
      <c r="L1166" s="165"/>
      <c r="M1166" s="169"/>
      <c r="T1166" s="170"/>
      <c r="AT1166" s="166" t="s">
        <v>313</v>
      </c>
      <c r="AU1166" s="166" t="s">
        <v>81</v>
      </c>
      <c r="AV1166" s="14" t="s">
        <v>79</v>
      </c>
      <c r="AW1166" s="14" t="s">
        <v>34</v>
      </c>
      <c r="AX1166" s="14" t="s">
        <v>72</v>
      </c>
      <c r="AY1166" s="166" t="s">
        <v>306</v>
      </c>
    </row>
    <row r="1167" spans="2:65" s="12" customFormat="1">
      <c r="B1167" s="146"/>
      <c r="D1167" s="147" t="s">
        <v>313</v>
      </c>
      <c r="E1167" s="148" t="s">
        <v>21</v>
      </c>
      <c r="F1167" s="149" t="s">
        <v>4516</v>
      </c>
      <c r="H1167" s="150">
        <v>46</v>
      </c>
      <c r="I1167" s="151"/>
      <c r="L1167" s="146"/>
      <c r="M1167" s="152"/>
      <c r="T1167" s="153"/>
      <c r="AT1167" s="148" t="s">
        <v>313</v>
      </c>
      <c r="AU1167" s="148" t="s">
        <v>81</v>
      </c>
      <c r="AV1167" s="12" t="s">
        <v>81</v>
      </c>
      <c r="AW1167" s="12" t="s">
        <v>34</v>
      </c>
      <c r="AX1167" s="12" t="s">
        <v>72</v>
      </c>
      <c r="AY1167" s="148" t="s">
        <v>306</v>
      </c>
    </row>
    <row r="1168" spans="2:65" s="12" customFormat="1">
      <c r="B1168" s="146"/>
      <c r="D1168" s="147" t="s">
        <v>313</v>
      </c>
      <c r="E1168" s="148" t="s">
        <v>21</v>
      </c>
      <c r="F1168" s="149" t="s">
        <v>4517</v>
      </c>
      <c r="H1168" s="150">
        <v>215</v>
      </c>
      <c r="I1168" s="151"/>
      <c r="L1168" s="146"/>
      <c r="M1168" s="152"/>
      <c r="T1168" s="153"/>
      <c r="AT1168" s="148" t="s">
        <v>313</v>
      </c>
      <c r="AU1168" s="148" t="s">
        <v>81</v>
      </c>
      <c r="AV1168" s="12" t="s">
        <v>81</v>
      </c>
      <c r="AW1168" s="12" t="s">
        <v>34</v>
      </c>
      <c r="AX1168" s="12" t="s">
        <v>72</v>
      </c>
      <c r="AY1168" s="148" t="s">
        <v>306</v>
      </c>
    </row>
    <row r="1169" spans="2:65" s="13" customFormat="1">
      <c r="B1169" s="154"/>
      <c r="D1169" s="147" t="s">
        <v>313</v>
      </c>
      <c r="E1169" s="155" t="s">
        <v>21</v>
      </c>
      <c r="F1169" s="156" t="s">
        <v>315</v>
      </c>
      <c r="H1169" s="157">
        <v>261</v>
      </c>
      <c r="I1169" s="158"/>
      <c r="L1169" s="154"/>
      <c r="M1169" s="159"/>
      <c r="T1169" s="160"/>
      <c r="AT1169" s="155" t="s">
        <v>313</v>
      </c>
      <c r="AU1169" s="155" t="s">
        <v>81</v>
      </c>
      <c r="AV1169" s="13" t="s">
        <v>89</v>
      </c>
      <c r="AW1169" s="13" t="s">
        <v>34</v>
      </c>
      <c r="AX1169" s="13" t="s">
        <v>79</v>
      </c>
      <c r="AY1169" s="155" t="s">
        <v>306</v>
      </c>
    </row>
    <row r="1170" spans="2:65" s="12" customFormat="1">
      <c r="B1170" s="146"/>
      <c r="D1170" s="147" t="s">
        <v>313</v>
      </c>
      <c r="F1170" s="149" t="s">
        <v>4519</v>
      </c>
      <c r="H1170" s="150">
        <v>304.19600000000003</v>
      </c>
      <c r="I1170" s="151"/>
      <c r="L1170" s="146"/>
      <c r="M1170" s="152"/>
      <c r="T1170" s="153"/>
      <c r="AT1170" s="148" t="s">
        <v>313</v>
      </c>
      <c r="AU1170" s="148" t="s">
        <v>81</v>
      </c>
      <c r="AV1170" s="12" t="s">
        <v>81</v>
      </c>
      <c r="AW1170" s="12" t="s">
        <v>4</v>
      </c>
      <c r="AX1170" s="12" t="s">
        <v>79</v>
      </c>
      <c r="AY1170" s="148" t="s">
        <v>306</v>
      </c>
    </row>
    <row r="1171" spans="2:65" s="1" customFormat="1" ht="16.5" customHeight="1">
      <c r="B1171" s="33"/>
      <c r="C1171" s="179" t="s">
        <v>1582</v>
      </c>
      <c r="D1171" s="179" t="s">
        <v>447</v>
      </c>
      <c r="E1171" s="180" t="s">
        <v>4554</v>
      </c>
      <c r="F1171" s="181" t="s">
        <v>4555</v>
      </c>
      <c r="G1171" s="182" t="s">
        <v>236</v>
      </c>
      <c r="H1171" s="183">
        <v>304.19600000000003</v>
      </c>
      <c r="I1171" s="184"/>
      <c r="J1171" s="185">
        <f>ROUND(I1171*H1171,2)</f>
        <v>0</v>
      </c>
      <c r="K1171" s="181" t="s">
        <v>3596</v>
      </c>
      <c r="L1171" s="186"/>
      <c r="M1171" s="187" t="s">
        <v>21</v>
      </c>
      <c r="N1171" s="188" t="s">
        <v>43</v>
      </c>
      <c r="P1171" s="142">
        <f>O1171*H1171</f>
        <v>0</v>
      </c>
      <c r="Q1171" s="142">
        <v>5.0000000000000001E-4</v>
      </c>
      <c r="R1171" s="142">
        <f>Q1171*H1171</f>
        <v>0.15209800000000001</v>
      </c>
      <c r="S1171" s="142">
        <v>0</v>
      </c>
      <c r="T1171" s="143">
        <f>S1171*H1171</f>
        <v>0</v>
      </c>
      <c r="AR1171" s="144" t="s">
        <v>530</v>
      </c>
      <c r="AT1171" s="144" t="s">
        <v>447</v>
      </c>
      <c r="AU1171" s="144" t="s">
        <v>81</v>
      </c>
      <c r="AY1171" s="18" t="s">
        <v>306</v>
      </c>
      <c r="BE1171" s="145">
        <f>IF(N1171="základní",J1171,0)</f>
        <v>0</v>
      </c>
      <c r="BF1171" s="145">
        <f>IF(N1171="snížená",J1171,0)</f>
        <v>0</v>
      </c>
      <c r="BG1171" s="145">
        <f>IF(N1171="zákl. přenesená",J1171,0)</f>
        <v>0</v>
      </c>
      <c r="BH1171" s="145">
        <f>IF(N1171="sníž. přenesená",J1171,0)</f>
        <v>0</v>
      </c>
      <c r="BI1171" s="145">
        <f>IF(N1171="nulová",J1171,0)</f>
        <v>0</v>
      </c>
      <c r="BJ1171" s="18" t="s">
        <v>79</v>
      </c>
      <c r="BK1171" s="145">
        <f>ROUND(I1171*H1171,2)</f>
        <v>0</v>
      </c>
      <c r="BL1171" s="18" t="s">
        <v>368</v>
      </c>
      <c r="BM1171" s="144" t="s">
        <v>4556</v>
      </c>
    </row>
    <row r="1172" spans="2:65" s="14" customFormat="1">
      <c r="B1172" s="165"/>
      <c r="D1172" s="147" t="s">
        <v>313</v>
      </c>
      <c r="E1172" s="166" t="s">
        <v>21</v>
      </c>
      <c r="F1172" s="167" t="s">
        <v>4550</v>
      </c>
      <c r="H1172" s="166" t="s">
        <v>21</v>
      </c>
      <c r="I1172" s="168"/>
      <c r="L1172" s="165"/>
      <c r="M1172" s="169"/>
      <c r="T1172" s="170"/>
      <c r="AT1172" s="166" t="s">
        <v>313</v>
      </c>
      <c r="AU1172" s="166" t="s">
        <v>81</v>
      </c>
      <c r="AV1172" s="14" t="s">
        <v>79</v>
      </c>
      <c r="AW1172" s="14" t="s">
        <v>34</v>
      </c>
      <c r="AX1172" s="14" t="s">
        <v>72</v>
      </c>
      <c r="AY1172" s="166" t="s">
        <v>306</v>
      </c>
    </row>
    <row r="1173" spans="2:65" s="12" customFormat="1">
      <c r="B1173" s="146"/>
      <c r="D1173" s="147" t="s">
        <v>313</v>
      </c>
      <c r="E1173" s="148" t="s">
        <v>21</v>
      </c>
      <c r="F1173" s="149" t="s">
        <v>4516</v>
      </c>
      <c r="H1173" s="150">
        <v>46</v>
      </c>
      <c r="I1173" s="151"/>
      <c r="L1173" s="146"/>
      <c r="M1173" s="152"/>
      <c r="T1173" s="153"/>
      <c r="AT1173" s="148" t="s">
        <v>313</v>
      </c>
      <c r="AU1173" s="148" t="s">
        <v>81</v>
      </c>
      <c r="AV1173" s="12" t="s">
        <v>81</v>
      </c>
      <c r="AW1173" s="12" t="s">
        <v>34</v>
      </c>
      <c r="AX1173" s="12" t="s">
        <v>72</v>
      </c>
      <c r="AY1173" s="148" t="s">
        <v>306</v>
      </c>
    </row>
    <row r="1174" spans="2:65" s="12" customFormat="1">
      <c r="B1174" s="146"/>
      <c r="D1174" s="147" t="s">
        <v>313</v>
      </c>
      <c r="E1174" s="148" t="s">
        <v>21</v>
      </c>
      <c r="F1174" s="149" t="s">
        <v>4517</v>
      </c>
      <c r="H1174" s="150">
        <v>215</v>
      </c>
      <c r="I1174" s="151"/>
      <c r="L1174" s="146"/>
      <c r="M1174" s="152"/>
      <c r="T1174" s="153"/>
      <c r="AT1174" s="148" t="s">
        <v>313</v>
      </c>
      <c r="AU1174" s="148" t="s">
        <v>81</v>
      </c>
      <c r="AV1174" s="12" t="s">
        <v>81</v>
      </c>
      <c r="AW1174" s="12" t="s">
        <v>34</v>
      </c>
      <c r="AX1174" s="12" t="s">
        <v>72</v>
      </c>
      <c r="AY1174" s="148" t="s">
        <v>306</v>
      </c>
    </row>
    <row r="1175" spans="2:65" s="13" customFormat="1">
      <c r="B1175" s="154"/>
      <c r="D1175" s="147" t="s">
        <v>313</v>
      </c>
      <c r="E1175" s="155" t="s">
        <v>21</v>
      </c>
      <c r="F1175" s="156" t="s">
        <v>315</v>
      </c>
      <c r="H1175" s="157">
        <v>261</v>
      </c>
      <c r="I1175" s="158"/>
      <c r="L1175" s="154"/>
      <c r="M1175" s="159"/>
      <c r="T1175" s="160"/>
      <c r="AT1175" s="155" t="s">
        <v>313</v>
      </c>
      <c r="AU1175" s="155" t="s">
        <v>81</v>
      </c>
      <c r="AV1175" s="13" t="s">
        <v>89</v>
      </c>
      <c r="AW1175" s="13" t="s">
        <v>34</v>
      </c>
      <c r="AX1175" s="13" t="s">
        <v>79</v>
      </c>
      <c r="AY1175" s="155" t="s">
        <v>306</v>
      </c>
    </row>
    <row r="1176" spans="2:65" s="12" customFormat="1">
      <c r="B1176" s="146"/>
      <c r="D1176" s="147" t="s">
        <v>313</v>
      </c>
      <c r="F1176" s="149" t="s">
        <v>4519</v>
      </c>
      <c r="H1176" s="150">
        <v>304.19600000000003</v>
      </c>
      <c r="I1176" s="151"/>
      <c r="L1176" s="146"/>
      <c r="M1176" s="152"/>
      <c r="T1176" s="153"/>
      <c r="AT1176" s="148" t="s">
        <v>313</v>
      </c>
      <c r="AU1176" s="148" t="s">
        <v>81</v>
      </c>
      <c r="AV1176" s="12" t="s">
        <v>81</v>
      </c>
      <c r="AW1176" s="12" t="s">
        <v>4</v>
      </c>
      <c r="AX1176" s="12" t="s">
        <v>79</v>
      </c>
      <c r="AY1176" s="148" t="s">
        <v>306</v>
      </c>
    </row>
    <row r="1177" spans="2:65" s="1" customFormat="1" ht="24.2" customHeight="1">
      <c r="B1177" s="33"/>
      <c r="C1177" s="133" t="s">
        <v>1588</v>
      </c>
      <c r="D1177" s="133" t="s">
        <v>308</v>
      </c>
      <c r="E1177" s="134" t="s">
        <v>4557</v>
      </c>
      <c r="F1177" s="135" t="s">
        <v>4558</v>
      </c>
      <c r="G1177" s="136" t="s">
        <v>236</v>
      </c>
      <c r="H1177" s="137">
        <v>261</v>
      </c>
      <c r="I1177" s="138"/>
      <c r="J1177" s="139">
        <f>ROUND(I1177*H1177,2)</f>
        <v>0</v>
      </c>
      <c r="K1177" s="135" t="s">
        <v>3596</v>
      </c>
      <c r="L1177" s="33"/>
      <c r="M1177" s="140" t="s">
        <v>21</v>
      </c>
      <c r="N1177" s="141" t="s">
        <v>43</v>
      </c>
      <c r="P1177" s="142">
        <f>O1177*H1177</f>
        <v>0</v>
      </c>
      <c r="Q1177" s="142">
        <v>0</v>
      </c>
      <c r="R1177" s="142">
        <f>Q1177*H1177</f>
        <v>0</v>
      </c>
      <c r="S1177" s="142">
        <v>0</v>
      </c>
      <c r="T1177" s="143">
        <f>S1177*H1177</f>
        <v>0</v>
      </c>
      <c r="AR1177" s="144" t="s">
        <v>368</v>
      </c>
      <c r="AT1177" s="144" t="s">
        <v>308</v>
      </c>
      <c r="AU1177" s="144" t="s">
        <v>81</v>
      </c>
      <c r="AY1177" s="18" t="s">
        <v>306</v>
      </c>
      <c r="BE1177" s="145">
        <f>IF(N1177="základní",J1177,0)</f>
        <v>0</v>
      </c>
      <c r="BF1177" s="145">
        <f>IF(N1177="snížená",J1177,0)</f>
        <v>0</v>
      </c>
      <c r="BG1177" s="145">
        <f>IF(N1177="zákl. přenesená",J1177,0)</f>
        <v>0</v>
      </c>
      <c r="BH1177" s="145">
        <f>IF(N1177="sníž. přenesená",J1177,0)</f>
        <v>0</v>
      </c>
      <c r="BI1177" s="145">
        <f>IF(N1177="nulová",J1177,0)</f>
        <v>0</v>
      </c>
      <c r="BJ1177" s="18" t="s">
        <v>79</v>
      </c>
      <c r="BK1177" s="145">
        <f>ROUND(I1177*H1177,2)</f>
        <v>0</v>
      </c>
      <c r="BL1177" s="18" t="s">
        <v>368</v>
      </c>
      <c r="BM1177" s="144" t="s">
        <v>4559</v>
      </c>
    </row>
    <row r="1178" spans="2:65" s="1" customFormat="1">
      <c r="B1178" s="33"/>
      <c r="D1178" s="161" t="s">
        <v>321</v>
      </c>
      <c r="F1178" s="162" t="s">
        <v>4560</v>
      </c>
      <c r="I1178" s="163"/>
      <c r="L1178" s="33"/>
      <c r="M1178" s="164"/>
      <c r="T1178" s="52"/>
      <c r="AT1178" s="18" t="s">
        <v>321</v>
      </c>
      <c r="AU1178" s="18" t="s">
        <v>81</v>
      </c>
    </row>
    <row r="1179" spans="2:65" s="14" customFormat="1">
      <c r="B1179" s="165"/>
      <c r="D1179" s="147" t="s">
        <v>313</v>
      </c>
      <c r="E1179" s="166" t="s">
        <v>21</v>
      </c>
      <c r="F1179" s="167" t="s">
        <v>4515</v>
      </c>
      <c r="H1179" s="166" t="s">
        <v>21</v>
      </c>
      <c r="I1179" s="168"/>
      <c r="L1179" s="165"/>
      <c r="M1179" s="169"/>
      <c r="T1179" s="170"/>
      <c r="AT1179" s="166" t="s">
        <v>313</v>
      </c>
      <c r="AU1179" s="166" t="s">
        <v>81</v>
      </c>
      <c r="AV1179" s="14" t="s">
        <v>79</v>
      </c>
      <c r="AW1179" s="14" t="s">
        <v>34</v>
      </c>
      <c r="AX1179" s="14" t="s">
        <v>72</v>
      </c>
      <c r="AY1179" s="166" t="s">
        <v>306</v>
      </c>
    </row>
    <row r="1180" spans="2:65" s="12" customFormat="1">
      <c r="B1180" s="146"/>
      <c r="D1180" s="147" t="s">
        <v>313</v>
      </c>
      <c r="E1180" s="148" t="s">
        <v>21</v>
      </c>
      <c r="F1180" s="149" t="s">
        <v>4516</v>
      </c>
      <c r="H1180" s="150">
        <v>46</v>
      </c>
      <c r="I1180" s="151"/>
      <c r="L1180" s="146"/>
      <c r="M1180" s="152"/>
      <c r="T1180" s="153"/>
      <c r="AT1180" s="148" t="s">
        <v>313</v>
      </c>
      <c r="AU1180" s="148" t="s">
        <v>81</v>
      </c>
      <c r="AV1180" s="12" t="s">
        <v>81</v>
      </c>
      <c r="AW1180" s="12" t="s">
        <v>34</v>
      </c>
      <c r="AX1180" s="12" t="s">
        <v>72</v>
      </c>
      <c r="AY1180" s="148" t="s">
        <v>306</v>
      </c>
    </row>
    <row r="1181" spans="2:65" s="12" customFormat="1">
      <c r="B1181" s="146"/>
      <c r="D1181" s="147" t="s">
        <v>313</v>
      </c>
      <c r="E1181" s="148" t="s">
        <v>21</v>
      </c>
      <c r="F1181" s="149" t="s">
        <v>4517</v>
      </c>
      <c r="H1181" s="150">
        <v>215</v>
      </c>
      <c r="I1181" s="151"/>
      <c r="L1181" s="146"/>
      <c r="M1181" s="152"/>
      <c r="T1181" s="153"/>
      <c r="AT1181" s="148" t="s">
        <v>313</v>
      </c>
      <c r="AU1181" s="148" t="s">
        <v>81</v>
      </c>
      <c r="AV1181" s="12" t="s">
        <v>81</v>
      </c>
      <c r="AW1181" s="12" t="s">
        <v>34</v>
      </c>
      <c r="AX1181" s="12" t="s">
        <v>72</v>
      </c>
      <c r="AY1181" s="148" t="s">
        <v>306</v>
      </c>
    </row>
    <row r="1182" spans="2:65" s="13" customFormat="1">
      <c r="B1182" s="154"/>
      <c r="D1182" s="147" t="s">
        <v>313</v>
      </c>
      <c r="E1182" s="155" t="s">
        <v>21</v>
      </c>
      <c r="F1182" s="156" t="s">
        <v>315</v>
      </c>
      <c r="H1182" s="157">
        <v>261</v>
      </c>
      <c r="I1182" s="158"/>
      <c r="L1182" s="154"/>
      <c r="M1182" s="159"/>
      <c r="T1182" s="160"/>
      <c r="AT1182" s="155" t="s">
        <v>313</v>
      </c>
      <c r="AU1182" s="155" t="s">
        <v>81</v>
      </c>
      <c r="AV1182" s="13" t="s">
        <v>89</v>
      </c>
      <c r="AW1182" s="13" t="s">
        <v>34</v>
      </c>
      <c r="AX1182" s="13" t="s">
        <v>79</v>
      </c>
      <c r="AY1182" s="155" t="s">
        <v>306</v>
      </c>
    </row>
    <row r="1183" spans="2:65" s="1" customFormat="1" ht="16.5" customHeight="1">
      <c r="B1183" s="33"/>
      <c r="C1183" s="179" t="s">
        <v>1591</v>
      </c>
      <c r="D1183" s="179" t="s">
        <v>447</v>
      </c>
      <c r="E1183" s="180" t="s">
        <v>4554</v>
      </c>
      <c r="F1183" s="181" t="s">
        <v>4555</v>
      </c>
      <c r="G1183" s="182" t="s">
        <v>236</v>
      </c>
      <c r="H1183" s="183">
        <v>304.19600000000003</v>
      </c>
      <c r="I1183" s="184"/>
      <c r="J1183" s="185">
        <f>ROUND(I1183*H1183,2)</f>
        <v>0</v>
      </c>
      <c r="K1183" s="181" t="s">
        <v>3596</v>
      </c>
      <c r="L1183" s="186"/>
      <c r="M1183" s="187" t="s">
        <v>21</v>
      </c>
      <c r="N1183" s="188" t="s">
        <v>43</v>
      </c>
      <c r="P1183" s="142">
        <f>O1183*H1183</f>
        <v>0</v>
      </c>
      <c r="Q1183" s="142">
        <v>5.0000000000000001E-4</v>
      </c>
      <c r="R1183" s="142">
        <f>Q1183*H1183</f>
        <v>0.15209800000000001</v>
      </c>
      <c r="S1183" s="142">
        <v>0</v>
      </c>
      <c r="T1183" s="143">
        <f>S1183*H1183</f>
        <v>0</v>
      </c>
      <c r="AR1183" s="144" t="s">
        <v>530</v>
      </c>
      <c r="AT1183" s="144" t="s">
        <v>447</v>
      </c>
      <c r="AU1183" s="144" t="s">
        <v>81</v>
      </c>
      <c r="AY1183" s="18" t="s">
        <v>306</v>
      </c>
      <c r="BE1183" s="145">
        <f>IF(N1183="základní",J1183,0)</f>
        <v>0</v>
      </c>
      <c r="BF1183" s="145">
        <f>IF(N1183="snížená",J1183,0)</f>
        <v>0</v>
      </c>
      <c r="BG1183" s="145">
        <f>IF(N1183="zákl. přenesená",J1183,0)</f>
        <v>0</v>
      </c>
      <c r="BH1183" s="145">
        <f>IF(N1183="sníž. přenesená",J1183,0)</f>
        <v>0</v>
      </c>
      <c r="BI1183" s="145">
        <f>IF(N1183="nulová",J1183,0)</f>
        <v>0</v>
      </c>
      <c r="BJ1183" s="18" t="s">
        <v>79</v>
      </c>
      <c r="BK1183" s="145">
        <f>ROUND(I1183*H1183,2)</f>
        <v>0</v>
      </c>
      <c r="BL1183" s="18" t="s">
        <v>368</v>
      </c>
      <c r="BM1183" s="144" t="s">
        <v>4561</v>
      </c>
    </row>
    <row r="1184" spans="2:65" s="12" customFormat="1">
      <c r="B1184" s="146"/>
      <c r="D1184" s="147" t="s">
        <v>313</v>
      </c>
      <c r="F1184" s="149" t="s">
        <v>4519</v>
      </c>
      <c r="H1184" s="150">
        <v>304.19600000000003</v>
      </c>
      <c r="I1184" s="151"/>
      <c r="L1184" s="146"/>
      <c r="M1184" s="152"/>
      <c r="T1184" s="153"/>
      <c r="AT1184" s="148" t="s">
        <v>313</v>
      </c>
      <c r="AU1184" s="148" t="s">
        <v>81</v>
      </c>
      <c r="AV1184" s="12" t="s">
        <v>81</v>
      </c>
      <c r="AW1184" s="12" t="s">
        <v>4</v>
      </c>
      <c r="AX1184" s="12" t="s">
        <v>79</v>
      </c>
      <c r="AY1184" s="148" t="s">
        <v>306</v>
      </c>
    </row>
    <row r="1185" spans="2:65" s="1" customFormat="1" ht="24.2" customHeight="1">
      <c r="B1185" s="33"/>
      <c r="C1185" s="133" t="s">
        <v>1593</v>
      </c>
      <c r="D1185" s="133" t="s">
        <v>308</v>
      </c>
      <c r="E1185" s="134" t="s">
        <v>1687</v>
      </c>
      <c r="F1185" s="135" t="s">
        <v>1688</v>
      </c>
      <c r="G1185" s="136" t="s">
        <v>236</v>
      </c>
      <c r="H1185" s="137">
        <v>261</v>
      </c>
      <c r="I1185" s="138"/>
      <c r="J1185" s="139">
        <f>ROUND(I1185*H1185,2)</f>
        <v>0</v>
      </c>
      <c r="K1185" s="135" t="s">
        <v>3596</v>
      </c>
      <c r="L1185" s="33"/>
      <c r="M1185" s="140" t="s">
        <v>21</v>
      </c>
      <c r="N1185" s="141" t="s">
        <v>43</v>
      </c>
      <c r="P1185" s="142">
        <f>O1185*H1185</f>
        <v>0</v>
      </c>
      <c r="Q1185" s="142">
        <v>0</v>
      </c>
      <c r="R1185" s="142">
        <f>Q1185*H1185</f>
        <v>0</v>
      </c>
      <c r="S1185" s="142">
        <v>0</v>
      </c>
      <c r="T1185" s="143">
        <f>S1185*H1185</f>
        <v>0</v>
      </c>
      <c r="AR1185" s="144" t="s">
        <v>368</v>
      </c>
      <c r="AT1185" s="144" t="s">
        <v>308</v>
      </c>
      <c r="AU1185" s="144" t="s">
        <v>81</v>
      </c>
      <c r="AY1185" s="18" t="s">
        <v>306</v>
      </c>
      <c r="BE1185" s="145">
        <f>IF(N1185="základní",J1185,0)</f>
        <v>0</v>
      </c>
      <c r="BF1185" s="145">
        <f>IF(N1185="snížená",J1185,0)</f>
        <v>0</v>
      </c>
      <c r="BG1185" s="145">
        <f>IF(N1185="zákl. přenesená",J1185,0)</f>
        <v>0</v>
      </c>
      <c r="BH1185" s="145">
        <f>IF(N1185="sníž. přenesená",J1185,0)</f>
        <v>0</v>
      </c>
      <c r="BI1185" s="145">
        <f>IF(N1185="nulová",J1185,0)</f>
        <v>0</v>
      </c>
      <c r="BJ1185" s="18" t="s">
        <v>79</v>
      </c>
      <c r="BK1185" s="145">
        <f>ROUND(I1185*H1185,2)</f>
        <v>0</v>
      </c>
      <c r="BL1185" s="18" t="s">
        <v>368</v>
      </c>
      <c r="BM1185" s="144" t="s">
        <v>4562</v>
      </c>
    </row>
    <row r="1186" spans="2:65" s="1" customFormat="1">
      <c r="B1186" s="33"/>
      <c r="D1186" s="161" t="s">
        <v>321</v>
      </c>
      <c r="F1186" s="162" t="s">
        <v>4563</v>
      </c>
      <c r="I1186" s="163"/>
      <c r="L1186" s="33"/>
      <c r="M1186" s="164"/>
      <c r="T1186" s="52"/>
      <c r="AT1186" s="18" t="s">
        <v>321</v>
      </c>
      <c r="AU1186" s="18" t="s">
        <v>81</v>
      </c>
    </row>
    <row r="1187" spans="2:65" s="14" customFormat="1">
      <c r="B1187" s="165"/>
      <c r="D1187" s="147" t="s">
        <v>313</v>
      </c>
      <c r="E1187" s="166" t="s">
        <v>21</v>
      </c>
      <c r="F1187" s="167" t="s">
        <v>4515</v>
      </c>
      <c r="H1187" s="166" t="s">
        <v>21</v>
      </c>
      <c r="I1187" s="168"/>
      <c r="L1187" s="165"/>
      <c r="M1187" s="169"/>
      <c r="T1187" s="170"/>
      <c r="AT1187" s="166" t="s">
        <v>313</v>
      </c>
      <c r="AU1187" s="166" t="s">
        <v>81</v>
      </c>
      <c r="AV1187" s="14" t="s">
        <v>79</v>
      </c>
      <c r="AW1187" s="14" t="s">
        <v>34</v>
      </c>
      <c r="AX1187" s="14" t="s">
        <v>72</v>
      </c>
      <c r="AY1187" s="166" t="s">
        <v>306</v>
      </c>
    </row>
    <row r="1188" spans="2:65" s="12" customFormat="1">
      <c r="B1188" s="146"/>
      <c r="D1188" s="147" t="s">
        <v>313</v>
      </c>
      <c r="E1188" s="148" t="s">
        <v>21</v>
      </c>
      <c r="F1188" s="149" t="s">
        <v>4516</v>
      </c>
      <c r="H1188" s="150">
        <v>46</v>
      </c>
      <c r="I1188" s="151"/>
      <c r="L1188" s="146"/>
      <c r="M1188" s="152"/>
      <c r="T1188" s="153"/>
      <c r="AT1188" s="148" t="s">
        <v>313</v>
      </c>
      <c r="AU1188" s="148" t="s">
        <v>81</v>
      </c>
      <c r="AV1188" s="12" t="s">
        <v>81</v>
      </c>
      <c r="AW1188" s="12" t="s">
        <v>34</v>
      </c>
      <c r="AX1188" s="12" t="s">
        <v>72</v>
      </c>
      <c r="AY1188" s="148" t="s">
        <v>306</v>
      </c>
    </row>
    <row r="1189" spans="2:65" s="12" customFormat="1">
      <c r="B1189" s="146"/>
      <c r="D1189" s="147" t="s">
        <v>313</v>
      </c>
      <c r="E1189" s="148" t="s">
        <v>21</v>
      </c>
      <c r="F1189" s="149" t="s">
        <v>4517</v>
      </c>
      <c r="H1189" s="150">
        <v>215</v>
      </c>
      <c r="I1189" s="151"/>
      <c r="L1189" s="146"/>
      <c r="M1189" s="152"/>
      <c r="T1189" s="153"/>
      <c r="AT1189" s="148" t="s">
        <v>313</v>
      </c>
      <c r="AU1189" s="148" t="s">
        <v>81</v>
      </c>
      <c r="AV1189" s="12" t="s">
        <v>81</v>
      </c>
      <c r="AW1189" s="12" t="s">
        <v>34</v>
      </c>
      <c r="AX1189" s="12" t="s">
        <v>72</v>
      </c>
      <c r="AY1189" s="148" t="s">
        <v>306</v>
      </c>
    </row>
    <row r="1190" spans="2:65" s="13" customFormat="1">
      <c r="B1190" s="154"/>
      <c r="D1190" s="147" t="s">
        <v>313</v>
      </c>
      <c r="E1190" s="155" t="s">
        <v>21</v>
      </c>
      <c r="F1190" s="156" t="s">
        <v>315</v>
      </c>
      <c r="H1190" s="157">
        <v>261</v>
      </c>
      <c r="I1190" s="158"/>
      <c r="L1190" s="154"/>
      <c r="M1190" s="159"/>
      <c r="T1190" s="160"/>
      <c r="AT1190" s="155" t="s">
        <v>313</v>
      </c>
      <c r="AU1190" s="155" t="s">
        <v>81</v>
      </c>
      <c r="AV1190" s="13" t="s">
        <v>89</v>
      </c>
      <c r="AW1190" s="13" t="s">
        <v>34</v>
      </c>
      <c r="AX1190" s="13" t="s">
        <v>79</v>
      </c>
      <c r="AY1190" s="155" t="s">
        <v>306</v>
      </c>
    </row>
    <row r="1191" spans="2:65" s="1" customFormat="1" ht="24.2" customHeight="1">
      <c r="B1191" s="33"/>
      <c r="C1191" s="179" t="s">
        <v>1600</v>
      </c>
      <c r="D1191" s="179" t="s">
        <v>447</v>
      </c>
      <c r="E1191" s="180" t="s">
        <v>4564</v>
      </c>
      <c r="F1191" s="181" t="s">
        <v>4565</v>
      </c>
      <c r="G1191" s="182" t="s">
        <v>236</v>
      </c>
      <c r="H1191" s="183">
        <v>287.75299999999999</v>
      </c>
      <c r="I1191" s="184"/>
      <c r="J1191" s="185">
        <f>ROUND(I1191*H1191,2)</f>
        <v>0</v>
      </c>
      <c r="K1191" s="181" t="s">
        <v>3596</v>
      </c>
      <c r="L1191" s="186"/>
      <c r="M1191" s="187" t="s">
        <v>21</v>
      </c>
      <c r="N1191" s="188" t="s">
        <v>43</v>
      </c>
      <c r="P1191" s="142">
        <f>O1191*H1191</f>
        <v>0</v>
      </c>
      <c r="Q1191" s="142">
        <v>8.0000000000000004E-4</v>
      </c>
      <c r="R1191" s="142">
        <f>Q1191*H1191</f>
        <v>0.2302024</v>
      </c>
      <c r="S1191" s="142">
        <v>0</v>
      </c>
      <c r="T1191" s="143">
        <f>S1191*H1191</f>
        <v>0</v>
      </c>
      <c r="AR1191" s="144" t="s">
        <v>530</v>
      </c>
      <c r="AT1191" s="144" t="s">
        <v>447</v>
      </c>
      <c r="AU1191" s="144" t="s">
        <v>81</v>
      </c>
      <c r="AY1191" s="18" t="s">
        <v>306</v>
      </c>
      <c r="BE1191" s="145">
        <f>IF(N1191="základní",J1191,0)</f>
        <v>0</v>
      </c>
      <c r="BF1191" s="145">
        <f>IF(N1191="snížená",J1191,0)</f>
        <v>0</v>
      </c>
      <c r="BG1191" s="145">
        <f>IF(N1191="zákl. přenesená",J1191,0)</f>
        <v>0</v>
      </c>
      <c r="BH1191" s="145">
        <f>IF(N1191="sníž. přenesená",J1191,0)</f>
        <v>0</v>
      </c>
      <c r="BI1191" s="145">
        <f>IF(N1191="nulová",J1191,0)</f>
        <v>0</v>
      </c>
      <c r="BJ1191" s="18" t="s">
        <v>79</v>
      </c>
      <c r="BK1191" s="145">
        <f>ROUND(I1191*H1191,2)</f>
        <v>0</v>
      </c>
      <c r="BL1191" s="18" t="s">
        <v>368</v>
      </c>
      <c r="BM1191" s="144" t="s">
        <v>4566</v>
      </c>
    </row>
    <row r="1192" spans="2:65" s="12" customFormat="1">
      <c r="B1192" s="146"/>
      <c r="D1192" s="147" t="s">
        <v>313</v>
      </c>
      <c r="F1192" s="149" t="s">
        <v>4567</v>
      </c>
      <c r="H1192" s="150">
        <v>287.75299999999999</v>
      </c>
      <c r="I1192" s="151"/>
      <c r="L1192" s="146"/>
      <c r="M1192" s="152"/>
      <c r="T1192" s="153"/>
      <c r="AT1192" s="148" t="s">
        <v>313</v>
      </c>
      <c r="AU1192" s="148" t="s">
        <v>81</v>
      </c>
      <c r="AV1192" s="12" t="s">
        <v>81</v>
      </c>
      <c r="AW1192" s="12" t="s">
        <v>4</v>
      </c>
      <c r="AX1192" s="12" t="s">
        <v>79</v>
      </c>
      <c r="AY1192" s="148" t="s">
        <v>306</v>
      </c>
    </row>
    <row r="1193" spans="2:65" s="1" customFormat="1" ht="24.2" customHeight="1">
      <c r="B1193" s="33"/>
      <c r="C1193" s="133" t="s">
        <v>1606</v>
      </c>
      <c r="D1193" s="133" t="s">
        <v>308</v>
      </c>
      <c r="E1193" s="134" t="s">
        <v>4568</v>
      </c>
      <c r="F1193" s="135" t="s">
        <v>4569</v>
      </c>
      <c r="G1193" s="136" t="s">
        <v>318</v>
      </c>
      <c r="H1193" s="137">
        <v>53</v>
      </c>
      <c r="I1193" s="138"/>
      <c r="J1193" s="139">
        <f>ROUND(I1193*H1193,2)</f>
        <v>0</v>
      </c>
      <c r="K1193" s="135" t="s">
        <v>3596</v>
      </c>
      <c r="L1193" s="33"/>
      <c r="M1193" s="140" t="s">
        <v>21</v>
      </c>
      <c r="N1193" s="141" t="s">
        <v>43</v>
      </c>
      <c r="P1193" s="142">
        <f>O1193*H1193</f>
        <v>0</v>
      </c>
      <c r="Q1193" s="142">
        <v>0</v>
      </c>
      <c r="R1193" s="142">
        <f>Q1193*H1193</f>
        <v>0</v>
      </c>
      <c r="S1193" s="142">
        <v>0</v>
      </c>
      <c r="T1193" s="143">
        <f>S1193*H1193</f>
        <v>0</v>
      </c>
      <c r="AR1193" s="144" t="s">
        <v>368</v>
      </c>
      <c r="AT1193" s="144" t="s">
        <v>308</v>
      </c>
      <c r="AU1193" s="144" t="s">
        <v>81</v>
      </c>
      <c r="AY1193" s="18" t="s">
        <v>306</v>
      </c>
      <c r="BE1193" s="145">
        <f>IF(N1193="základní",J1193,0)</f>
        <v>0</v>
      </c>
      <c r="BF1193" s="145">
        <f>IF(N1193="snížená",J1193,0)</f>
        <v>0</v>
      </c>
      <c r="BG1193" s="145">
        <f>IF(N1193="zákl. přenesená",J1193,0)</f>
        <v>0</v>
      </c>
      <c r="BH1193" s="145">
        <f>IF(N1193="sníž. přenesená",J1193,0)</f>
        <v>0</v>
      </c>
      <c r="BI1193" s="145">
        <f>IF(N1193="nulová",J1193,0)</f>
        <v>0</v>
      </c>
      <c r="BJ1193" s="18" t="s">
        <v>79</v>
      </c>
      <c r="BK1193" s="145">
        <f>ROUND(I1193*H1193,2)</f>
        <v>0</v>
      </c>
      <c r="BL1193" s="18" t="s">
        <v>368</v>
      </c>
      <c r="BM1193" s="144" t="s">
        <v>4570</v>
      </c>
    </row>
    <row r="1194" spans="2:65" s="1" customFormat="1">
      <c r="B1194" s="33"/>
      <c r="D1194" s="161" t="s">
        <v>321</v>
      </c>
      <c r="F1194" s="162" t="s">
        <v>4571</v>
      </c>
      <c r="I1194" s="163"/>
      <c r="L1194" s="33"/>
      <c r="M1194" s="164"/>
      <c r="T1194" s="52"/>
      <c r="AT1194" s="18" t="s">
        <v>321</v>
      </c>
      <c r="AU1194" s="18" t="s">
        <v>81</v>
      </c>
    </row>
    <row r="1195" spans="2:65" s="14" customFormat="1">
      <c r="B1195" s="165"/>
      <c r="D1195" s="147" t="s">
        <v>313</v>
      </c>
      <c r="E1195" s="166" t="s">
        <v>21</v>
      </c>
      <c r="F1195" s="167" t="s">
        <v>4572</v>
      </c>
      <c r="H1195" s="166" t="s">
        <v>21</v>
      </c>
      <c r="I1195" s="168"/>
      <c r="L1195" s="165"/>
      <c r="M1195" s="169"/>
      <c r="T1195" s="170"/>
      <c r="AT1195" s="166" t="s">
        <v>313</v>
      </c>
      <c r="AU1195" s="166" t="s">
        <v>81</v>
      </c>
      <c r="AV1195" s="14" t="s">
        <v>79</v>
      </c>
      <c r="AW1195" s="14" t="s">
        <v>34</v>
      </c>
      <c r="AX1195" s="14" t="s">
        <v>72</v>
      </c>
      <c r="AY1195" s="166" t="s">
        <v>306</v>
      </c>
    </row>
    <row r="1196" spans="2:65" s="12" customFormat="1">
      <c r="B1196" s="146"/>
      <c r="D1196" s="147" t="s">
        <v>313</v>
      </c>
      <c r="E1196" s="148" t="s">
        <v>21</v>
      </c>
      <c r="F1196" s="149" t="s">
        <v>4573</v>
      </c>
      <c r="H1196" s="150">
        <v>18.5</v>
      </c>
      <c r="I1196" s="151"/>
      <c r="L1196" s="146"/>
      <c r="M1196" s="152"/>
      <c r="T1196" s="153"/>
      <c r="AT1196" s="148" t="s">
        <v>313</v>
      </c>
      <c r="AU1196" s="148" t="s">
        <v>81</v>
      </c>
      <c r="AV1196" s="12" t="s">
        <v>81</v>
      </c>
      <c r="AW1196" s="12" t="s">
        <v>34</v>
      </c>
      <c r="AX1196" s="12" t="s">
        <v>72</v>
      </c>
      <c r="AY1196" s="148" t="s">
        <v>306</v>
      </c>
    </row>
    <row r="1197" spans="2:65" s="12" customFormat="1">
      <c r="B1197" s="146"/>
      <c r="D1197" s="147" t="s">
        <v>313</v>
      </c>
      <c r="E1197" s="148" t="s">
        <v>21</v>
      </c>
      <c r="F1197" s="149" t="s">
        <v>4574</v>
      </c>
      <c r="H1197" s="150">
        <v>34.5</v>
      </c>
      <c r="I1197" s="151"/>
      <c r="L1197" s="146"/>
      <c r="M1197" s="152"/>
      <c r="T1197" s="153"/>
      <c r="AT1197" s="148" t="s">
        <v>313</v>
      </c>
      <c r="AU1197" s="148" t="s">
        <v>81</v>
      </c>
      <c r="AV1197" s="12" t="s">
        <v>81</v>
      </c>
      <c r="AW1197" s="12" t="s">
        <v>34</v>
      </c>
      <c r="AX1197" s="12" t="s">
        <v>72</v>
      </c>
      <c r="AY1197" s="148" t="s">
        <v>306</v>
      </c>
    </row>
    <row r="1198" spans="2:65" s="13" customFormat="1">
      <c r="B1198" s="154"/>
      <c r="D1198" s="147" t="s">
        <v>313</v>
      </c>
      <c r="E1198" s="155" t="s">
        <v>21</v>
      </c>
      <c r="F1198" s="156" t="s">
        <v>315</v>
      </c>
      <c r="H1198" s="157">
        <v>53</v>
      </c>
      <c r="I1198" s="158"/>
      <c r="L1198" s="154"/>
      <c r="M1198" s="159"/>
      <c r="T1198" s="160"/>
      <c r="AT1198" s="155" t="s">
        <v>313</v>
      </c>
      <c r="AU1198" s="155" t="s">
        <v>81</v>
      </c>
      <c r="AV1198" s="13" t="s">
        <v>89</v>
      </c>
      <c r="AW1198" s="13" t="s">
        <v>34</v>
      </c>
      <c r="AX1198" s="13" t="s">
        <v>79</v>
      </c>
      <c r="AY1198" s="155" t="s">
        <v>306</v>
      </c>
    </row>
    <row r="1199" spans="2:65" s="1" customFormat="1" ht="16.5" customHeight="1">
      <c r="B1199" s="33"/>
      <c r="C1199" s="179" t="s">
        <v>1612</v>
      </c>
      <c r="D1199" s="179" t="s">
        <v>447</v>
      </c>
      <c r="E1199" s="180" t="s">
        <v>4575</v>
      </c>
      <c r="F1199" s="181" t="s">
        <v>4576</v>
      </c>
      <c r="G1199" s="182" t="s">
        <v>375</v>
      </c>
      <c r="H1199" s="183">
        <v>87.576999999999998</v>
      </c>
      <c r="I1199" s="184"/>
      <c r="J1199" s="185">
        <f>ROUND(I1199*H1199,2)</f>
        <v>0</v>
      </c>
      <c r="K1199" s="181" t="s">
        <v>3596</v>
      </c>
      <c r="L1199" s="186"/>
      <c r="M1199" s="187" t="s">
        <v>21</v>
      </c>
      <c r="N1199" s="188" t="s">
        <v>43</v>
      </c>
      <c r="P1199" s="142">
        <f>O1199*H1199</f>
        <v>0</v>
      </c>
      <c r="Q1199" s="142">
        <v>1</v>
      </c>
      <c r="R1199" s="142">
        <f>Q1199*H1199</f>
        <v>87.576999999999998</v>
      </c>
      <c r="S1199" s="142">
        <v>0</v>
      </c>
      <c r="T1199" s="143">
        <f>S1199*H1199</f>
        <v>0</v>
      </c>
      <c r="AR1199" s="144" t="s">
        <v>530</v>
      </c>
      <c r="AT1199" s="144" t="s">
        <v>447</v>
      </c>
      <c r="AU1199" s="144" t="s">
        <v>81</v>
      </c>
      <c r="AY1199" s="18" t="s">
        <v>306</v>
      </c>
      <c r="BE1199" s="145">
        <f>IF(N1199="základní",J1199,0)</f>
        <v>0</v>
      </c>
      <c r="BF1199" s="145">
        <f>IF(N1199="snížená",J1199,0)</f>
        <v>0</v>
      </c>
      <c r="BG1199" s="145">
        <f>IF(N1199="zákl. přenesená",J1199,0)</f>
        <v>0</v>
      </c>
      <c r="BH1199" s="145">
        <f>IF(N1199="sníž. přenesená",J1199,0)</f>
        <v>0</v>
      </c>
      <c r="BI1199" s="145">
        <f>IF(N1199="nulová",J1199,0)</f>
        <v>0</v>
      </c>
      <c r="BJ1199" s="18" t="s">
        <v>79</v>
      </c>
      <c r="BK1199" s="145">
        <f>ROUND(I1199*H1199,2)</f>
        <v>0</v>
      </c>
      <c r="BL1199" s="18" t="s">
        <v>368</v>
      </c>
      <c r="BM1199" s="144" t="s">
        <v>4577</v>
      </c>
    </row>
    <row r="1200" spans="2:65" s="12" customFormat="1">
      <c r="B1200" s="146"/>
      <c r="D1200" s="147" t="s">
        <v>313</v>
      </c>
      <c r="F1200" s="149" t="s">
        <v>4578</v>
      </c>
      <c r="H1200" s="150">
        <v>87.576999999999998</v>
      </c>
      <c r="I1200" s="151"/>
      <c r="L1200" s="146"/>
      <c r="M1200" s="152"/>
      <c r="T1200" s="153"/>
      <c r="AT1200" s="148" t="s">
        <v>313</v>
      </c>
      <c r="AU1200" s="148" t="s">
        <v>81</v>
      </c>
      <c r="AV1200" s="12" t="s">
        <v>81</v>
      </c>
      <c r="AW1200" s="12" t="s">
        <v>4</v>
      </c>
      <c r="AX1200" s="12" t="s">
        <v>79</v>
      </c>
      <c r="AY1200" s="148" t="s">
        <v>306</v>
      </c>
    </row>
    <row r="1201" spans="2:65" s="1" customFormat="1" ht="21.75" customHeight="1">
      <c r="B1201" s="33"/>
      <c r="C1201" s="133" t="s">
        <v>1617</v>
      </c>
      <c r="D1201" s="133" t="s">
        <v>308</v>
      </c>
      <c r="E1201" s="134" t="s">
        <v>1707</v>
      </c>
      <c r="F1201" s="135" t="s">
        <v>1708</v>
      </c>
      <c r="G1201" s="136" t="s">
        <v>240</v>
      </c>
      <c r="H1201" s="137">
        <v>102</v>
      </c>
      <c r="I1201" s="138"/>
      <c r="J1201" s="139">
        <f>ROUND(I1201*H1201,2)</f>
        <v>0</v>
      </c>
      <c r="K1201" s="135" t="s">
        <v>3596</v>
      </c>
      <c r="L1201" s="33"/>
      <c r="M1201" s="140" t="s">
        <v>21</v>
      </c>
      <c r="N1201" s="141" t="s">
        <v>43</v>
      </c>
      <c r="P1201" s="142">
        <f>O1201*H1201</f>
        <v>0</v>
      </c>
      <c r="Q1201" s="142">
        <v>2.0000000000000002E-5</v>
      </c>
      <c r="R1201" s="142">
        <f>Q1201*H1201</f>
        <v>2.0400000000000001E-3</v>
      </c>
      <c r="S1201" s="142">
        <v>0</v>
      </c>
      <c r="T1201" s="143">
        <f>S1201*H1201</f>
        <v>0</v>
      </c>
      <c r="AR1201" s="144" t="s">
        <v>368</v>
      </c>
      <c r="AT1201" s="144" t="s">
        <v>308</v>
      </c>
      <c r="AU1201" s="144" t="s">
        <v>81</v>
      </c>
      <c r="AY1201" s="18" t="s">
        <v>306</v>
      </c>
      <c r="BE1201" s="145">
        <f>IF(N1201="základní",J1201,0)</f>
        <v>0</v>
      </c>
      <c r="BF1201" s="145">
        <f>IF(N1201="snížená",J1201,0)</f>
        <v>0</v>
      </c>
      <c r="BG1201" s="145">
        <f>IF(N1201="zákl. přenesená",J1201,0)</f>
        <v>0</v>
      </c>
      <c r="BH1201" s="145">
        <f>IF(N1201="sníž. přenesená",J1201,0)</f>
        <v>0</v>
      </c>
      <c r="BI1201" s="145">
        <f>IF(N1201="nulová",J1201,0)</f>
        <v>0</v>
      </c>
      <c r="BJ1201" s="18" t="s">
        <v>79</v>
      </c>
      <c r="BK1201" s="145">
        <f>ROUND(I1201*H1201,2)</f>
        <v>0</v>
      </c>
      <c r="BL1201" s="18" t="s">
        <v>368</v>
      </c>
      <c r="BM1201" s="144" t="s">
        <v>4579</v>
      </c>
    </row>
    <row r="1202" spans="2:65" s="1" customFormat="1">
      <c r="B1202" s="33"/>
      <c r="D1202" s="161" t="s">
        <v>321</v>
      </c>
      <c r="F1202" s="162" t="s">
        <v>4580</v>
      </c>
      <c r="I1202" s="163"/>
      <c r="L1202" s="33"/>
      <c r="M1202" s="164"/>
      <c r="T1202" s="52"/>
      <c r="AT1202" s="18" t="s">
        <v>321</v>
      </c>
      <c r="AU1202" s="18" t="s">
        <v>81</v>
      </c>
    </row>
    <row r="1203" spans="2:65" s="14" customFormat="1">
      <c r="B1203" s="165"/>
      <c r="D1203" s="147" t="s">
        <v>313</v>
      </c>
      <c r="E1203" s="166" t="s">
        <v>21</v>
      </c>
      <c r="F1203" s="167" t="s">
        <v>4581</v>
      </c>
      <c r="H1203" s="166" t="s">
        <v>21</v>
      </c>
      <c r="I1203" s="168"/>
      <c r="L1203" s="165"/>
      <c r="M1203" s="169"/>
      <c r="T1203" s="170"/>
      <c r="AT1203" s="166" t="s">
        <v>313</v>
      </c>
      <c r="AU1203" s="166" t="s">
        <v>81</v>
      </c>
      <c r="AV1203" s="14" t="s">
        <v>79</v>
      </c>
      <c r="AW1203" s="14" t="s">
        <v>34</v>
      </c>
      <c r="AX1203" s="14" t="s">
        <v>72</v>
      </c>
      <c r="AY1203" s="166" t="s">
        <v>306</v>
      </c>
    </row>
    <row r="1204" spans="2:65" s="12" customFormat="1">
      <c r="B1204" s="146"/>
      <c r="D1204" s="147" t="s">
        <v>313</v>
      </c>
      <c r="E1204" s="148" t="s">
        <v>21</v>
      </c>
      <c r="F1204" s="149" t="s">
        <v>4582</v>
      </c>
      <c r="H1204" s="150">
        <v>36</v>
      </c>
      <c r="I1204" s="151"/>
      <c r="L1204" s="146"/>
      <c r="M1204" s="152"/>
      <c r="T1204" s="153"/>
      <c r="AT1204" s="148" t="s">
        <v>313</v>
      </c>
      <c r="AU1204" s="148" t="s">
        <v>81</v>
      </c>
      <c r="AV1204" s="12" t="s">
        <v>81</v>
      </c>
      <c r="AW1204" s="12" t="s">
        <v>34</v>
      </c>
      <c r="AX1204" s="12" t="s">
        <v>72</v>
      </c>
      <c r="AY1204" s="148" t="s">
        <v>306</v>
      </c>
    </row>
    <row r="1205" spans="2:65" s="12" customFormat="1">
      <c r="B1205" s="146"/>
      <c r="D1205" s="147" t="s">
        <v>313</v>
      </c>
      <c r="E1205" s="148" t="s">
        <v>21</v>
      </c>
      <c r="F1205" s="149" t="s">
        <v>4583</v>
      </c>
      <c r="H1205" s="150">
        <v>66</v>
      </c>
      <c r="I1205" s="151"/>
      <c r="L1205" s="146"/>
      <c r="M1205" s="152"/>
      <c r="T1205" s="153"/>
      <c r="AT1205" s="148" t="s">
        <v>313</v>
      </c>
      <c r="AU1205" s="148" t="s">
        <v>81</v>
      </c>
      <c r="AV1205" s="12" t="s">
        <v>81</v>
      </c>
      <c r="AW1205" s="12" t="s">
        <v>34</v>
      </c>
      <c r="AX1205" s="12" t="s">
        <v>72</v>
      </c>
      <c r="AY1205" s="148" t="s">
        <v>306</v>
      </c>
    </row>
    <row r="1206" spans="2:65" s="13" customFormat="1">
      <c r="B1206" s="154"/>
      <c r="D1206" s="147" t="s">
        <v>313</v>
      </c>
      <c r="E1206" s="155" t="s">
        <v>21</v>
      </c>
      <c r="F1206" s="156" t="s">
        <v>315</v>
      </c>
      <c r="H1206" s="157">
        <v>102</v>
      </c>
      <c r="I1206" s="158"/>
      <c r="L1206" s="154"/>
      <c r="M1206" s="159"/>
      <c r="T1206" s="160"/>
      <c r="AT1206" s="155" t="s">
        <v>313</v>
      </c>
      <c r="AU1206" s="155" t="s">
        <v>81</v>
      </c>
      <c r="AV1206" s="13" t="s">
        <v>89</v>
      </c>
      <c r="AW1206" s="13" t="s">
        <v>34</v>
      </c>
      <c r="AX1206" s="13" t="s">
        <v>79</v>
      </c>
      <c r="AY1206" s="155" t="s">
        <v>306</v>
      </c>
    </row>
    <row r="1207" spans="2:65" s="1" customFormat="1" ht="16.5" customHeight="1">
      <c r="B1207" s="33"/>
      <c r="C1207" s="179" t="s">
        <v>1623</v>
      </c>
      <c r="D1207" s="179" t="s">
        <v>447</v>
      </c>
      <c r="E1207" s="180" t="s">
        <v>4584</v>
      </c>
      <c r="F1207" s="181" t="s">
        <v>4585</v>
      </c>
      <c r="G1207" s="182" t="s">
        <v>240</v>
      </c>
      <c r="H1207" s="183">
        <v>107.1</v>
      </c>
      <c r="I1207" s="184"/>
      <c r="J1207" s="185">
        <f>ROUND(I1207*H1207,2)</f>
        <v>0</v>
      </c>
      <c r="K1207" s="181" t="s">
        <v>3596</v>
      </c>
      <c r="L1207" s="186"/>
      <c r="M1207" s="187" t="s">
        <v>21</v>
      </c>
      <c r="N1207" s="188" t="s">
        <v>43</v>
      </c>
      <c r="P1207" s="142">
        <f>O1207*H1207</f>
        <v>0</v>
      </c>
      <c r="Q1207" s="142">
        <v>5.0000000000000001E-4</v>
      </c>
      <c r="R1207" s="142">
        <f>Q1207*H1207</f>
        <v>5.355E-2</v>
      </c>
      <c r="S1207" s="142">
        <v>0</v>
      </c>
      <c r="T1207" s="143">
        <f>S1207*H1207</f>
        <v>0</v>
      </c>
      <c r="AR1207" s="144" t="s">
        <v>530</v>
      </c>
      <c r="AT1207" s="144" t="s">
        <v>447</v>
      </c>
      <c r="AU1207" s="144" t="s">
        <v>81</v>
      </c>
      <c r="AY1207" s="18" t="s">
        <v>306</v>
      </c>
      <c r="BE1207" s="145">
        <f>IF(N1207="základní",J1207,0)</f>
        <v>0</v>
      </c>
      <c r="BF1207" s="145">
        <f>IF(N1207="snížená",J1207,0)</f>
        <v>0</v>
      </c>
      <c r="BG1207" s="145">
        <f>IF(N1207="zákl. přenesená",J1207,0)</f>
        <v>0</v>
      </c>
      <c r="BH1207" s="145">
        <f>IF(N1207="sníž. přenesená",J1207,0)</f>
        <v>0</v>
      </c>
      <c r="BI1207" s="145">
        <f>IF(N1207="nulová",J1207,0)</f>
        <v>0</v>
      </c>
      <c r="BJ1207" s="18" t="s">
        <v>79</v>
      </c>
      <c r="BK1207" s="145">
        <f>ROUND(I1207*H1207,2)</f>
        <v>0</v>
      </c>
      <c r="BL1207" s="18" t="s">
        <v>368</v>
      </c>
      <c r="BM1207" s="144" t="s">
        <v>4586</v>
      </c>
    </row>
    <row r="1208" spans="2:65" s="12" customFormat="1">
      <c r="B1208" s="146"/>
      <c r="D1208" s="147" t="s">
        <v>313</v>
      </c>
      <c r="F1208" s="149" t="s">
        <v>4587</v>
      </c>
      <c r="H1208" s="150">
        <v>107.1</v>
      </c>
      <c r="I1208" s="151"/>
      <c r="L1208" s="146"/>
      <c r="M1208" s="152"/>
      <c r="T1208" s="153"/>
      <c r="AT1208" s="148" t="s">
        <v>313</v>
      </c>
      <c r="AU1208" s="148" t="s">
        <v>81</v>
      </c>
      <c r="AV1208" s="12" t="s">
        <v>81</v>
      </c>
      <c r="AW1208" s="12" t="s">
        <v>4</v>
      </c>
      <c r="AX1208" s="12" t="s">
        <v>79</v>
      </c>
      <c r="AY1208" s="148" t="s">
        <v>306</v>
      </c>
    </row>
    <row r="1209" spans="2:65" s="1" customFormat="1" ht="24.2" customHeight="1">
      <c r="B1209" s="33"/>
      <c r="C1209" s="133" t="s">
        <v>1626</v>
      </c>
      <c r="D1209" s="133" t="s">
        <v>308</v>
      </c>
      <c r="E1209" s="134" t="s">
        <v>1719</v>
      </c>
      <c r="F1209" s="135" t="s">
        <v>1720</v>
      </c>
      <c r="G1209" s="136" t="s">
        <v>236</v>
      </c>
      <c r="H1209" s="137">
        <v>162.75</v>
      </c>
      <c r="I1209" s="138"/>
      <c r="J1209" s="139">
        <f>ROUND(I1209*H1209,2)</f>
        <v>0</v>
      </c>
      <c r="K1209" s="135" t="s">
        <v>3596</v>
      </c>
      <c r="L1209" s="33"/>
      <c r="M1209" s="140" t="s">
        <v>21</v>
      </c>
      <c r="N1209" s="141" t="s">
        <v>43</v>
      </c>
      <c r="P1209" s="142">
        <f>O1209*H1209</f>
        <v>0</v>
      </c>
      <c r="Q1209" s="142">
        <v>0</v>
      </c>
      <c r="R1209" s="142">
        <f>Q1209*H1209</f>
        <v>0</v>
      </c>
      <c r="S1209" s="142">
        <v>0</v>
      </c>
      <c r="T1209" s="143">
        <f>S1209*H1209</f>
        <v>0</v>
      </c>
      <c r="AR1209" s="144" t="s">
        <v>368</v>
      </c>
      <c r="AT1209" s="144" t="s">
        <v>308</v>
      </c>
      <c r="AU1209" s="144" t="s">
        <v>81</v>
      </c>
      <c r="AY1209" s="18" t="s">
        <v>306</v>
      </c>
      <c r="BE1209" s="145">
        <f>IF(N1209="základní",J1209,0)</f>
        <v>0</v>
      </c>
      <c r="BF1209" s="145">
        <f>IF(N1209="snížená",J1209,0)</f>
        <v>0</v>
      </c>
      <c r="BG1209" s="145">
        <f>IF(N1209="zákl. přenesená",J1209,0)</f>
        <v>0</v>
      </c>
      <c r="BH1209" s="145">
        <f>IF(N1209="sníž. přenesená",J1209,0)</f>
        <v>0</v>
      </c>
      <c r="BI1209" s="145">
        <f>IF(N1209="nulová",J1209,0)</f>
        <v>0</v>
      </c>
      <c r="BJ1209" s="18" t="s">
        <v>79</v>
      </c>
      <c r="BK1209" s="145">
        <f>ROUND(I1209*H1209,2)</f>
        <v>0</v>
      </c>
      <c r="BL1209" s="18" t="s">
        <v>368</v>
      </c>
      <c r="BM1209" s="144" t="s">
        <v>4588</v>
      </c>
    </row>
    <row r="1210" spans="2:65" s="1" customFormat="1">
      <c r="B1210" s="33"/>
      <c r="D1210" s="161" t="s">
        <v>321</v>
      </c>
      <c r="F1210" s="162" t="s">
        <v>4589</v>
      </c>
      <c r="I1210" s="163"/>
      <c r="L1210" s="33"/>
      <c r="M1210" s="164"/>
      <c r="T1210" s="52"/>
      <c r="AT1210" s="18" t="s">
        <v>321</v>
      </c>
      <c r="AU1210" s="18" t="s">
        <v>81</v>
      </c>
    </row>
    <row r="1211" spans="2:65" s="14" customFormat="1">
      <c r="B1211" s="165"/>
      <c r="D1211" s="147" t="s">
        <v>313</v>
      </c>
      <c r="E1211" s="166" t="s">
        <v>21</v>
      </c>
      <c r="F1211" s="167" t="s">
        <v>4590</v>
      </c>
      <c r="H1211" s="166" t="s">
        <v>21</v>
      </c>
      <c r="I1211" s="168"/>
      <c r="L1211" s="165"/>
      <c r="M1211" s="169"/>
      <c r="T1211" s="170"/>
      <c r="AT1211" s="166" t="s">
        <v>313</v>
      </c>
      <c r="AU1211" s="166" t="s">
        <v>81</v>
      </c>
      <c r="AV1211" s="14" t="s">
        <v>79</v>
      </c>
      <c r="AW1211" s="14" t="s">
        <v>34</v>
      </c>
      <c r="AX1211" s="14" t="s">
        <v>72</v>
      </c>
      <c r="AY1211" s="166" t="s">
        <v>306</v>
      </c>
    </row>
    <row r="1212" spans="2:65" s="14" customFormat="1">
      <c r="B1212" s="165"/>
      <c r="D1212" s="147" t="s">
        <v>313</v>
      </c>
      <c r="E1212" s="166" t="s">
        <v>21</v>
      </c>
      <c r="F1212" s="167" t="s">
        <v>4591</v>
      </c>
      <c r="H1212" s="166" t="s">
        <v>21</v>
      </c>
      <c r="I1212" s="168"/>
      <c r="L1212" s="165"/>
      <c r="M1212" s="169"/>
      <c r="T1212" s="170"/>
      <c r="AT1212" s="166" t="s">
        <v>313</v>
      </c>
      <c r="AU1212" s="166" t="s">
        <v>81</v>
      </c>
      <c r="AV1212" s="14" t="s">
        <v>79</v>
      </c>
      <c r="AW1212" s="14" t="s">
        <v>34</v>
      </c>
      <c r="AX1212" s="14" t="s">
        <v>72</v>
      </c>
      <c r="AY1212" s="166" t="s">
        <v>306</v>
      </c>
    </row>
    <row r="1213" spans="2:65" s="12" customFormat="1">
      <c r="B1213" s="146"/>
      <c r="D1213" s="147" t="s">
        <v>313</v>
      </c>
      <c r="E1213" s="148" t="s">
        <v>21</v>
      </c>
      <c r="F1213" s="149" t="s">
        <v>4592</v>
      </c>
      <c r="H1213" s="150">
        <v>22.2</v>
      </c>
      <c r="I1213" s="151"/>
      <c r="L1213" s="146"/>
      <c r="M1213" s="152"/>
      <c r="T1213" s="153"/>
      <c r="AT1213" s="148" t="s">
        <v>313</v>
      </c>
      <c r="AU1213" s="148" t="s">
        <v>81</v>
      </c>
      <c r="AV1213" s="12" t="s">
        <v>81</v>
      </c>
      <c r="AW1213" s="12" t="s">
        <v>34</v>
      </c>
      <c r="AX1213" s="12" t="s">
        <v>72</v>
      </c>
      <c r="AY1213" s="148" t="s">
        <v>306</v>
      </c>
    </row>
    <row r="1214" spans="2:65" s="12" customFormat="1">
      <c r="B1214" s="146"/>
      <c r="D1214" s="147" t="s">
        <v>313</v>
      </c>
      <c r="E1214" s="148" t="s">
        <v>21</v>
      </c>
      <c r="F1214" s="149" t="s">
        <v>4593</v>
      </c>
      <c r="H1214" s="150">
        <v>40.799999999999997</v>
      </c>
      <c r="I1214" s="151"/>
      <c r="L1214" s="146"/>
      <c r="M1214" s="152"/>
      <c r="T1214" s="153"/>
      <c r="AT1214" s="148" t="s">
        <v>313</v>
      </c>
      <c r="AU1214" s="148" t="s">
        <v>81</v>
      </c>
      <c r="AV1214" s="12" t="s">
        <v>81</v>
      </c>
      <c r="AW1214" s="12" t="s">
        <v>34</v>
      </c>
      <c r="AX1214" s="12" t="s">
        <v>72</v>
      </c>
      <c r="AY1214" s="148" t="s">
        <v>306</v>
      </c>
    </row>
    <row r="1215" spans="2:65" s="13" customFormat="1">
      <c r="B1215" s="154"/>
      <c r="D1215" s="147" t="s">
        <v>313</v>
      </c>
      <c r="E1215" s="155" t="s">
        <v>21</v>
      </c>
      <c r="F1215" s="156" t="s">
        <v>315</v>
      </c>
      <c r="H1215" s="157">
        <v>63</v>
      </c>
      <c r="I1215" s="158"/>
      <c r="L1215" s="154"/>
      <c r="M1215" s="159"/>
      <c r="T1215" s="160"/>
      <c r="AT1215" s="155" t="s">
        <v>313</v>
      </c>
      <c r="AU1215" s="155" t="s">
        <v>81</v>
      </c>
      <c r="AV1215" s="13" t="s">
        <v>89</v>
      </c>
      <c r="AW1215" s="13" t="s">
        <v>34</v>
      </c>
      <c r="AX1215" s="13" t="s">
        <v>72</v>
      </c>
      <c r="AY1215" s="155" t="s">
        <v>306</v>
      </c>
    </row>
    <row r="1216" spans="2:65" s="14" customFormat="1">
      <c r="B1216" s="165"/>
      <c r="D1216" s="147" t="s">
        <v>313</v>
      </c>
      <c r="E1216" s="166" t="s">
        <v>21</v>
      </c>
      <c r="F1216" s="167" t="s">
        <v>4549</v>
      </c>
      <c r="H1216" s="166" t="s">
        <v>21</v>
      </c>
      <c r="I1216" s="168"/>
      <c r="L1216" s="165"/>
      <c r="M1216" s="169"/>
      <c r="T1216" s="170"/>
      <c r="AT1216" s="166" t="s">
        <v>313</v>
      </c>
      <c r="AU1216" s="166" t="s">
        <v>81</v>
      </c>
      <c r="AV1216" s="14" t="s">
        <v>79</v>
      </c>
      <c r="AW1216" s="14" t="s">
        <v>34</v>
      </c>
      <c r="AX1216" s="14" t="s">
        <v>72</v>
      </c>
      <c r="AY1216" s="166" t="s">
        <v>306</v>
      </c>
    </row>
    <row r="1217" spans="2:65" s="12" customFormat="1">
      <c r="B1217" s="146"/>
      <c r="D1217" s="147" t="s">
        <v>313</v>
      </c>
      <c r="E1217" s="148" t="s">
        <v>21</v>
      </c>
      <c r="F1217" s="149" t="s">
        <v>4594</v>
      </c>
      <c r="H1217" s="150">
        <v>24.05</v>
      </c>
      <c r="I1217" s="151"/>
      <c r="L1217" s="146"/>
      <c r="M1217" s="152"/>
      <c r="T1217" s="153"/>
      <c r="AT1217" s="148" t="s">
        <v>313</v>
      </c>
      <c r="AU1217" s="148" t="s">
        <v>81</v>
      </c>
      <c r="AV1217" s="12" t="s">
        <v>81</v>
      </c>
      <c r="AW1217" s="12" t="s">
        <v>34</v>
      </c>
      <c r="AX1217" s="12" t="s">
        <v>72</v>
      </c>
      <c r="AY1217" s="148" t="s">
        <v>306</v>
      </c>
    </row>
    <row r="1218" spans="2:65" s="12" customFormat="1">
      <c r="B1218" s="146"/>
      <c r="D1218" s="147" t="s">
        <v>313</v>
      </c>
      <c r="E1218" s="148" t="s">
        <v>21</v>
      </c>
      <c r="F1218" s="149" t="s">
        <v>4595</v>
      </c>
      <c r="H1218" s="150">
        <v>44.2</v>
      </c>
      <c r="I1218" s="151"/>
      <c r="L1218" s="146"/>
      <c r="M1218" s="152"/>
      <c r="T1218" s="153"/>
      <c r="AT1218" s="148" t="s">
        <v>313</v>
      </c>
      <c r="AU1218" s="148" t="s">
        <v>81</v>
      </c>
      <c r="AV1218" s="12" t="s">
        <v>81</v>
      </c>
      <c r="AW1218" s="12" t="s">
        <v>34</v>
      </c>
      <c r="AX1218" s="12" t="s">
        <v>72</v>
      </c>
      <c r="AY1218" s="148" t="s">
        <v>306</v>
      </c>
    </row>
    <row r="1219" spans="2:65" s="13" customFormat="1">
      <c r="B1219" s="154"/>
      <c r="D1219" s="147" t="s">
        <v>313</v>
      </c>
      <c r="E1219" s="155" t="s">
        <v>21</v>
      </c>
      <c r="F1219" s="156" t="s">
        <v>315</v>
      </c>
      <c r="H1219" s="157">
        <v>68.25</v>
      </c>
      <c r="I1219" s="158"/>
      <c r="L1219" s="154"/>
      <c r="M1219" s="159"/>
      <c r="T1219" s="160"/>
      <c r="AT1219" s="155" t="s">
        <v>313</v>
      </c>
      <c r="AU1219" s="155" t="s">
        <v>81</v>
      </c>
      <c r="AV1219" s="13" t="s">
        <v>89</v>
      </c>
      <c r="AW1219" s="13" t="s">
        <v>34</v>
      </c>
      <c r="AX1219" s="13" t="s">
        <v>72</v>
      </c>
      <c r="AY1219" s="155" t="s">
        <v>306</v>
      </c>
    </row>
    <row r="1220" spans="2:65" s="14" customFormat="1">
      <c r="B1220" s="165"/>
      <c r="D1220" s="147" t="s">
        <v>313</v>
      </c>
      <c r="E1220" s="166" t="s">
        <v>21</v>
      </c>
      <c r="F1220" s="167" t="s">
        <v>4596</v>
      </c>
      <c r="H1220" s="166" t="s">
        <v>21</v>
      </c>
      <c r="I1220" s="168"/>
      <c r="L1220" s="165"/>
      <c r="M1220" s="169"/>
      <c r="T1220" s="170"/>
      <c r="AT1220" s="166" t="s">
        <v>313</v>
      </c>
      <c r="AU1220" s="166" t="s">
        <v>81</v>
      </c>
      <c r="AV1220" s="14" t="s">
        <v>79</v>
      </c>
      <c r="AW1220" s="14" t="s">
        <v>34</v>
      </c>
      <c r="AX1220" s="14" t="s">
        <v>72</v>
      </c>
      <c r="AY1220" s="166" t="s">
        <v>306</v>
      </c>
    </row>
    <row r="1221" spans="2:65" s="12" customFormat="1">
      <c r="B1221" s="146"/>
      <c r="D1221" s="147" t="s">
        <v>313</v>
      </c>
      <c r="E1221" s="148" t="s">
        <v>21</v>
      </c>
      <c r="F1221" s="149" t="s">
        <v>4597</v>
      </c>
      <c r="H1221" s="150">
        <v>11.1</v>
      </c>
      <c r="I1221" s="151"/>
      <c r="L1221" s="146"/>
      <c r="M1221" s="152"/>
      <c r="T1221" s="153"/>
      <c r="AT1221" s="148" t="s">
        <v>313</v>
      </c>
      <c r="AU1221" s="148" t="s">
        <v>81</v>
      </c>
      <c r="AV1221" s="12" t="s">
        <v>81</v>
      </c>
      <c r="AW1221" s="12" t="s">
        <v>34</v>
      </c>
      <c r="AX1221" s="12" t="s">
        <v>72</v>
      </c>
      <c r="AY1221" s="148" t="s">
        <v>306</v>
      </c>
    </row>
    <row r="1222" spans="2:65" s="12" customFormat="1">
      <c r="B1222" s="146"/>
      <c r="D1222" s="147" t="s">
        <v>313</v>
      </c>
      <c r="E1222" s="148" t="s">
        <v>21</v>
      </c>
      <c r="F1222" s="149" t="s">
        <v>4598</v>
      </c>
      <c r="H1222" s="150">
        <v>20.399999999999999</v>
      </c>
      <c r="I1222" s="151"/>
      <c r="L1222" s="146"/>
      <c r="M1222" s="152"/>
      <c r="T1222" s="153"/>
      <c r="AT1222" s="148" t="s">
        <v>313</v>
      </c>
      <c r="AU1222" s="148" t="s">
        <v>81</v>
      </c>
      <c r="AV1222" s="12" t="s">
        <v>81</v>
      </c>
      <c r="AW1222" s="12" t="s">
        <v>34</v>
      </c>
      <c r="AX1222" s="12" t="s">
        <v>72</v>
      </c>
      <c r="AY1222" s="148" t="s">
        <v>306</v>
      </c>
    </row>
    <row r="1223" spans="2:65" s="13" customFormat="1">
      <c r="B1223" s="154"/>
      <c r="D1223" s="147" t="s">
        <v>313</v>
      </c>
      <c r="E1223" s="155" t="s">
        <v>21</v>
      </c>
      <c r="F1223" s="156" t="s">
        <v>315</v>
      </c>
      <c r="H1223" s="157">
        <v>31.5</v>
      </c>
      <c r="I1223" s="158"/>
      <c r="L1223" s="154"/>
      <c r="M1223" s="159"/>
      <c r="T1223" s="160"/>
      <c r="AT1223" s="155" t="s">
        <v>313</v>
      </c>
      <c r="AU1223" s="155" t="s">
        <v>81</v>
      </c>
      <c r="AV1223" s="13" t="s">
        <v>89</v>
      </c>
      <c r="AW1223" s="13" t="s">
        <v>34</v>
      </c>
      <c r="AX1223" s="13" t="s">
        <v>72</v>
      </c>
      <c r="AY1223" s="155" t="s">
        <v>306</v>
      </c>
    </row>
    <row r="1224" spans="2:65" s="15" customFormat="1">
      <c r="B1224" s="171"/>
      <c r="D1224" s="147" t="s">
        <v>313</v>
      </c>
      <c r="E1224" s="172" t="s">
        <v>21</v>
      </c>
      <c r="F1224" s="173" t="s">
        <v>331</v>
      </c>
      <c r="H1224" s="174">
        <v>162.75</v>
      </c>
      <c r="I1224" s="175"/>
      <c r="L1224" s="171"/>
      <c r="M1224" s="176"/>
      <c r="T1224" s="177"/>
      <c r="AT1224" s="172" t="s">
        <v>313</v>
      </c>
      <c r="AU1224" s="172" t="s">
        <v>81</v>
      </c>
      <c r="AV1224" s="15" t="s">
        <v>108</v>
      </c>
      <c r="AW1224" s="15" t="s">
        <v>34</v>
      </c>
      <c r="AX1224" s="15" t="s">
        <v>79</v>
      </c>
      <c r="AY1224" s="172" t="s">
        <v>306</v>
      </c>
    </row>
    <row r="1225" spans="2:65" s="1" customFormat="1" ht="16.5" customHeight="1">
      <c r="B1225" s="33"/>
      <c r="C1225" s="179" t="s">
        <v>1632</v>
      </c>
      <c r="D1225" s="179" t="s">
        <v>447</v>
      </c>
      <c r="E1225" s="180" t="s">
        <v>4554</v>
      </c>
      <c r="F1225" s="181" t="s">
        <v>4555</v>
      </c>
      <c r="G1225" s="182" t="s">
        <v>236</v>
      </c>
      <c r="H1225" s="183">
        <v>75.599999999999994</v>
      </c>
      <c r="I1225" s="184"/>
      <c r="J1225" s="185">
        <f>ROUND(I1225*H1225,2)</f>
        <v>0</v>
      </c>
      <c r="K1225" s="181" t="s">
        <v>3596</v>
      </c>
      <c r="L1225" s="186"/>
      <c r="M1225" s="187" t="s">
        <v>21</v>
      </c>
      <c r="N1225" s="188" t="s">
        <v>43</v>
      </c>
      <c r="P1225" s="142">
        <f>O1225*H1225</f>
        <v>0</v>
      </c>
      <c r="Q1225" s="142">
        <v>5.0000000000000001E-4</v>
      </c>
      <c r="R1225" s="142">
        <f>Q1225*H1225</f>
        <v>3.78E-2</v>
      </c>
      <c r="S1225" s="142">
        <v>0</v>
      </c>
      <c r="T1225" s="143">
        <f>S1225*H1225</f>
        <v>0</v>
      </c>
      <c r="AR1225" s="144" t="s">
        <v>530</v>
      </c>
      <c r="AT1225" s="144" t="s">
        <v>447</v>
      </c>
      <c r="AU1225" s="144" t="s">
        <v>81</v>
      </c>
      <c r="AY1225" s="18" t="s">
        <v>306</v>
      </c>
      <c r="BE1225" s="145">
        <f>IF(N1225="základní",J1225,0)</f>
        <v>0</v>
      </c>
      <c r="BF1225" s="145">
        <f>IF(N1225="snížená",J1225,0)</f>
        <v>0</v>
      </c>
      <c r="BG1225" s="145">
        <f>IF(N1225="zákl. přenesená",J1225,0)</f>
        <v>0</v>
      </c>
      <c r="BH1225" s="145">
        <f>IF(N1225="sníž. přenesená",J1225,0)</f>
        <v>0</v>
      </c>
      <c r="BI1225" s="145">
        <f>IF(N1225="nulová",J1225,0)</f>
        <v>0</v>
      </c>
      <c r="BJ1225" s="18" t="s">
        <v>79</v>
      </c>
      <c r="BK1225" s="145">
        <f>ROUND(I1225*H1225,2)</f>
        <v>0</v>
      </c>
      <c r="BL1225" s="18" t="s">
        <v>368</v>
      </c>
      <c r="BM1225" s="144" t="s">
        <v>4599</v>
      </c>
    </row>
    <row r="1226" spans="2:65" s="14" customFormat="1">
      <c r="B1226" s="165"/>
      <c r="D1226" s="147" t="s">
        <v>313</v>
      </c>
      <c r="E1226" s="166" t="s">
        <v>21</v>
      </c>
      <c r="F1226" s="167" t="s">
        <v>4591</v>
      </c>
      <c r="H1226" s="166" t="s">
        <v>21</v>
      </c>
      <c r="I1226" s="168"/>
      <c r="L1226" s="165"/>
      <c r="M1226" s="169"/>
      <c r="T1226" s="170"/>
      <c r="AT1226" s="166" t="s">
        <v>313</v>
      </c>
      <c r="AU1226" s="166" t="s">
        <v>81</v>
      </c>
      <c r="AV1226" s="14" t="s">
        <v>79</v>
      </c>
      <c r="AW1226" s="14" t="s">
        <v>34</v>
      </c>
      <c r="AX1226" s="14" t="s">
        <v>72</v>
      </c>
      <c r="AY1226" s="166" t="s">
        <v>306</v>
      </c>
    </row>
    <row r="1227" spans="2:65" s="12" customFormat="1">
      <c r="B1227" s="146"/>
      <c r="D1227" s="147" t="s">
        <v>313</v>
      </c>
      <c r="E1227" s="148" t="s">
        <v>21</v>
      </c>
      <c r="F1227" s="149" t="s">
        <v>4592</v>
      </c>
      <c r="H1227" s="150">
        <v>22.2</v>
      </c>
      <c r="I1227" s="151"/>
      <c r="L1227" s="146"/>
      <c r="M1227" s="152"/>
      <c r="T1227" s="153"/>
      <c r="AT1227" s="148" t="s">
        <v>313</v>
      </c>
      <c r="AU1227" s="148" t="s">
        <v>81</v>
      </c>
      <c r="AV1227" s="12" t="s">
        <v>81</v>
      </c>
      <c r="AW1227" s="12" t="s">
        <v>34</v>
      </c>
      <c r="AX1227" s="12" t="s">
        <v>72</v>
      </c>
      <c r="AY1227" s="148" t="s">
        <v>306</v>
      </c>
    </row>
    <row r="1228" spans="2:65" s="12" customFormat="1">
      <c r="B1228" s="146"/>
      <c r="D1228" s="147" t="s">
        <v>313</v>
      </c>
      <c r="E1228" s="148" t="s">
        <v>21</v>
      </c>
      <c r="F1228" s="149" t="s">
        <v>4593</v>
      </c>
      <c r="H1228" s="150">
        <v>40.799999999999997</v>
      </c>
      <c r="I1228" s="151"/>
      <c r="L1228" s="146"/>
      <c r="M1228" s="152"/>
      <c r="T1228" s="153"/>
      <c r="AT1228" s="148" t="s">
        <v>313</v>
      </c>
      <c r="AU1228" s="148" t="s">
        <v>81</v>
      </c>
      <c r="AV1228" s="12" t="s">
        <v>81</v>
      </c>
      <c r="AW1228" s="12" t="s">
        <v>34</v>
      </c>
      <c r="AX1228" s="12" t="s">
        <v>72</v>
      </c>
      <c r="AY1228" s="148" t="s">
        <v>306</v>
      </c>
    </row>
    <row r="1229" spans="2:65" s="13" customFormat="1">
      <c r="B1229" s="154"/>
      <c r="D1229" s="147" t="s">
        <v>313</v>
      </c>
      <c r="E1229" s="155" t="s">
        <v>21</v>
      </c>
      <c r="F1229" s="156" t="s">
        <v>315</v>
      </c>
      <c r="H1229" s="157">
        <v>63</v>
      </c>
      <c r="I1229" s="158"/>
      <c r="L1229" s="154"/>
      <c r="M1229" s="159"/>
      <c r="T1229" s="160"/>
      <c r="AT1229" s="155" t="s">
        <v>313</v>
      </c>
      <c r="AU1229" s="155" t="s">
        <v>81</v>
      </c>
      <c r="AV1229" s="13" t="s">
        <v>89</v>
      </c>
      <c r="AW1229" s="13" t="s">
        <v>34</v>
      </c>
      <c r="AX1229" s="13" t="s">
        <v>79</v>
      </c>
      <c r="AY1229" s="155" t="s">
        <v>306</v>
      </c>
    </row>
    <row r="1230" spans="2:65" s="12" customFormat="1">
      <c r="B1230" s="146"/>
      <c r="D1230" s="147" t="s">
        <v>313</v>
      </c>
      <c r="F1230" s="149" t="s">
        <v>4600</v>
      </c>
      <c r="H1230" s="150">
        <v>75.599999999999994</v>
      </c>
      <c r="I1230" s="151"/>
      <c r="L1230" s="146"/>
      <c r="M1230" s="152"/>
      <c r="T1230" s="153"/>
      <c r="AT1230" s="148" t="s">
        <v>313</v>
      </c>
      <c r="AU1230" s="148" t="s">
        <v>81</v>
      </c>
      <c r="AV1230" s="12" t="s">
        <v>81</v>
      </c>
      <c r="AW1230" s="12" t="s">
        <v>4</v>
      </c>
      <c r="AX1230" s="12" t="s">
        <v>79</v>
      </c>
      <c r="AY1230" s="148" t="s">
        <v>306</v>
      </c>
    </row>
    <row r="1231" spans="2:65" s="1" customFormat="1" ht="24.2" customHeight="1">
      <c r="B1231" s="33"/>
      <c r="C1231" s="179" t="s">
        <v>1637</v>
      </c>
      <c r="D1231" s="179" t="s">
        <v>447</v>
      </c>
      <c r="E1231" s="180" t="s">
        <v>4564</v>
      </c>
      <c r="F1231" s="181" t="s">
        <v>4565</v>
      </c>
      <c r="G1231" s="182" t="s">
        <v>236</v>
      </c>
      <c r="H1231" s="183">
        <v>37.799999999999997</v>
      </c>
      <c r="I1231" s="184"/>
      <c r="J1231" s="185">
        <f>ROUND(I1231*H1231,2)</f>
        <v>0</v>
      </c>
      <c r="K1231" s="181" t="s">
        <v>3596</v>
      </c>
      <c r="L1231" s="186"/>
      <c r="M1231" s="187" t="s">
        <v>21</v>
      </c>
      <c r="N1231" s="188" t="s">
        <v>43</v>
      </c>
      <c r="P1231" s="142">
        <f>O1231*H1231</f>
        <v>0</v>
      </c>
      <c r="Q1231" s="142">
        <v>8.0000000000000004E-4</v>
      </c>
      <c r="R1231" s="142">
        <f>Q1231*H1231</f>
        <v>3.024E-2</v>
      </c>
      <c r="S1231" s="142">
        <v>0</v>
      </c>
      <c r="T1231" s="143">
        <f>S1231*H1231</f>
        <v>0</v>
      </c>
      <c r="AR1231" s="144" t="s">
        <v>530</v>
      </c>
      <c r="AT1231" s="144" t="s">
        <v>447</v>
      </c>
      <c r="AU1231" s="144" t="s">
        <v>81</v>
      </c>
      <c r="AY1231" s="18" t="s">
        <v>306</v>
      </c>
      <c r="BE1231" s="145">
        <f>IF(N1231="základní",J1231,0)</f>
        <v>0</v>
      </c>
      <c r="BF1231" s="145">
        <f>IF(N1231="snížená",J1231,0)</f>
        <v>0</v>
      </c>
      <c r="BG1231" s="145">
        <f>IF(N1231="zákl. přenesená",J1231,0)</f>
        <v>0</v>
      </c>
      <c r="BH1231" s="145">
        <f>IF(N1231="sníž. přenesená",J1231,0)</f>
        <v>0</v>
      </c>
      <c r="BI1231" s="145">
        <f>IF(N1231="nulová",J1231,0)</f>
        <v>0</v>
      </c>
      <c r="BJ1231" s="18" t="s">
        <v>79</v>
      </c>
      <c r="BK1231" s="145">
        <f>ROUND(I1231*H1231,2)</f>
        <v>0</v>
      </c>
      <c r="BL1231" s="18" t="s">
        <v>368</v>
      </c>
      <c r="BM1231" s="144" t="s">
        <v>4601</v>
      </c>
    </row>
    <row r="1232" spans="2:65" s="14" customFormat="1">
      <c r="B1232" s="165"/>
      <c r="D1232" s="147" t="s">
        <v>313</v>
      </c>
      <c r="E1232" s="166" t="s">
        <v>21</v>
      </c>
      <c r="F1232" s="167" t="s">
        <v>4596</v>
      </c>
      <c r="H1232" s="166" t="s">
        <v>21</v>
      </c>
      <c r="I1232" s="168"/>
      <c r="L1232" s="165"/>
      <c r="M1232" s="169"/>
      <c r="T1232" s="170"/>
      <c r="AT1232" s="166" t="s">
        <v>313</v>
      </c>
      <c r="AU1232" s="166" t="s">
        <v>81</v>
      </c>
      <c r="AV1232" s="14" t="s">
        <v>79</v>
      </c>
      <c r="AW1232" s="14" t="s">
        <v>34</v>
      </c>
      <c r="AX1232" s="14" t="s">
        <v>72</v>
      </c>
      <c r="AY1232" s="166" t="s">
        <v>306</v>
      </c>
    </row>
    <row r="1233" spans="2:65" s="12" customFormat="1">
      <c r="B1233" s="146"/>
      <c r="D1233" s="147" t="s">
        <v>313</v>
      </c>
      <c r="E1233" s="148" t="s">
        <v>21</v>
      </c>
      <c r="F1233" s="149" t="s">
        <v>4597</v>
      </c>
      <c r="H1233" s="150">
        <v>11.1</v>
      </c>
      <c r="I1233" s="151"/>
      <c r="L1233" s="146"/>
      <c r="M1233" s="152"/>
      <c r="T1233" s="153"/>
      <c r="AT1233" s="148" t="s">
        <v>313</v>
      </c>
      <c r="AU1233" s="148" t="s">
        <v>81</v>
      </c>
      <c r="AV1233" s="12" t="s">
        <v>81</v>
      </c>
      <c r="AW1233" s="12" t="s">
        <v>34</v>
      </c>
      <c r="AX1233" s="12" t="s">
        <v>72</v>
      </c>
      <c r="AY1233" s="148" t="s">
        <v>306</v>
      </c>
    </row>
    <row r="1234" spans="2:65" s="12" customFormat="1">
      <c r="B1234" s="146"/>
      <c r="D1234" s="147" t="s">
        <v>313</v>
      </c>
      <c r="E1234" s="148" t="s">
        <v>21</v>
      </c>
      <c r="F1234" s="149" t="s">
        <v>4598</v>
      </c>
      <c r="H1234" s="150">
        <v>20.399999999999999</v>
      </c>
      <c r="I1234" s="151"/>
      <c r="L1234" s="146"/>
      <c r="M1234" s="152"/>
      <c r="T1234" s="153"/>
      <c r="AT1234" s="148" t="s">
        <v>313</v>
      </c>
      <c r="AU1234" s="148" t="s">
        <v>81</v>
      </c>
      <c r="AV1234" s="12" t="s">
        <v>81</v>
      </c>
      <c r="AW1234" s="12" t="s">
        <v>34</v>
      </c>
      <c r="AX1234" s="12" t="s">
        <v>72</v>
      </c>
      <c r="AY1234" s="148" t="s">
        <v>306</v>
      </c>
    </row>
    <row r="1235" spans="2:65" s="13" customFormat="1">
      <c r="B1235" s="154"/>
      <c r="D1235" s="147" t="s">
        <v>313</v>
      </c>
      <c r="E1235" s="155" t="s">
        <v>21</v>
      </c>
      <c r="F1235" s="156" t="s">
        <v>315</v>
      </c>
      <c r="H1235" s="157">
        <v>31.5</v>
      </c>
      <c r="I1235" s="158"/>
      <c r="L1235" s="154"/>
      <c r="M1235" s="159"/>
      <c r="T1235" s="160"/>
      <c r="AT1235" s="155" t="s">
        <v>313</v>
      </c>
      <c r="AU1235" s="155" t="s">
        <v>81</v>
      </c>
      <c r="AV1235" s="13" t="s">
        <v>89</v>
      </c>
      <c r="AW1235" s="13" t="s">
        <v>34</v>
      </c>
      <c r="AX1235" s="13" t="s">
        <v>79</v>
      </c>
      <c r="AY1235" s="155" t="s">
        <v>306</v>
      </c>
    </row>
    <row r="1236" spans="2:65" s="12" customFormat="1">
      <c r="B1236" s="146"/>
      <c r="D1236" s="147" t="s">
        <v>313</v>
      </c>
      <c r="F1236" s="149" t="s">
        <v>4602</v>
      </c>
      <c r="H1236" s="150">
        <v>37.799999999999997</v>
      </c>
      <c r="I1236" s="151"/>
      <c r="L1236" s="146"/>
      <c r="M1236" s="152"/>
      <c r="T1236" s="153"/>
      <c r="AT1236" s="148" t="s">
        <v>313</v>
      </c>
      <c r="AU1236" s="148" t="s">
        <v>81</v>
      </c>
      <c r="AV1236" s="12" t="s">
        <v>81</v>
      </c>
      <c r="AW1236" s="12" t="s">
        <v>4</v>
      </c>
      <c r="AX1236" s="12" t="s">
        <v>79</v>
      </c>
      <c r="AY1236" s="148" t="s">
        <v>306</v>
      </c>
    </row>
    <row r="1237" spans="2:65" s="1" customFormat="1" ht="16.5" customHeight="1">
      <c r="B1237" s="33"/>
      <c r="C1237" s="179" t="s">
        <v>1643</v>
      </c>
      <c r="D1237" s="179" t="s">
        <v>447</v>
      </c>
      <c r="E1237" s="180" t="s">
        <v>4551</v>
      </c>
      <c r="F1237" s="181" t="s">
        <v>4552</v>
      </c>
      <c r="G1237" s="182" t="s">
        <v>236</v>
      </c>
      <c r="H1237" s="183">
        <v>81.900000000000006</v>
      </c>
      <c r="I1237" s="184"/>
      <c r="J1237" s="185">
        <f>ROUND(I1237*H1237,2)</f>
        <v>0</v>
      </c>
      <c r="K1237" s="181" t="s">
        <v>3596</v>
      </c>
      <c r="L1237" s="186"/>
      <c r="M1237" s="187" t="s">
        <v>21</v>
      </c>
      <c r="N1237" s="188" t="s">
        <v>43</v>
      </c>
      <c r="P1237" s="142">
        <f>O1237*H1237</f>
        <v>0</v>
      </c>
      <c r="Q1237" s="142">
        <v>2.9999999999999997E-4</v>
      </c>
      <c r="R1237" s="142">
        <f>Q1237*H1237</f>
        <v>2.4569999999999998E-2</v>
      </c>
      <c r="S1237" s="142">
        <v>0</v>
      </c>
      <c r="T1237" s="143">
        <f>S1237*H1237</f>
        <v>0</v>
      </c>
      <c r="AR1237" s="144" t="s">
        <v>530</v>
      </c>
      <c r="AT1237" s="144" t="s">
        <v>447</v>
      </c>
      <c r="AU1237" s="144" t="s">
        <v>81</v>
      </c>
      <c r="AY1237" s="18" t="s">
        <v>306</v>
      </c>
      <c r="BE1237" s="145">
        <f>IF(N1237="základní",J1237,0)</f>
        <v>0</v>
      </c>
      <c r="BF1237" s="145">
        <f>IF(N1237="snížená",J1237,0)</f>
        <v>0</v>
      </c>
      <c r="BG1237" s="145">
        <f>IF(N1237="zákl. přenesená",J1237,0)</f>
        <v>0</v>
      </c>
      <c r="BH1237" s="145">
        <f>IF(N1237="sníž. přenesená",J1237,0)</f>
        <v>0</v>
      </c>
      <c r="BI1237" s="145">
        <f>IF(N1237="nulová",J1237,0)</f>
        <v>0</v>
      </c>
      <c r="BJ1237" s="18" t="s">
        <v>79</v>
      </c>
      <c r="BK1237" s="145">
        <f>ROUND(I1237*H1237,2)</f>
        <v>0</v>
      </c>
      <c r="BL1237" s="18" t="s">
        <v>368</v>
      </c>
      <c r="BM1237" s="144" t="s">
        <v>4603</v>
      </c>
    </row>
    <row r="1238" spans="2:65" s="14" customFormat="1">
      <c r="B1238" s="165"/>
      <c r="D1238" s="147" t="s">
        <v>313</v>
      </c>
      <c r="E1238" s="166" t="s">
        <v>21</v>
      </c>
      <c r="F1238" s="167" t="s">
        <v>4549</v>
      </c>
      <c r="H1238" s="166" t="s">
        <v>21</v>
      </c>
      <c r="I1238" s="168"/>
      <c r="L1238" s="165"/>
      <c r="M1238" s="169"/>
      <c r="T1238" s="170"/>
      <c r="AT1238" s="166" t="s">
        <v>313</v>
      </c>
      <c r="AU1238" s="166" t="s">
        <v>81</v>
      </c>
      <c r="AV1238" s="14" t="s">
        <v>79</v>
      </c>
      <c r="AW1238" s="14" t="s">
        <v>34</v>
      </c>
      <c r="AX1238" s="14" t="s">
        <v>72</v>
      </c>
      <c r="AY1238" s="166" t="s">
        <v>306</v>
      </c>
    </row>
    <row r="1239" spans="2:65" s="12" customFormat="1">
      <c r="B1239" s="146"/>
      <c r="D1239" s="147" t="s">
        <v>313</v>
      </c>
      <c r="E1239" s="148" t="s">
        <v>21</v>
      </c>
      <c r="F1239" s="149" t="s">
        <v>4594</v>
      </c>
      <c r="H1239" s="150">
        <v>24.05</v>
      </c>
      <c r="I1239" s="151"/>
      <c r="L1239" s="146"/>
      <c r="M1239" s="152"/>
      <c r="T1239" s="153"/>
      <c r="AT1239" s="148" t="s">
        <v>313</v>
      </c>
      <c r="AU1239" s="148" t="s">
        <v>81</v>
      </c>
      <c r="AV1239" s="12" t="s">
        <v>81</v>
      </c>
      <c r="AW1239" s="12" t="s">
        <v>34</v>
      </c>
      <c r="AX1239" s="12" t="s">
        <v>72</v>
      </c>
      <c r="AY1239" s="148" t="s">
        <v>306</v>
      </c>
    </row>
    <row r="1240" spans="2:65" s="12" customFormat="1">
      <c r="B1240" s="146"/>
      <c r="D1240" s="147" t="s">
        <v>313</v>
      </c>
      <c r="E1240" s="148" t="s">
        <v>21</v>
      </c>
      <c r="F1240" s="149" t="s">
        <v>4595</v>
      </c>
      <c r="H1240" s="150">
        <v>44.2</v>
      </c>
      <c r="I1240" s="151"/>
      <c r="L1240" s="146"/>
      <c r="M1240" s="152"/>
      <c r="T1240" s="153"/>
      <c r="AT1240" s="148" t="s">
        <v>313</v>
      </c>
      <c r="AU1240" s="148" t="s">
        <v>81</v>
      </c>
      <c r="AV1240" s="12" t="s">
        <v>81</v>
      </c>
      <c r="AW1240" s="12" t="s">
        <v>34</v>
      </c>
      <c r="AX1240" s="12" t="s">
        <v>72</v>
      </c>
      <c r="AY1240" s="148" t="s">
        <v>306</v>
      </c>
    </row>
    <row r="1241" spans="2:65" s="13" customFormat="1">
      <c r="B1241" s="154"/>
      <c r="D1241" s="147" t="s">
        <v>313</v>
      </c>
      <c r="E1241" s="155" t="s">
        <v>21</v>
      </c>
      <c r="F1241" s="156" t="s">
        <v>315</v>
      </c>
      <c r="H1241" s="157">
        <v>68.25</v>
      </c>
      <c r="I1241" s="158"/>
      <c r="L1241" s="154"/>
      <c r="M1241" s="159"/>
      <c r="T1241" s="160"/>
      <c r="AT1241" s="155" t="s">
        <v>313</v>
      </c>
      <c r="AU1241" s="155" t="s">
        <v>81</v>
      </c>
      <c r="AV1241" s="13" t="s">
        <v>89</v>
      </c>
      <c r="AW1241" s="13" t="s">
        <v>34</v>
      </c>
      <c r="AX1241" s="13" t="s">
        <v>79</v>
      </c>
      <c r="AY1241" s="155" t="s">
        <v>306</v>
      </c>
    </row>
    <row r="1242" spans="2:65" s="12" customFormat="1">
      <c r="B1242" s="146"/>
      <c r="D1242" s="147" t="s">
        <v>313</v>
      </c>
      <c r="F1242" s="149" t="s">
        <v>4604</v>
      </c>
      <c r="H1242" s="150">
        <v>81.900000000000006</v>
      </c>
      <c r="I1242" s="151"/>
      <c r="L1242" s="146"/>
      <c r="M1242" s="152"/>
      <c r="T1242" s="153"/>
      <c r="AT1242" s="148" t="s">
        <v>313</v>
      </c>
      <c r="AU1242" s="148" t="s">
        <v>81</v>
      </c>
      <c r="AV1242" s="12" t="s">
        <v>81</v>
      </c>
      <c r="AW1242" s="12" t="s">
        <v>4</v>
      </c>
      <c r="AX1242" s="12" t="s">
        <v>79</v>
      </c>
      <c r="AY1242" s="148" t="s">
        <v>306</v>
      </c>
    </row>
    <row r="1243" spans="2:65" s="1" customFormat="1" ht="24.2" customHeight="1">
      <c r="B1243" s="33"/>
      <c r="C1243" s="133" t="s">
        <v>1651</v>
      </c>
      <c r="D1243" s="133" t="s">
        <v>308</v>
      </c>
      <c r="E1243" s="134" t="s">
        <v>1736</v>
      </c>
      <c r="F1243" s="135" t="s">
        <v>1737</v>
      </c>
      <c r="G1243" s="136" t="s">
        <v>236</v>
      </c>
      <c r="H1243" s="137">
        <v>68.25</v>
      </c>
      <c r="I1243" s="138"/>
      <c r="J1243" s="139">
        <f>ROUND(I1243*H1243,2)</f>
        <v>0</v>
      </c>
      <c r="K1243" s="135" t="s">
        <v>3596</v>
      </c>
      <c r="L1243" s="33"/>
      <c r="M1243" s="140" t="s">
        <v>21</v>
      </c>
      <c r="N1243" s="141" t="s">
        <v>43</v>
      </c>
      <c r="P1243" s="142">
        <f>O1243*H1243</f>
        <v>0</v>
      </c>
      <c r="Q1243" s="142">
        <v>5.0000000000000001E-4</v>
      </c>
      <c r="R1243" s="142">
        <f>Q1243*H1243</f>
        <v>3.4125000000000003E-2</v>
      </c>
      <c r="S1243" s="142">
        <v>0</v>
      </c>
      <c r="T1243" s="143">
        <f>S1243*H1243</f>
        <v>0</v>
      </c>
      <c r="AR1243" s="144" t="s">
        <v>368</v>
      </c>
      <c r="AT1243" s="144" t="s">
        <v>308</v>
      </c>
      <c r="AU1243" s="144" t="s">
        <v>81</v>
      </c>
      <c r="AY1243" s="18" t="s">
        <v>306</v>
      </c>
      <c r="BE1243" s="145">
        <f>IF(N1243="základní",J1243,0)</f>
        <v>0</v>
      </c>
      <c r="BF1243" s="145">
        <f>IF(N1243="snížená",J1243,0)</f>
        <v>0</v>
      </c>
      <c r="BG1243" s="145">
        <f>IF(N1243="zákl. přenesená",J1243,0)</f>
        <v>0</v>
      </c>
      <c r="BH1243" s="145">
        <f>IF(N1243="sníž. přenesená",J1243,0)</f>
        <v>0</v>
      </c>
      <c r="BI1243" s="145">
        <f>IF(N1243="nulová",J1243,0)</f>
        <v>0</v>
      </c>
      <c r="BJ1243" s="18" t="s">
        <v>79</v>
      </c>
      <c r="BK1243" s="145">
        <f>ROUND(I1243*H1243,2)</f>
        <v>0</v>
      </c>
      <c r="BL1243" s="18" t="s">
        <v>368</v>
      </c>
      <c r="BM1243" s="144" t="s">
        <v>4605</v>
      </c>
    </row>
    <row r="1244" spans="2:65" s="1" customFormat="1">
      <c r="B1244" s="33"/>
      <c r="D1244" s="161" t="s">
        <v>321</v>
      </c>
      <c r="F1244" s="162" t="s">
        <v>4606</v>
      </c>
      <c r="I1244" s="163"/>
      <c r="L1244" s="33"/>
      <c r="M1244" s="164"/>
      <c r="T1244" s="52"/>
      <c r="AT1244" s="18" t="s">
        <v>321</v>
      </c>
      <c r="AU1244" s="18" t="s">
        <v>81</v>
      </c>
    </row>
    <row r="1245" spans="2:65" s="14" customFormat="1">
      <c r="B1245" s="165"/>
      <c r="D1245" s="147" t="s">
        <v>313</v>
      </c>
      <c r="E1245" s="166" t="s">
        <v>21</v>
      </c>
      <c r="F1245" s="167" t="s">
        <v>4590</v>
      </c>
      <c r="H1245" s="166" t="s">
        <v>21</v>
      </c>
      <c r="I1245" s="168"/>
      <c r="L1245" s="165"/>
      <c r="M1245" s="169"/>
      <c r="T1245" s="170"/>
      <c r="AT1245" s="166" t="s">
        <v>313</v>
      </c>
      <c r="AU1245" s="166" t="s">
        <v>81</v>
      </c>
      <c r="AV1245" s="14" t="s">
        <v>79</v>
      </c>
      <c r="AW1245" s="14" t="s">
        <v>34</v>
      </c>
      <c r="AX1245" s="14" t="s">
        <v>72</v>
      </c>
      <c r="AY1245" s="166" t="s">
        <v>306</v>
      </c>
    </row>
    <row r="1246" spans="2:65" s="12" customFormat="1">
      <c r="B1246" s="146"/>
      <c r="D1246" s="147" t="s">
        <v>313</v>
      </c>
      <c r="E1246" s="148" t="s">
        <v>21</v>
      </c>
      <c r="F1246" s="149" t="s">
        <v>4594</v>
      </c>
      <c r="H1246" s="150">
        <v>24.05</v>
      </c>
      <c r="I1246" s="151"/>
      <c r="L1246" s="146"/>
      <c r="M1246" s="152"/>
      <c r="T1246" s="153"/>
      <c r="AT1246" s="148" t="s">
        <v>313</v>
      </c>
      <c r="AU1246" s="148" t="s">
        <v>81</v>
      </c>
      <c r="AV1246" s="12" t="s">
        <v>81</v>
      </c>
      <c r="AW1246" s="12" t="s">
        <v>34</v>
      </c>
      <c r="AX1246" s="12" t="s">
        <v>72</v>
      </c>
      <c r="AY1246" s="148" t="s">
        <v>306</v>
      </c>
    </row>
    <row r="1247" spans="2:65" s="12" customFormat="1">
      <c r="B1247" s="146"/>
      <c r="D1247" s="147" t="s">
        <v>313</v>
      </c>
      <c r="E1247" s="148" t="s">
        <v>21</v>
      </c>
      <c r="F1247" s="149" t="s">
        <v>4595</v>
      </c>
      <c r="H1247" s="150">
        <v>44.2</v>
      </c>
      <c r="I1247" s="151"/>
      <c r="L1247" s="146"/>
      <c r="M1247" s="152"/>
      <c r="T1247" s="153"/>
      <c r="AT1247" s="148" t="s">
        <v>313</v>
      </c>
      <c r="AU1247" s="148" t="s">
        <v>81</v>
      </c>
      <c r="AV1247" s="12" t="s">
        <v>81</v>
      </c>
      <c r="AW1247" s="12" t="s">
        <v>34</v>
      </c>
      <c r="AX1247" s="12" t="s">
        <v>72</v>
      </c>
      <c r="AY1247" s="148" t="s">
        <v>306</v>
      </c>
    </row>
    <row r="1248" spans="2:65" s="13" customFormat="1">
      <c r="B1248" s="154"/>
      <c r="D1248" s="147" t="s">
        <v>313</v>
      </c>
      <c r="E1248" s="155" t="s">
        <v>21</v>
      </c>
      <c r="F1248" s="156" t="s">
        <v>315</v>
      </c>
      <c r="H1248" s="157">
        <v>68.25</v>
      </c>
      <c r="I1248" s="158"/>
      <c r="L1248" s="154"/>
      <c r="M1248" s="159"/>
      <c r="T1248" s="160"/>
      <c r="AT1248" s="155" t="s">
        <v>313</v>
      </c>
      <c r="AU1248" s="155" t="s">
        <v>81</v>
      </c>
      <c r="AV1248" s="13" t="s">
        <v>89</v>
      </c>
      <c r="AW1248" s="13" t="s">
        <v>34</v>
      </c>
      <c r="AX1248" s="13" t="s">
        <v>79</v>
      </c>
      <c r="AY1248" s="155" t="s">
        <v>306</v>
      </c>
    </row>
    <row r="1249" spans="2:65" s="1" customFormat="1" ht="21.75" customHeight="1">
      <c r="B1249" s="33"/>
      <c r="C1249" s="179" t="s">
        <v>1657</v>
      </c>
      <c r="D1249" s="179" t="s">
        <v>447</v>
      </c>
      <c r="E1249" s="180" t="s">
        <v>1613</v>
      </c>
      <c r="F1249" s="181" t="s">
        <v>1614</v>
      </c>
      <c r="G1249" s="182" t="s">
        <v>236</v>
      </c>
      <c r="H1249" s="183">
        <v>81.900000000000006</v>
      </c>
      <c r="I1249" s="184"/>
      <c r="J1249" s="185">
        <f>ROUND(I1249*H1249,2)</f>
        <v>0</v>
      </c>
      <c r="K1249" s="181" t="s">
        <v>3596</v>
      </c>
      <c r="L1249" s="186"/>
      <c r="M1249" s="187" t="s">
        <v>21</v>
      </c>
      <c r="N1249" s="188" t="s">
        <v>43</v>
      </c>
      <c r="P1249" s="142">
        <f>O1249*H1249</f>
        <v>0</v>
      </c>
      <c r="Q1249" s="142">
        <v>2.2300000000000002E-3</v>
      </c>
      <c r="R1249" s="142">
        <f>Q1249*H1249</f>
        <v>0.18263700000000002</v>
      </c>
      <c r="S1249" s="142">
        <v>0</v>
      </c>
      <c r="T1249" s="143">
        <f>S1249*H1249</f>
        <v>0</v>
      </c>
      <c r="AR1249" s="144" t="s">
        <v>530</v>
      </c>
      <c r="AT1249" s="144" t="s">
        <v>447</v>
      </c>
      <c r="AU1249" s="144" t="s">
        <v>81</v>
      </c>
      <c r="AY1249" s="18" t="s">
        <v>306</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368</v>
      </c>
      <c r="BM1249" s="144" t="s">
        <v>4607</v>
      </c>
    </row>
    <row r="1250" spans="2:65" s="12" customFormat="1">
      <c r="B1250" s="146"/>
      <c r="D1250" s="147" t="s">
        <v>313</v>
      </c>
      <c r="F1250" s="149" t="s">
        <v>4604</v>
      </c>
      <c r="H1250" s="150">
        <v>81.900000000000006</v>
      </c>
      <c r="I1250" s="151"/>
      <c r="L1250" s="146"/>
      <c r="M1250" s="152"/>
      <c r="T1250" s="153"/>
      <c r="AT1250" s="148" t="s">
        <v>313</v>
      </c>
      <c r="AU1250" s="148" t="s">
        <v>81</v>
      </c>
      <c r="AV1250" s="12" t="s">
        <v>81</v>
      </c>
      <c r="AW1250" s="12" t="s">
        <v>4</v>
      </c>
      <c r="AX1250" s="12" t="s">
        <v>79</v>
      </c>
      <c r="AY1250" s="148" t="s">
        <v>306</v>
      </c>
    </row>
    <row r="1251" spans="2:65" s="1" customFormat="1" ht="24.2" customHeight="1">
      <c r="B1251" s="33"/>
      <c r="C1251" s="133" t="s">
        <v>1663</v>
      </c>
      <c r="D1251" s="133" t="s">
        <v>308</v>
      </c>
      <c r="E1251" s="134" t="s">
        <v>1755</v>
      </c>
      <c r="F1251" s="135" t="s">
        <v>1756</v>
      </c>
      <c r="G1251" s="136" t="s">
        <v>661</v>
      </c>
      <c r="H1251" s="137">
        <v>2</v>
      </c>
      <c r="I1251" s="138"/>
      <c r="J1251" s="139">
        <f>ROUND(I1251*H1251,2)</f>
        <v>0</v>
      </c>
      <c r="K1251" s="135" t="s">
        <v>3596</v>
      </c>
      <c r="L1251" s="33"/>
      <c r="M1251" s="140" t="s">
        <v>21</v>
      </c>
      <c r="N1251" s="141" t="s">
        <v>43</v>
      </c>
      <c r="P1251" s="142">
        <f>O1251*H1251</f>
        <v>0</v>
      </c>
      <c r="Q1251" s="142">
        <v>1E-4</v>
      </c>
      <c r="R1251" s="142">
        <f>Q1251*H1251</f>
        <v>2.0000000000000001E-4</v>
      </c>
      <c r="S1251" s="142">
        <v>0</v>
      </c>
      <c r="T1251" s="143">
        <f>S1251*H1251</f>
        <v>0</v>
      </c>
      <c r="AR1251" s="144" t="s">
        <v>368</v>
      </c>
      <c r="AT1251" s="144" t="s">
        <v>308</v>
      </c>
      <c r="AU1251" s="144" t="s">
        <v>81</v>
      </c>
      <c r="AY1251" s="18" t="s">
        <v>306</v>
      </c>
      <c r="BE1251" s="145">
        <f>IF(N1251="základní",J1251,0)</f>
        <v>0</v>
      </c>
      <c r="BF1251" s="145">
        <f>IF(N1251="snížená",J1251,0)</f>
        <v>0</v>
      </c>
      <c r="BG1251" s="145">
        <f>IF(N1251="zákl. přenesená",J1251,0)</f>
        <v>0</v>
      </c>
      <c r="BH1251" s="145">
        <f>IF(N1251="sníž. přenesená",J1251,0)</f>
        <v>0</v>
      </c>
      <c r="BI1251" s="145">
        <f>IF(N1251="nulová",J1251,0)</f>
        <v>0</v>
      </c>
      <c r="BJ1251" s="18" t="s">
        <v>79</v>
      </c>
      <c r="BK1251" s="145">
        <f>ROUND(I1251*H1251,2)</f>
        <v>0</v>
      </c>
      <c r="BL1251" s="18" t="s">
        <v>368</v>
      </c>
      <c r="BM1251" s="144" t="s">
        <v>4608</v>
      </c>
    </row>
    <row r="1252" spans="2:65" s="1" customFormat="1">
      <c r="B1252" s="33"/>
      <c r="D1252" s="161" t="s">
        <v>321</v>
      </c>
      <c r="F1252" s="162" t="s">
        <v>4609</v>
      </c>
      <c r="I1252" s="163"/>
      <c r="L1252" s="33"/>
      <c r="M1252" s="164"/>
      <c r="T1252" s="52"/>
      <c r="AT1252" s="18" t="s">
        <v>321</v>
      </c>
      <c r="AU1252" s="18" t="s">
        <v>81</v>
      </c>
    </row>
    <row r="1253" spans="2:65" s="12" customFormat="1">
      <c r="B1253" s="146"/>
      <c r="D1253" s="147" t="s">
        <v>313</v>
      </c>
      <c r="E1253" s="148" t="s">
        <v>21</v>
      </c>
      <c r="F1253" s="149" t="s">
        <v>4610</v>
      </c>
      <c r="H1253" s="150">
        <v>2</v>
      </c>
      <c r="I1253" s="151"/>
      <c r="L1253" s="146"/>
      <c r="M1253" s="152"/>
      <c r="T1253" s="153"/>
      <c r="AT1253" s="148" t="s">
        <v>313</v>
      </c>
      <c r="AU1253" s="148" t="s">
        <v>81</v>
      </c>
      <c r="AV1253" s="12" t="s">
        <v>81</v>
      </c>
      <c r="AW1253" s="12" t="s">
        <v>34</v>
      </c>
      <c r="AX1253" s="12" t="s">
        <v>72</v>
      </c>
      <c r="AY1253" s="148" t="s">
        <v>306</v>
      </c>
    </row>
    <row r="1254" spans="2:65" s="13" customFormat="1">
      <c r="B1254" s="154"/>
      <c r="D1254" s="147" t="s">
        <v>313</v>
      </c>
      <c r="E1254" s="155" t="s">
        <v>21</v>
      </c>
      <c r="F1254" s="156" t="s">
        <v>315</v>
      </c>
      <c r="H1254" s="157">
        <v>2</v>
      </c>
      <c r="I1254" s="158"/>
      <c r="L1254" s="154"/>
      <c r="M1254" s="159"/>
      <c r="T1254" s="160"/>
      <c r="AT1254" s="155" t="s">
        <v>313</v>
      </c>
      <c r="AU1254" s="155" t="s">
        <v>81</v>
      </c>
      <c r="AV1254" s="13" t="s">
        <v>89</v>
      </c>
      <c r="AW1254" s="13" t="s">
        <v>34</v>
      </c>
      <c r="AX1254" s="13" t="s">
        <v>79</v>
      </c>
      <c r="AY1254" s="155" t="s">
        <v>306</v>
      </c>
    </row>
    <row r="1255" spans="2:65" s="1" customFormat="1" ht="21.75" customHeight="1">
      <c r="B1255" s="33"/>
      <c r="C1255" s="179" t="s">
        <v>1669</v>
      </c>
      <c r="D1255" s="179" t="s">
        <v>447</v>
      </c>
      <c r="E1255" s="180" t="s">
        <v>1761</v>
      </c>
      <c r="F1255" s="181" t="s">
        <v>1762</v>
      </c>
      <c r="G1255" s="182" t="s">
        <v>661</v>
      </c>
      <c r="H1255" s="183">
        <v>2</v>
      </c>
      <c r="I1255" s="184"/>
      <c r="J1255" s="185">
        <f>ROUND(I1255*H1255,2)</f>
        <v>0</v>
      </c>
      <c r="K1255" s="181" t="s">
        <v>3596</v>
      </c>
      <c r="L1255" s="186"/>
      <c r="M1255" s="187" t="s">
        <v>21</v>
      </c>
      <c r="N1255" s="188" t="s">
        <v>43</v>
      </c>
      <c r="P1255" s="142">
        <f>O1255*H1255</f>
        <v>0</v>
      </c>
      <c r="Q1255" s="142">
        <v>1.64E-3</v>
      </c>
      <c r="R1255" s="142">
        <f>Q1255*H1255</f>
        <v>3.2799999999999999E-3</v>
      </c>
      <c r="S1255" s="142">
        <v>0</v>
      </c>
      <c r="T1255" s="143">
        <f>S1255*H1255</f>
        <v>0</v>
      </c>
      <c r="AR1255" s="144" t="s">
        <v>530</v>
      </c>
      <c r="AT1255" s="144" t="s">
        <v>447</v>
      </c>
      <c r="AU1255" s="144" t="s">
        <v>81</v>
      </c>
      <c r="AY1255" s="18" t="s">
        <v>306</v>
      </c>
      <c r="BE1255" s="145">
        <f>IF(N1255="základní",J1255,0)</f>
        <v>0</v>
      </c>
      <c r="BF1255" s="145">
        <f>IF(N1255="snížená",J1255,0)</f>
        <v>0</v>
      </c>
      <c r="BG1255" s="145">
        <f>IF(N1255="zákl. přenesená",J1255,0)</f>
        <v>0</v>
      </c>
      <c r="BH1255" s="145">
        <f>IF(N1255="sníž. přenesená",J1255,0)</f>
        <v>0</v>
      </c>
      <c r="BI1255" s="145">
        <f>IF(N1255="nulová",J1255,0)</f>
        <v>0</v>
      </c>
      <c r="BJ1255" s="18" t="s">
        <v>79</v>
      </c>
      <c r="BK1255" s="145">
        <f>ROUND(I1255*H1255,2)</f>
        <v>0</v>
      </c>
      <c r="BL1255" s="18" t="s">
        <v>368</v>
      </c>
      <c r="BM1255" s="144" t="s">
        <v>4611</v>
      </c>
    </row>
    <row r="1256" spans="2:65" s="1" customFormat="1" ht="24.2" customHeight="1">
      <c r="B1256" s="33"/>
      <c r="C1256" s="133" t="s">
        <v>1674</v>
      </c>
      <c r="D1256" s="133" t="s">
        <v>308</v>
      </c>
      <c r="E1256" s="134" t="s">
        <v>4612</v>
      </c>
      <c r="F1256" s="135" t="s">
        <v>4613</v>
      </c>
      <c r="G1256" s="136" t="s">
        <v>375</v>
      </c>
      <c r="H1256" s="137">
        <v>89.698999999999998</v>
      </c>
      <c r="I1256" s="138"/>
      <c r="J1256" s="139">
        <f>ROUND(I1256*H1256,2)</f>
        <v>0</v>
      </c>
      <c r="K1256" s="135" t="s">
        <v>3596</v>
      </c>
      <c r="L1256" s="33"/>
      <c r="M1256" s="140" t="s">
        <v>21</v>
      </c>
      <c r="N1256" s="141" t="s">
        <v>43</v>
      </c>
      <c r="P1256" s="142">
        <f>O1256*H1256</f>
        <v>0</v>
      </c>
      <c r="Q1256" s="142">
        <v>0</v>
      </c>
      <c r="R1256" s="142">
        <f>Q1256*H1256</f>
        <v>0</v>
      </c>
      <c r="S1256" s="142">
        <v>0</v>
      </c>
      <c r="T1256" s="143">
        <f>S1256*H1256</f>
        <v>0</v>
      </c>
      <c r="AR1256" s="144" t="s">
        <v>368</v>
      </c>
      <c r="AT1256" s="144" t="s">
        <v>308</v>
      </c>
      <c r="AU1256" s="144" t="s">
        <v>81</v>
      </c>
      <c r="AY1256" s="18" t="s">
        <v>306</v>
      </c>
      <c r="BE1256" s="145">
        <f>IF(N1256="základní",J1256,0)</f>
        <v>0</v>
      </c>
      <c r="BF1256" s="145">
        <f>IF(N1256="snížená",J1256,0)</f>
        <v>0</v>
      </c>
      <c r="BG1256" s="145">
        <f>IF(N1256="zákl. přenesená",J1256,0)</f>
        <v>0</v>
      </c>
      <c r="BH1256" s="145">
        <f>IF(N1256="sníž. přenesená",J1256,0)</f>
        <v>0</v>
      </c>
      <c r="BI1256" s="145">
        <f>IF(N1256="nulová",J1256,0)</f>
        <v>0</v>
      </c>
      <c r="BJ1256" s="18" t="s">
        <v>79</v>
      </c>
      <c r="BK1256" s="145">
        <f>ROUND(I1256*H1256,2)</f>
        <v>0</v>
      </c>
      <c r="BL1256" s="18" t="s">
        <v>368</v>
      </c>
      <c r="BM1256" s="144" t="s">
        <v>4614</v>
      </c>
    </row>
    <row r="1257" spans="2:65" s="1" customFormat="1">
      <c r="B1257" s="33"/>
      <c r="D1257" s="161" t="s">
        <v>321</v>
      </c>
      <c r="F1257" s="162" t="s">
        <v>4615</v>
      </c>
      <c r="I1257" s="163"/>
      <c r="L1257" s="33"/>
      <c r="M1257" s="164"/>
      <c r="T1257" s="52"/>
      <c r="AT1257" s="18" t="s">
        <v>321</v>
      </c>
      <c r="AU1257" s="18" t="s">
        <v>81</v>
      </c>
    </row>
    <row r="1258" spans="2:65" s="11" customFormat="1" ht="22.9" customHeight="1">
      <c r="B1258" s="121"/>
      <c r="D1258" s="122" t="s">
        <v>71</v>
      </c>
      <c r="E1258" s="131" t="s">
        <v>1770</v>
      </c>
      <c r="F1258" s="131" t="s">
        <v>1771</v>
      </c>
      <c r="I1258" s="124"/>
      <c r="J1258" s="132">
        <f>BK1258</f>
        <v>0</v>
      </c>
      <c r="L1258" s="121"/>
      <c r="M1258" s="126"/>
      <c r="P1258" s="127">
        <f>SUM(P1259:P1367)</f>
        <v>0</v>
      </c>
      <c r="R1258" s="127">
        <f>SUM(R1259:R1367)</f>
        <v>8.7605242200000006</v>
      </c>
      <c r="T1258" s="128">
        <f>SUM(T1259:T1367)</f>
        <v>0</v>
      </c>
      <c r="AR1258" s="122" t="s">
        <v>81</v>
      </c>
      <c r="AT1258" s="129" t="s">
        <v>71</v>
      </c>
      <c r="AU1258" s="129" t="s">
        <v>79</v>
      </c>
      <c r="AY1258" s="122" t="s">
        <v>306</v>
      </c>
      <c r="BK1258" s="130">
        <f>SUM(BK1259:BK1367)</f>
        <v>0</v>
      </c>
    </row>
    <row r="1259" spans="2:65" s="1" customFormat="1" ht="24.2" customHeight="1">
      <c r="B1259" s="33"/>
      <c r="C1259" s="133" t="s">
        <v>1679</v>
      </c>
      <c r="D1259" s="133" t="s">
        <v>308</v>
      </c>
      <c r="E1259" s="134" t="s">
        <v>4616</v>
      </c>
      <c r="F1259" s="135" t="s">
        <v>4617</v>
      </c>
      <c r="G1259" s="136" t="s">
        <v>236</v>
      </c>
      <c r="H1259" s="137">
        <v>49.34</v>
      </c>
      <c r="I1259" s="138"/>
      <c r="J1259" s="139">
        <f>ROUND(I1259*H1259,2)</f>
        <v>0</v>
      </c>
      <c r="K1259" s="135" t="s">
        <v>3596</v>
      </c>
      <c r="L1259" s="33"/>
      <c r="M1259" s="140" t="s">
        <v>21</v>
      </c>
      <c r="N1259" s="141" t="s">
        <v>43</v>
      </c>
      <c r="P1259" s="142">
        <f>O1259*H1259</f>
        <v>0</v>
      </c>
      <c r="Q1259" s="142">
        <v>0</v>
      </c>
      <c r="R1259" s="142">
        <f>Q1259*H1259</f>
        <v>0</v>
      </c>
      <c r="S1259" s="142">
        <v>0</v>
      </c>
      <c r="T1259" s="143">
        <f>S1259*H1259</f>
        <v>0</v>
      </c>
      <c r="AR1259" s="144" t="s">
        <v>368</v>
      </c>
      <c r="AT1259" s="144" t="s">
        <v>308</v>
      </c>
      <c r="AU1259" s="144" t="s">
        <v>81</v>
      </c>
      <c r="AY1259" s="18" t="s">
        <v>306</v>
      </c>
      <c r="BE1259" s="145">
        <f>IF(N1259="základní",J1259,0)</f>
        <v>0</v>
      </c>
      <c r="BF1259" s="145">
        <f>IF(N1259="snížená",J1259,0)</f>
        <v>0</v>
      </c>
      <c r="BG1259" s="145">
        <f>IF(N1259="zákl. přenesená",J1259,0)</f>
        <v>0</v>
      </c>
      <c r="BH1259" s="145">
        <f>IF(N1259="sníž. přenesená",J1259,0)</f>
        <v>0</v>
      </c>
      <c r="BI1259" s="145">
        <f>IF(N1259="nulová",J1259,0)</f>
        <v>0</v>
      </c>
      <c r="BJ1259" s="18" t="s">
        <v>79</v>
      </c>
      <c r="BK1259" s="145">
        <f>ROUND(I1259*H1259,2)</f>
        <v>0</v>
      </c>
      <c r="BL1259" s="18" t="s">
        <v>368</v>
      </c>
      <c r="BM1259" s="144" t="s">
        <v>4618</v>
      </c>
    </row>
    <row r="1260" spans="2:65" s="1" customFormat="1">
      <c r="B1260" s="33"/>
      <c r="D1260" s="161" t="s">
        <v>321</v>
      </c>
      <c r="F1260" s="162" t="s">
        <v>4619</v>
      </c>
      <c r="I1260" s="163"/>
      <c r="L1260" s="33"/>
      <c r="M1260" s="164"/>
      <c r="T1260" s="52"/>
      <c r="AT1260" s="18" t="s">
        <v>321</v>
      </c>
      <c r="AU1260" s="18" t="s">
        <v>81</v>
      </c>
    </row>
    <row r="1261" spans="2:65" s="14" customFormat="1">
      <c r="B1261" s="165"/>
      <c r="D1261" s="147" t="s">
        <v>313</v>
      </c>
      <c r="E1261" s="166" t="s">
        <v>21</v>
      </c>
      <c r="F1261" s="167" t="s">
        <v>1777</v>
      </c>
      <c r="H1261" s="166" t="s">
        <v>21</v>
      </c>
      <c r="I1261" s="168"/>
      <c r="L1261" s="165"/>
      <c r="M1261" s="169"/>
      <c r="T1261" s="170"/>
      <c r="AT1261" s="166" t="s">
        <v>313</v>
      </c>
      <c r="AU1261" s="166" t="s">
        <v>81</v>
      </c>
      <c r="AV1261" s="14" t="s">
        <v>79</v>
      </c>
      <c r="AW1261" s="14" t="s">
        <v>34</v>
      </c>
      <c r="AX1261" s="14" t="s">
        <v>72</v>
      </c>
      <c r="AY1261" s="166" t="s">
        <v>306</v>
      </c>
    </row>
    <row r="1262" spans="2:65" s="12" customFormat="1">
      <c r="B1262" s="146"/>
      <c r="D1262" s="147" t="s">
        <v>313</v>
      </c>
      <c r="E1262" s="148" t="s">
        <v>21</v>
      </c>
      <c r="F1262" s="149" t="s">
        <v>4620</v>
      </c>
      <c r="H1262" s="150">
        <v>29.48</v>
      </c>
      <c r="I1262" s="151"/>
      <c r="L1262" s="146"/>
      <c r="M1262" s="152"/>
      <c r="T1262" s="153"/>
      <c r="AT1262" s="148" t="s">
        <v>313</v>
      </c>
      <c r="AU1262" s="148" t="s">
        <v>81</v>
      </c>
      <c r="AV1262" s="12" t="s">
        <v>81</v>
      </c>
      <c r="AW1262" s="12" t="s">
        <v>34</v>
      </c>
      <c r="AX1262" s="12" t="s">
        <v>72</v>
      </c>
      <c r="AY1262" s="148" t="s">
        <v>306</v>
      </c>
    </row>
    <row r="1263" spans="2:65" s="13" customFormat="1">
      <c r="B1263" s="154"/>
      <c r="D1263" s="147" t="s">
        <v>313</v>
      </c>
      <c r="E1263" s="155" t="s">
        <v>21</v>
      </c>
      <c r="F1263" s="156" t="s">
        <v>315</v>
      </c>
      <c r="H1263" s="157">
        <v>29.48</v>
      </c>
      <c r="I1263" s="158"/>
      <c r="L1263" s="154"/>
      <c r="M1263" s="159"/>
      <c r="T1263" s="160"/>
      <c r="AT1263" s="155" t="s">
        <v>313</v>
      </c>
      <c r="AU1263" s="155" t="s">
        <v>81</v>
      </c>
      <c r="AV1263" s="13" t="s">
        <v>89</v>
      </c>
      <c r="AW1263" s="13" t="s">
        <v>34</v>
      </c>
      <c r="AX1263" s="13" t="s">
        <v>72</v>
      </c>
      <c r="AY1263" s="155" t="s">
        <v>306</v>
      </c>
    </row>
    <row r="1264" spans="2:65" s="12" customFormat="1">
      <c r="B1264" s="146"/>
      <c r="D1264" s="147" t="s">
        <v>313</v>
      </c>
      <c r="E1264" s="148" t="s">
        <v>21</v>
      </c>
      <c r="F1264" s="149" t="s">
        <v>4621</v>
      </c>
      <c r="H1264" s="150">
        <v>19.86</v>
      </c>
      <c r="I1264" s="151"/>
      <c r="L1264" s="146"/>
      <c r="M1264" s="152"/>
      <c r="T1264" s="153"/>
      <c r="AT1264" s="148" t="s">
        <v>313</v>
      </c>
      <c r="AU1264" s="148" t="s">
        <v>81</v>
      </c>
      <c r="AV1264" s="12" t="s">
        <v>81</v>
      </c>
      <c r="AW1264" s="12" t="s">
        <v>34</v>
      </c>
      <c r="AX1264" s="12" t="s">
        <v>72</v>
      </c>
      <c r="AY1264" s="148" t="s">
        <v>306</v>
      </c>
    </row>
    <row r="1265" spans="2:65" s="13" customFormat="1">
      <c r="B1265" s="154"/>
      <c r="D1265" s="147" t="s">
        <v>313</v>
      </c>
      <c r="E1265" s="155" t="s">
        <v>21</v>
      </c>
      <c r="F1265" s="156" t="s">
        <v>315</v>
      </c>
      <c r="H1265" s="157">
        <v>19.86</v>
      </c>
      <c r="I1265" s="158"/>
      <c r="L1265" s="154"/>
      <c r="M1265" s="159"/>
      <c r="T1265" s="160"/>
      <c r="AT1265" s="155" t="s">
        <v>313</v>
      </c>
      <c r="AU1265" s="155" t="s">
        <v>81</v>
      </c>
      <c r="AV1265" s="13" t="s">
        <v>89</v>
      </c>
      <c r="AW1265" s="13" t="s">
        <v>34</v>
      </c>
      <c r="AX1265" s="13" t="s">
        <v>72</v>
      </c>
      <c r="AY1265" s="155" t="s">
        <v>306</v>
      </c>
    </row>
    <row r="1266" spans="2:65" s="12" customFormat="1">
      <c r="B1266" s="146"/>
      <c r="D1266" s="147" t="s">
        <v>313</v>
      </c>
      <c r="E1266" s="148" t="s">
        <v>21</v>
      </c>
      <c r="F1266" s="149" t="s">
        <v>4622</v>
      </c>
      <c r="H1266" s="150">
        <v>0</v>
      </c>
      <c r="I1266" s="151"/>
      <c r="L1266" s="146"/>
      <c r="M1266" s="152"/>
      <c r="T1266" s="153"/>
      <c r="AT1266" s="148" t="s">
        <v>313</v>
      </c>
      <c r="AU1266" s="148" t="s">
        <v>81</v>
      </c>
      <c r="AV1266" s="12" t="s">
        <v>81</v>
      </c>
      <c r="AW1266" s="12" t="s">
        <v>34</v>
      </c>
      <c r="AX1266" s="12" t="s">
        <v>72</v>
      </c>
      <c r="AY1266" s="148" t="s">
        <v>306</v>
      </c>
    </row>
    <row r="1267" spans="2:65" s="13" customFormat="1">
      <c r="B1267" s="154"/>
      <c r="D1267" s="147" t="s">
        <v>313</v>
      </c>
      <c r="E1267" s="155" t="s">
        <v>21</v>
      </c>
      <c r="F1267" s="156" t="s">
        <v>315</v>
      </c>
      <c r="H1267" s="157">
        <v>0</v>
      </c>
      <c r="I1267" s="158"/>
      <c r="L1267" s="154"/>
      <c r="M1267" s="159"/>
      <c r="T1267" s="160"/>
      <c r="AT1267" s="155" t="s">
        <v>313</v>
      </c>
      <c r="AU1267" s="155" t="s">
        <v>81</v>
      </c>
      <c r="AV1267" s="13" t="s">
        <v>89</v>
      </c>
      <c r="AW1267" s="13" t="s">
        <v>34</v>
      </c>
      <c r="AX1267" s="13" t="s">
        <v>72</v>
      </c>
      <c r="AY1267" s="155" t="s">
        <v>306</v>
      </c>
    </row>
    <row r="1268" spans="2:65" s="15" customFormat="1">
      <c r="B1268" s="171"/>
      <c r="D1268" s="147" t="s">
        <v>313</v>
      </c>
      <c r="E1268" s="172" t="s">
        <v>21</v>
      </c>
      <c r="F1268" s="173" t="s">
        <v>331</v>
      </c>
      <c r="H1268" s="174">
        <v>49.34</v>
      </c>
      <c r="I1268" s="175"/>
      <c r="L1268" s="171"/>
      <c r="M1268" s="176"/>
      <c r="T1268" s="177"/>
      <c r="AT1268" s="172" t="s">
        <v>313</v>
      </c>
      <c r="AU1268" s="172" t="s">
        <v>81</v>
      </c>
      <c r="AV1268" s="15" t="s">
        <v>108</v>
      </c>
      <c r="AW1268" s="15" t="s">
        <v>34</v>
      </c>
      <c r="AX1268" s="15" t="s">
        <v>79</v>
      </c>
      <c r="AY1268" s="172" t="s">
        <v>306</v>
      </c>
    </row>
    <row r="1269" spans="2:65" s="1" customFormat="1" ht="16.5" customHeight="1">
      <c r="B1269" s="33"/>
      <c r="C1269" s="179" t="s">
        <v>1684</v>
      </c>
      <c r="D1269" s="179" t="s">
        <v>447</v>
      </c>
      <c r="E1269" s="180" t="s">
        <v>4623</v>
      </c>
      <c r="F1269" s="181" t="s">
        <v>4624</v>
      </c>
      <c r="G1269" s="182" t="s">
        <v>236</v>
      </c>
      <c r="H1269" s="183">
        <v>30.954000000000001</v>
      </c>
      <c r="I1269" s="184"/>
      <c r="J1269" s="185">
        <f>ROUND(I1269*H1269,2)</f>
        <v>0</v>
      </c>
      <c r="K1269" s="181" t="s">
        <v>3596</v>
      </c>
      <c r="L1269" s="186"/>
      <c r="M1269" s="187" t="s">
        <v>21</v>
      </c>
      <c r="N1269" s="188" t="s">
        <v>43</v>
      </c>
      <c r="P1269" s="142">
        <f>O1269*H1269</f>
        <v>0</v>
      </c>
      <c r="Q1269" s="142">
        <v>2.8999999999999998E-3</v>
      </c>
      <c r="R1269" s="142">
        <f>Q1269*H1269</f>
        <v>8.9766600000000002E-2</v>
      </c>
      <c r="S1269" s="142">
        <v>0</v>
      </c>
      <c r="T1269" s="143">
        <f>S1269*H1269</f>
        <v>0</v>
      </c>
      <c r="AR1269" s="144" t="s">
        <v>530</v>
      </c>
      <c r="AT1269" s="144" t="s">
        <v>447</v>
      </c>
      <c r="AU1269" s="144" t="s">
        <v>81</v>
      </c>
      <c r="AY1269" s="18" t="s">
        <v>306</v>
      </c>
      <c r="BE1269" s="145">
        <f>IF(N1269="základní",J1269,0)</f>
        <v>0</v>
      </c>
      <c r="BF1269" s="145">
        <f>IF(N1269="snížená",J1269,0)</f>
        <v>0</v>
      </c>
      <c r="BG1269" s="145">
        <f>IF(N1269="zákl. přenesená",J1269,0)</f>
        <v>0</v>
      </c>
      <c r="BH1269" s="145">
        <f>IF(N1269="sníž. přenesená",J1269,0)</f>
        <v>0</v>
      </c>
      <c r="BI1269" s="145">
        <f>IF(N1269="nulová",J1269,0)</f>
        <v>0</v>
      </c>
      <c r="BJ1269" s="18" t="s">
        <v>79</v>
      </c>
      <c r="BK1269" s="145">
        <f>ROUND(I1269*H1269,2)</f>
        <v>0</v>
      </c>
      <c r="BL1269" s="18" t="s">
        <v>368</v>
      </c>
      <c r="BM1269" s="144" t="s">
        <v>4625</v>
      </c>
    </row>
    <row r="1270" spans="2:65" s="12" customFormat="1">
      <c r="B1270" s="146"/>
      <c r="D1270" s="147" t="s">
        <v>313</v>
      </c>
      <c r="E1270" s="148" t="s">
        <v>21</v>
      </c>
      <c r="F1270" s="149" t="s">
        <v>4620</v>
      </c>
      <c r="H1270" s="150">
        <v>29.48</v>
      </c>
      <c r="I1270" s="151"/>
      <c r="L1270" s="146"/>
      <c r="M1270" s="152"/>
      <c r="T1270" s="153"/>
      <c r="AT1270" s="148" t="s">
        <v>313</v>
      </c>
      <c r="AU1270" s="148" t="s">
        <v>81</v>
      </c>
      <c r="AV1270" s="12" t="s">
        <v>81</v>
      </c>
      <c r="AW1270" s="12" t="s">
        <v>34</v>
      </c>
      <c r="AX1270" s="12" t="s">
        <v>72</v>
      </c>
      <c r="AY1270" s="148" t="s">
        <v>306</v>
      </c>
    </row>
    <row r="1271" spans="2:65" s="13" customFormat="1">
      <c r="B1271" s="154"/>
      <c r="D1271" s="147" t="s">
        <v>313</v>
      </c>
      <c r="E1271" s="155" t="s">
        <v>21</v>
      </c>
      <c r="F1271" s="156" t="s">
        <v>315</v>
      </c>
      <c r="H1271" s="157">
        <v>29.48</v>
      </c>
      <c r="I1271" s="158"/>
      <c r="L1271" s="154"/>
      <c r="M1271" s="159"/>
      <c r="T1271" s="160"/>
      <c r="AT1271" s="155" t="s">
        <v>313</v>
      </c>
      <c r="AU1271" s="155" t="s">
        <v>81</v>
      </c>
      <c r="AV1271" s="13" t="s">
        <v>89</v>
      </c>
      <c r="AW1271" s="13" t="s">
        <v>34</v>
      </c>
      <c r="AX1271" s="13" t="s">
        <v>79</v>
      </c>
      <c r="AY1271" s="155" t="s">
        <v>306</v>
      </c>
    </row>
    <row r="1272" spans="2:65" s="12" customFormat="1">
      <c r="B1272" s="146"/>
      <c r="D1272" s="147" t="s">
        <v>313</v>
      </c>
      <c r="F1272" s="149" t="s">
        <v>4626</v>
      </c>
      <c r="H1272" s="150">
        <v>30.954000000000001</v>
      </c>
      <c r="I1272" s="151"/>
      <c r="L1272" s="146"/>
      <c r="M1272" s="152"/>
      <c r="T1272" s="153"/>
      <c r="AT1272" s="148" t="s">
        <v>313</v>
      </c>
      <c r="AU1272" s="148" t="s">
        <v>81</v>
      </c>
      <c r="AV1272" s="12" t="s">
        <v>81</v>
      </c>
      <c r="AW1272" s="12" t="s">
        <v>4</v>
      </c>
      <c r="AX1272" s="12" t="s">
        <v>79</v>
      </c>
      <c r="AY1272" s="148" t="s">
        <v>306</v>
      </c>
    </row>
    <row r="1273" spans="2:65" s="1" customFormat="1" ht="16.5" customHeight="1">
      <c r="B1273" s="33"/>
      <c r="C1273" s="179" t="s">
        <v>1686</v>
      </c>
      <c r="D1273" s="179" t="s">
        <v>447</v>
      </c>
      <c r="E1273" s="180" t="s">
        <v>4627</v>
      </c>
      <c r="F1273" s="181" t="s">
        <v>4628</v>
      </c>
      <c r="G1273" s="182" t="s">
        <v>236</v>
      </c>
      <c r="H1273" s="183">
        <v>20.853000000000002</v>
      </c>
      <c r="I1273" s="184"/>
      <c r="J1273" s="185">
        <f>ROUND(I1273*H1273,2)</f>
        <v>0</v>
      </c>
      <c r="K1273" s="181" t="s">
        <v>3596</v>
      </c>
      <c r="L1273" s="186"/>
      <c r="M1273" s="187" t="s">
        <v>21</v>
      </c>
      <c r="N1273" s="188" t="s">
        <v>43</v>
      </c>
      <c r="P1273" s="142">
        <f>O1273*H1273</f>
        <v>0</v>
      </c>
      <c r="Q1273" s="142">
        <v>5.1999999999999995E-4</v>
      </c>
      <c r="R1273" s="142">
        <f>Q1273*H1273</f>
        <v>1.084356E-2</v>
      </c>
      <c r="S1273" s="142">
        <v>0</v>
      </c>
      <c r="T1273" s="143">
        <f>S1273*H1273</f>
        <v>0</v>
      </c>
      <c r="AR1273" s="144" t="s">
        <v>530</v>
      </c>
      <c r="AT1273" s="144" t="s">
        <v>447</v>
      </c>
      <c r="AU1273" s="144" t="s">
        <v>81</v>
      </c>
      <c r="AY1273" s="18" t="s">
        <v>306</v>
      </c>
      <c r="BE1273" s="145">
        <f>IF(N1273="základní",J1273,0)</f>
        <v>0</v>
      </c>
      <c r="BF1273" s="145">
        <f>IF(N1273="snížená",J1273,0)</f>
        <v>0</v>
      </c>
      <c r="BG1273" s="145">
        <f>IF(N1273="zákl. přenesená",J1273,0)</f>
        <v>0</v>
      </c>
      <c r="BH1273" s="145">
        <f>IF(N1273="sníž. přenesená",J1273,0)</f>
        <v>0</v>
      </c>
      <c r="BI1273" s="145">
        <f>IF(N1273="nulová",J1273,0)</f>
        <v>0</v>
      </c>
      <c r="BJ1273" s="18" t="s">
        <v>79</v>
      </c>
      <c r="BK1273" s="145">
        <f>ROUND(I1273*H1273,2)</f>
        <v>0</v>
      </c>
      <c r="BL1273" s="18" t="s">
        <v>368</v>
      </c>
      <c r="BM1273" s="144" t="s">
        <v>4629</v>
      </c>
    </row>
    <row r="1274" spans="2:65" s="12" customFormat="1">
      <c r="B1274" s="146"/>
      <c r="D1274" s="147" t="s">
        <v>313</v>
      </c>
      <c r="E1274" s="148" t="s">
        <v>21</v>
      </c>
      <c r="F1274" s="149" t="s">
        <v>4621</v>
      </c>
      <c r="H1274" s="150">
        <v>19.86</v>
      </c>
      <c r="I1274" s="151"/>
      <c r="L1274" s="146"/>
      <c r="M1274" s="152"/>
      <c r="T1274" s="153"/>
      <c r="AT1274" s="148" t="s">
        <v>313</v>
      </c>
      <c r="AU1274" s="148" t="s">
        <v>81</v>
      </c>
      <c r="AV1274" s="12" t="s">
        <v>81</v>
      </c>
      <c r="AW1274" s="12" t="s">
        <v>34</v>
      </c>
      <c r="AX1274" s="12" t="s">
        <v>72</v>
      </c>
      <c r="AY1274" s="148" t="s">
        <v>306</v>
      </c>
    </row>
    <row r="1275" spans="2:65" s="13" customFormat="1">
      <c r="B1275" s="154"/>
      <c r="D1275" s="147" t="s">
        <v>313</v>
      </c>
      <c r="E1275" s="155" t="s">
        <v>21</v>
      </c>
      <c r="F1275" s="156" t="s">
        <v>315</v>
      </c>
      <c r="H1275" s="157">
        <v>19.86</v>
      </c>
      <c r="I1275" s="158"/>
      <c r="L1275" s="154"/>
      <c r="M1275" s="159"/>
      <c r="T1275" s="160"/>
      <c r="AT1275" s="155" t="s">
        <v>313</v>
      </c>
      <c r="AU1275" s="155" t="s">
        <v>81</v>
      </c>
      <c r="AV1275" s="13" t="s">
        <v>89</v>
      </c>
      <c r="AW1275" s="13" t="s">
        <v>34</v>
      </c>
      <c r="AX1275" s="13" t="s">
        <v>79</v>
      </c>
      <c r="AY1275" s="155" t="s">
        <v>306</v>
      </c>
    </row>
    <row r="1276" spans="2:65" s="12" customFormat="1">
      <c r="B1276" s="146"/>
      <c r="D1276" s="147" t="s">
        <v>313</v>
      </c>
      <c r="F1276" s="149" t="s">
        <v>4630</v>
      </c>
      <c r="H1276" s="150">
        <v>20.853000000000002</v>
      </c>
      <c r="I1276" s="151"/>
      <c r="L1276" s="146"/>
      <c r="M1276" s="152"/>
      <c r="T1276" s="153"/>
      <c r="AT1276" s="148" t="s">
        <v>313</v>
      </c>
      <c r="AU1276" s="148" t="s">
        <v>81</v>
      </c>
      <c r="AV1276" s="12" t="s">
        <v>81</v>
      </c>
      <c r="AW1276" s="12" t="s">
        <v>4</v>
      </c>
      <c r="AX1276" s="12" t="s">
        <v>79</v>
      </c>
      <c r="AY1276" s="148" t="s">
        <v>306</v>
      </c>
    </row>
    <row r="1277" spans="2:65" s="1" customFormat="1" ht="16.5" customHeight="1">
      <c r="B1277" s="33"/>
      <c r="C1277" s="179" t="s">
        <v>1691</v>
      </c>
      <c r="D1277" s="179" t="s">
        <v>447</v>
      </c>
      <c r="E1277" s="180" t="s">
        <v>4631</v>
      </c>
      <c r="F1277" s="181" t="s">
        <v>4632</v>
      </c>
      <c r="G1277" s="182" t="s">
        <v>236</v>
      </c>
      <c r="H1277" s="183">
        <v>0</v>
      </c>
      <c r="I1277" s="297"/>
      <c r="J1277" s="185">
        <f>ROUND(I1277*H1277,2)</f>
        <v>0</v>
      </c>
      <c r="K1277" s="181" t="s">
        <v>3596</v>
      </c>
      <c r="L1277" s="186"/>
      <c r="M1277" s="187" t="s">
        <v>21</v>
      </c>
      <c r="N1277" s="188" t="s">
        <v>43</v>
      </c>
      <c r="P1277" s="142">
        <f>O1277*H1277</f>
        <v>0</v>
      </c>
      <c r="Q1277" s="142">
        <v>1.1199999999999999E-3</v>
      </c>
      <c r="R1277" s="142">
        <f>Q1277*H1277</f>
        <v>0</v>
      </c>
      <c r="S1277" s="142">
        <v>0</v>
      </c>
      <c r="T1277" s="143">
        <f>S1277*H1277</f>
        <v>0</v>
      </c>
      <c r="AR1277" s="144" t="s">
        <v>530</v>
      </c>
      <c r="AT1277" s="144" t="s">
        <v>447</v>
      </c>
      <c r="AU1277" s="144" t="s">
        <v>81</v>
      </c>
      <c r="AY1277" s="18" t="s">
        <v>306</v>
      </c>
      <c r="BE1277" s="145">
        <f>IF(N1277="základní",J1277,0)</f>
        <v>0</v>
      </c>
      <c r="BF1277" s="145">
        <f>IF(N1277="snížená",J1277,0)</f>
        <v>0</v>
      </c>
      <c r="BG1277" s="145">
        <f>IF(N1277="zákl. přenesená",J1277,0)</f>
        <v>0</v>
      </c>
      <c r="BH1277" s="145">
        <f>IF(N1277="sníž. přenesená",J1277,0)</f>
        <v>0</v>
      </c>
      <c r="BI1277" s="145">
        <f>IF(N1277="nulová",J1277,0)</f>
        <v>0</v>
      </c>
      <c r="BJ1277" s="18" t="s">
        <v>79</v>
      </c>
      <c r="BK1277" s="145">
        <f>ROUND(I1277*H1277,2)</f>
        <v>0</v>
      </c>
      <c r="BL1277" s="18" t="s">
        <v>368</v>
      </c>
      <c r="BM1277" s="144" t="s">
        <v>4633</v>
      </c>
    </row>
    <row r="1278" spans="2:65" s="12" customFormat="1">
      <c r="B1278" s="146"/>
      <c r="D1278" s="147" t="s">
        <v>313</v>
      </c>
      <c r="E1278" s="148" t="s">
        <v>21</v>
      </c>
      <c r="F1278" s="149" t="s">
        <v>4622</v>
      </c>
      <c r="H1278" s="150">
        <v>0</v>
      </c>
      <c r="I1278" s="151"/>
      <c r="L1278" s="146"/>
      <c r="M1278" s="152"/>
      <c r="T1278" s="153"/>
      <c r="AT1278" s="148" t="s">
        <v>313</v>
      </c>
      <c r="AU1278" s="148" t="s">
        <v>81</v>
      </c>
      <c r="AV1278" s="12" t="s">
        <v>81</v>
      </c>
      <c r="AW1278" s="12" t="s">
        <v>34</v>
      </c>
      <c r="AX1278" s="12" t="s">
        <v>72</v>
      </c>
      <c r="AY1278" s="148" t="s">
        <v>306</v>
      </c>
    </row>
    <row r="1279" spans="2:65" s="13" customFormat="1">
      <c r="B1279" s="154"/>
      <c r="D1279" s="147" t="s">
        <v>313</v>
      </c>
      <c r="E1279" s="155" t="s">
        <v>21</v>
      </c>
      <c r="F1279" s="156" t="s">
        <v>315</v>
      </c>
      <c r="H1279" s="157">
        <v>0</v>
      </c>
      <c r="I1279" s="158"/>
      <c r="L1279" s="154"/>
      <c r="M1279" s="159"/>
      <c r="T1279" s="160"/>
      <c r="AT1279" s="155" t="s">
        <v>313</v>
      </c>
      <c r="AU1279" s="155" t="s">
        <v>81</v>
      </c>
      <c r="AV1279" s="13" t="s">
        <v>89</v>
      </c>
      <c r="AW1279" s="13" t="s">
        <v>34</v>
      </c>
      <c r="AX1279" s="13" t="s">
        <v>79</v>
      </c>
      <c r="AY1279" s="155" t="s">
        <v>306</v>
      </c>
    </row>
    <row r="1280" spans="2:65" s="12" customFormat="1">
      <c r="B1280" s="146"/>
      <c r="D1280" s="147" t="s">
        <v>313</v>
      </c>
      <c r="F1280" s="149" t="s">
        <v>4634</v>
      </c>
      <c r="H1280" s="150">
        <v>0</v>
      </c>
      <c r="I1280" s="151"/>
      <c r="L1280" s="146"/>
      <c r="M1280" s="152"/>
      <c r="T1280" s="153"/>
      <c r="AT1280" s="148" t="s">
        <v>313</v>
      </c>
      <c r="AU1280" s="148" t="s">
        <v>81</v>
      </c>
      <c r="AV1280" s="12" t="s">
        <v>81</v>
      </c>
      <c r="AW1280" s="12" t="s">
        <v>4</v>
      </c>
      <c r="AX1280" s="12" t="s">
        <v>79</v>
      </c>
      <c r="AY1280" s="148" t="s">
        <v>306</v>
      </c>
    </row>
    <row r="1281" spans="2:65" s="1" customFormat="1" ht="24.2" customHeight="1">
      <c r="B1281" s="33"/>
      <c r="C1281" s="133" t="s">
        <v>1696</v>
      </c>
      <c r="D1281" s="133" t="s">
        <v>308</v>
      </c>
      <c r="E1281" s="134" t="s">
        <v>1773</v>
      </c>
      <c r="F1281" s="135" t="s">
        <v>1774</v>
      </c>
      <c r="G1281" s="136" t="s">
        <v>236</v>
      </c>
      <c r="H1281" s="137">
        <v>231.52500000000001</v>
      </c>
      <c r="I1281" s="138"/>
      <c r="J1281" s="139">
        <f>ROUND(I1281*H1281,2)</f>
        <v>0</v>
      </c>
      <c r="K1281" s="135" t="s">
        <v>3596</v>
      </c>
      <c r="L1281" s="33"/>
      <c r="M1281" s="140" t="s">
        <v>21</v>
      </c>
      <c r="N1281" s="141" t="s">
        <v>43</v>
      </c>
      <c r="P1281" s="142">
        <f>O1281*H1281</f>
        <v>0</v>
      </c>
      <c r="Q1281" s="142">
        <v>0</v>
      </c>
      <c r="R1281" s="142">
        <f>Q1281*H1281</f>
        <v>0</v>
      </c>
      <c r="S1281" s="142">
        <v>0</v>
      </c>
      <c r="T1281" s="143">
        <f>S1281*H1281</f>
        <v>0</v>
      </c>
      <c r="AR1281" s="144" t="s">
        <v>368</v>
      </c>
      <c r="AT1281" s="144" t="s">
        <v>308</v>
      </c>
      <c r="AU1281" s="144" t="s">
        <v>81</v>
      </c>
      <c r="AY1281" s="18" t="s">
        <v>306</v>
      </c>
      <c r="BE1281" s="145">
        <f>IF(N1281="základní",J1281,0)</f>
        <v>0</v>
      </c>
      <c r="BF1281" s="145">
        <f>IF(N1281="snížená",J1281,0)</f>
        <v>0</v>
      </c>
      <c r="BG1281" s="145">
        <f>IF(N1281="zákl. přenesená",J1281,0)</f>
        <v>0</v>
      </c>
      <c r="BH1281" s="145">
        <f>IF(N1281="sníž. přenesená",J1281,0)</f>
        <v>0</v>
      </c>
      <c r="BI1281" s="145">
        <f>IF(N1281="nulová",J1281,0)</f>
        <v>0</v>
      </c>
      <c r="BJ1281" s="18" t="s">
        <v>79</v>
      </c>
      <c r="BK1281" s="145">
        <f>ROUND(I1281*H1281,2)</f>
        <v>0</v>
      </c>
      <c r="BL1281" s="18" t="s">
        <v>368</v>
      </c>
      <c r="BM1281" s="144" t="s">
        <v>4635</v>
      </c>
    </row>
    <row r="1282" spans="2:65" s="1" customFormat="1">
      <c r="B1282" s="33"/>
      <c r="D1282" s="161" t="s">
        <v>321</v>
      </c>
      <c r="F1282" s="162" t="s">
        <v>4636</v>
      </c>
      <c r="I1282" s="163"/>
      <c r="L1282" s="33"/>
      <c r="M1282" s="164"/>
      <c r="T1282" s="52"/>
      <c r="AT1282" s="18" t="s">
        <v>321</v>
      </c>
      <c r="AU1282" s="18" t="s">
        <v>81</v>
      </c>
    </row>
    <row r="1283" spans="2:65" s="14" customFormat="1">
      <c r="B1283" s="165"/>
      <c r="D1283" s="147" t="s">
        <v>313</v>
      </c>
      <c r="E1283" s="166" t="s">
        <v>21</v>
      </c>
      <c r="F1283" s="167" t="s">
        <v>1777</v>
      </c>
      <c r="H1283" s="166" t="s">
        <v>21</v>
      </c>
      <c r="I1283" s="168"/>
      <c r="L1283" s="165"/>
      <c r="M1283" s="169"/>
      <c r="T1283" s="170"/>
      <c r="AT1283" s="166" t="s">
        <v>313</v>
      </c>
      <c r="AU1283" s="166" t="s">
        <v>81</v>
      </c>
      <c r="AV1283" s="14" t="s">
        <v>79</v>
      </c>
      <c r="AW1283" s="14" t="s">
        <v>34</v>
      </c>
      <c r="AX1283" s="14" t="s">
        <v>72</v>
      </c>
      <c r="AY1283" s="166" t="s">
        <v>306</v>
      </c>
    </row>
    <row r="1284" spans="2:65" s="12" customFormat="1">
      <c r="B1284" s="146"/>
      <c r="D1284" s="147" t="s">
        <v>313</v>
      </c>
      <c r="E1284" s="148" t="s">
        <v>21</v>
      </c>
      <c r="F1284" s="149" t="s">
        <v>4637</v>
      </c>
      <c r="H1284" s="150">
        <v>231.52500000000001</v>
      </c>
      <c r="I1284" s="151"/>
      <c r="L1284" s="146"/>
      <c r="M1284" s="152"/>
      <c r="T1284" s="153"/>
      <c r="AT1284" s="148" t="s">
        <v>313</v>
      </c>
      <c r="AU1284" s="148" t="s">
        <v>81</v>
      </c>
      <c r="AV1284" s="12" t="s">
        <v>81</v>
      </c>
      <c r="AW1284" s="12" t="s">
        <v>34</v>
      </c>
      <c r="AX1284" s="12" t="s">
        <v>72</v>
      </c>
      <c r="AY1284" s="148" t="s">
        <v>306</v>
      </c>
    </row>
    <row r="1285" spans="2:65" s="13" customFormat="1">
      <c r="B1285" s="154"/>
      <c r="D1285" s="147" t="s">
        <v>313</v>
      </c>
      <c r="E1285" s="155" t="s">
        <v>21</v>
      </c>
      <c r="F1285" s="156" t="s">
        <v>315</v>
      </c>
      <c r="H1285" s="157">
        <v>231.52500000000001</v>
      </c>
      <c r="I1285" s="158"/>
      <c r="L1285" s="154"/>
      <c r="M1285" s="159"/>
      <c r="T1285" s="160"/>
      <c r="AT1285" s="155" t="s">
        <v>313</v>
      </c>
      <c r="AU1285" s="155" t="s">
        <v>81</v>
      </c>
      <c r="AV1285" s="13" t="s">
        <v>89</v>
      </c>
      <c r="AW1285" s="13" t="s">
        <v>34</v>
      </c>
      <c r="AX1285" s="13" t="s">
        <v>79</v>
      </c>
      <c r="AY1285" s="155" t="s">
        <v>306</v>
      </c>
    </row>
    <row r="1286" spans="2:65" s="1" customFormat="1" ht="16.5" customHeight="1">
      <c r="B1286" s="33"/>
      <c r="C1286" s="179" t="s">
        <v>1701</v>
      </c>
      <c r="D1286" s="179" t="s">
        <v>447</v>
      </c>
      <c r="E1286" s="180" t="s">
        <v>4638</v>
      </c>
      <c r="F1286" s="181" t="s">
        <v>4639</v>
      </c>
      <c r="G1286" s="182" t="s">
        <v>236</v>
      </c>
      <c r="H1286" s="183">
        <v>486.20299999999997</v>
      </c>
      <c r="I1286" s="184"/>
      <c r="J1286" s="185">
        <f>ROUND(I1286*H1286,2)</f>
        <v>0</v>
      </c>
      <c r="K1286" s="181" t="s">
        <v>3596</v>
      </c>
      <c r="L1286" s="186"/>
      <c r="M1286" s="187" t="s">
        <v>21</v>
      </c>
      <c r="N1286" s="188" t="s">
        <v>43</v>
      </c>
      <c r="P1286" s="142">
        <f>O1286*H1286</f>
        <v>0</v>
      </c>
      <c r="Q1286" s="142">
        <v>1.8E-3</v>
      </c>
      <c r="R1286" s="142">
        <f>Q1286*H1286</f>
        <v>0.87516539999999998</v>
      </c>
      <c r="S1286" s="142">
        <v>0</v>
      </c>
      <c r="T1286" s="143">
        <f>S1286*H1286</f>
        <v>0</v>
      </c>
      <c r="AR1286" s="144" t="s">
        <v>530</v>
      </c>
      <c r="AT1286" s="144" t="s">
        <v>447</v>
      </c>
      <c r="AU1286" s="144" t="s">
        <v>81</v>
      </c>
      <c r="AY1286" s="18" t="s">
        <v>306</v>
      </c>
      <c r="BE1286" s="145">
        <f>IF(N1286="základní",J1286,0)</f>
        <v>0</v>
      </c>
      <c r="BF1286" s="145">
        <f>IF(N1286="snížená",J1286,0)</f>
        <v>0</v>
      </c>
      <c r="BG1286" s="145">
        <f>IF(N1286="zákl. přenesená",J1286,0)</f>
        <v>0</v>
      </c>
      <c r="BH1286" s="145">
        <f>IF(N1286="sníž. přenesená",J1286,0)</f>
        <v>0</v>
      </c>
      <c r="BI1286" s="145">
        <f>IF(N1286="nulová",J1286,0)</f>
        <v>0</v>
      </c>
      <c r="BJ1286" s="18" t="s">
        <v>79</v>
      </c>
      <c r="BK1286" s="145">
        <f>ROUND(I1286*H1286,2)</f>
        <v>0</v>
      </c>
      <c r="BL1286" s="18" t="s">
        <v>368</v>
      </c>
      <c r="BM1286" s="144" t="s">
        <v>4640</v>
      </c>
    </row>
    <row r="1287" spans="2:65" s="12" customFormat="1">
      <c r="B1287" s="146"/>
      <c r="D1287" s="147" t="s">
        <v>313</v>
      </c>
      <c r="F1287" s="149" t="s">
        <v>4641</v>
      </c>
      <c r="H1287" s="150">
        <v>486.20299999999997</v>
      </c>
      <c r="I1287" s="151"/>
      <c r="L1287" s="146"/>
      <c r="M1287" s="152"/>
      <c r="T1287" s="153"/>
      <c r="AT1287" s="148" t="s">
        <v>313</v>
      </c>
      <c r="AU1287" s="148" t="s">
        <v>81</v>
      </c>
      <c r="AV1287" s="12" t="s">
        <v>81</v>
      </c>
      <c r="AW1287" s="12" t="s">
        <v>4</v>
      </c>
      <c r="AX1287" s="12" t="s">
        <v>79</v>
      </c>
      <c r="AY1287" s="148" t="s">
        <v>306</v>
      </c>
    </row>
    <row r="1288" spans="2:65" s="1" customFormat="1" ht="16.5" customHeight="1">
      <c r="B1288" s="33"/>
      <c r="C1288" s="133" t="s">
        <v>1706</v>
      </c>
      <c r="D1288" s="133" t="s">
        <v>308</v>
      </c>
      <c r="E1288" s="134" t="s">
        <v>4642</v>
      </c>
      <c r="F1288" s="135" t="s">
        <v>4643</v>
      </c>
      <c r="G1288" s="136" t="s">
        <v>236</v>
      </c>
      <c r="H1288" s="137">
        <v>29.48</v>
      </c>
      <c r="I1288" s="138"/>
      <c r="J1288" s="139">
        <f>ROUND(I1288*H1288,2)</f>
        <v>0</v>
      </c>
      <c r="K1288" s="135" t="s">
        <v>3596</v>
      </c>
      <c r="L1288" s="33"/>
      <c r="M1288" s="140" t="s">
        <v>21</v>
      </c>
      <c r="N1288" s="141" t="s">
        <v>43</v>
      </c>
      <c r="P1288" s="142">
        <f>O1288*H1288</f>
        <v>0</v>
      </c>
      <c r="Q1288" s="142">
        <v>3.0000000000000001E-5</v>
      </c>
      <c r="R1288" s="142">
        <f>Q1288*H1288</f>
        <v>8.8440000000000003E-4</v>
      </c>
      <c r="S1288" s="142">
        <v>0</v>
      </c>
      <c r="T1288" s="143">
        <f>S1288*H1288</f>
        <v>0</v>
      </c>
      <c r="AR1288" s="144" t="s">
        <v>368</v>
      </c>
      <c r="AT1288" s="144" t="s">
        <v>308</v>
      </c>
      <c r="AU1288" s="144" t="s">
        <v>81</v>
      </c>
      <c r="AY1288" s="18" t="s">
        <v>306</v>
      </c>
      <c r="BE1288" s="145">
        <f>IF(N1288="základní",J1288,0)</f>
        <v>0</v>
      </c>
      <c r="BF1288" s="145">
        <f>IF(N1288="snížená",J1288,0)</f>
        <v>0</v>
      </c>
      <c r="BG1288" s="145">
        <f>IF(N1288="zákl. přenesená",J1288,0)</f>
        <v>0</v>
      </c>
      <c r="BH1288" s="145">
        <f>IF(N1288="sníž. přenesená",J1288,0)</f>
        <v>0</v>
      </c>
      <c r="BI1288" s="145">
        <f>IF(N1288="nulová",J1288,0)</f>
        <v>0</v>
      </c>
      <c r="BJ1288" s="18" t="s">
        <v>79</v>
      </c>
      <c r="BK1288" s="145">
        <f>ROUND(I1288*H1288,2)</f>
        <v>0</v>
      </c>
      <c r="BL1288" s="18" t="s">
        <v>368</v>
      </c>
      <c r="BM1288" s="144" t="s">
        <v>4644</v>
      </c>
    </row>
    <row r="1289" spans="2:65" s="1" customFormat="1">
      <c r="B1289" s="33"/>
      <c r="D1289" s="161" t="s">
        <v>321</v>
      </c>
      <c r="F1289" s="162" t="s">
        <v>4645</v>
      </c>
      <c r="I1289" s="163"/>
      <c r="L1289" s="33"/>
      <c r="M1289" s="164"/>
      <c r="T1289" s="52"/>
      <c r="AT1289" s="18" t="s">
        <v>321</v>
      </c>
      <c r="AU1289" s="18" t="s">
        <v>81</v>
      </c>
    </row>
    <row r="1290" spans="2:65" s="12" customFormat="1">
      <c r="B1290" s="146"/>
      <c r="D1290" s="147" t="s">
        <v>313</v>
      </c>
      <c r="E1290" s="148" t="s">
        <v>21</v>
      </c>
      <c r="F1290" s="149" t="s">
        <v>4646</v>
      </c>
      <c r="H1290" s="150">
        <v>29.48</v>
      </c>
      <c r="I1290" s="151"/>
      <c r="L1290" s="146"/>
      <c r="M1290" s="152"/>
      <c r="T1290" s="153"/>
      <c r="AT1290" s="148" t="s">
        <v>313</v>
      </c>
      <c r="AU1290" s="148" t="s">
        <v>81</v>
      </c>
      <c r="AV1290" s="12" t="s">
        <v>81</v>
      </c>
      <c r="AW1290" s="12" t="s">
        <v>34</v>
      </c>
      <c r="AX1290" s="12" t="s">
        <v>72</v>
      </c>
      <c r="AY1290" s="148" t="s">
        <v>306</v>
      </c>
    </row>
    <row r="1291" spans="2:65" s="13" customFormat="1">
      <c r="B1291" s="154"/>
      <c r="D1291" s="147" t="s">
        <v>313</v>
      </c>
      <c r="E1291" s="155" t="s">
        <v>21</v>
      </c>
      <c r="F1291" s="156" t="s">
        <v>315</v>
      </c>
      <c r="H1291" s="157">
        <v>29.48</v>
      </c>
      <c r="I1291" s="158"/>
      <c r="L1291" s="154"/>
      <c r="M1291" s="159"/>
      <c r="T1291" s="160"/>
      <c r="AT1291" s="155" t="s">
        <v>313</v>
      </c>
      <c r="AU1291" s="155" t="s">
        <v>81</v>
      </c>
      <c r="AV1291" s="13" t="s">
        <v>89</v>
      </c>
      <c r="AW1291" s="13" t="s">
        <v>34</v>
      </c>
      <c r="AX1291" s="13" t="s">
        <v>79</v>
      </c>
      <c r="AY1291" s="155" t="s">
        <v>306</v>
      </c>
    </row>
    <row r="1292" spans="2:65" s="1" customFormat="1" ht="16.5" customHeight="1">
      <c r="B1292" s="33"/>
      <c r="C1292" s="179" t="s">
        <v>1713</v>
      </c>
      <c r="D1292" s="179" t="s">
        <v>447</v>
      </c>
      <c r="E1292" s="180" t="s">
        <v>4647</v>
      </c>
      <c r="F1292" s="181" t="s">
        <v>4648</v>
      </c>
      <c r="G1292" s="182" t="s">
        <v>236</v>
      </c>
      <c r="H1292" s="183">
        <v>30.954000000000001</v>
      </c>
      <c r="I1292" s="184"/>
      <c r="J1292" s="185">
        <f>ROUND(I1292*H1292,2)</f>
        <v>0</v>
      </c>
      <c r="K1292" s="181" t="s">
        <v>3596</v>
      </c>
      <c r="L1292" s="186"/>
      <c r="M1292" s="187" t="s">
        <v>21</v>
      </c>
      <c r="N1292" s="188" t="s">
        <v>43</v>
      </c>
      <c r="P1292" s="142">
        <f>O1292*H1292</f>
        <v>0</v>
      </c>
      <c r="Q1292" s="142">
        <v>1.3999999999999999E-4</v>
      </c>
      <c r="R1292" s="142">
        <f>Q1292*H1292</f>
        <v>4.3335599999999993E-3</v>
      </c>
      <c r="S1292" s="142">
        <v>0</v>
      </c>
      <c r="T1292" s="143">
        <f>S1292*H1292</f>
        <v>0</v>
      </c>
      <c r="AR1292" s="144" t="s">
        <v>530</v>
      </c>
      <c r="AT1292" s="144" t="s">
        <v>447</v>
      </c>
      <c r="AU1292" s="144" t="s">
        <v>81</v>
      </c>
      <c r="AY1292" s="18" t="s">
        <v>306</v>
      </c>
      <c r="BE1292" s="145">
        <f>IF(N1292="základní",J1292,0)</f>
        <v>0</v>
      </c>
      <c r="BF1292" s="145">
        <f>IF(N1292="snížená",J1292,0)</f>
        <v>0</v>
      </c>
      <c r="BG1292" s="145">
        <f>IF(N1292="zákl. přenesená",J1292,0)</f>
        <v>0</v>
      </c>
      <c r="BH1292" s="145">
        <f>IF(N1292="sníž. přenesená",J1292,0)</f>
        <v>0</v>
      </c>
      <c r="BI1292" s="145">
        <f>IF(N1292="nulová",J1292,0)</f>
        <v>0</v>
      </c>
      <c r="BJ1292" s="18" t="s">
        <v>79</v>
      </c>
      <c r="BK1292" s="145">
        <f>ROUND(I1292*H1292,2)</f>
        <v>0</v>
      </c>
      <c r="BL1292" s="18" t="s">
        <v>368</v>
      </c>
      <c r="BM1292" s="144" t="s">
        <v>4649</v>
      </c>
    </row>
    <row r="1293" spans="2:65" s="12" customFormat="1">
      <c r="B1293" s="146"/>
      <c r="D1293" s="147" t="s">
        <v>313</v>
      </c>
      <c r="F1293" s="149" t="s">
        <v>4626</v>
      </c>
      <c r="H1293" s="150">
        <v>30.954000000000001</v>
      </c>
      <c r="I1293" s="151"/>
      <c r="L1293" s="146"/>
      <c r="M1293" s="152"/>
      <c r="T1293" s="153"/>
      <c r="AT1293" s="148" t="s">
        <v>313</v>
      </c>
      <c r="AU1293" s="148" t="s">
        <v>81</v>
      </c>
      <c r="AV1293" s="12" t="s">
        <v>81</v>
      </c>
      <c r="AW1293" s="12" t="s">
        <v>4</v>
      </c>
      <c r="AX1293" s="12" t="s">
        <v>79</v>
      </c>
      <c r="AY1293" s="148" t="s">
        <v>306</v>
      </c>
    </row>
    <row r="1294" spans="2:65" s="1" customFormat="1" ht="24.2" customHeight="1">
      <c r="B1294" s="33"/>
      <c r="C1294" s="133" t="s">
        <v>1718</v>
      </c>
      <c r="D1294" s="133" t="s">
        <v>308</v>
      </c>
      <c r="E1294" s="134" t="s">
        <v>1791</v>
      </c>
      <c r="F1294" s="135" t="s">
        <v>4650</v>
      </c>
      <c r="G1294" s="136" t="s">
        <v>236</v>
      </c>
      <c r="H1294" s="137">
        <v>94.5</v>
      </c>
      <c r="I1294" s="138"/>
      <c r="J1294" s="139">
        <f>ROUND(I1294*H1294,2)</f>
        <v>0</v>
      </c>
      <c r="K1294" s="135" t="s">
        <v>3596</v>
      </c>
      <c r="L1294" s="33"/>
      <c r="M1294" s="140" t="s">
        <v>21</v>
      </c>
      <c r="N1294" s="141" t="s">
        <v>43</v>
      </c>
      <c r="P1294" s="142">
        <f>O1294*H1294</f>
        <v>0</v>
      </c>
      <c r="Q1294" s="142">
        <v>6.0000000000000001E-3</v>
      </c>
      <c r="R1294" s="142">
        <f>Q1294*H1294</f>
        <v>0.56700000000000006</v>
      </c>
      <c r="S1294" s="142">
        <v>0</v>
      </c>
      <c r="T1294" s="143">
        <f>S1294*H1294</f>
        <v>0</v>
      </c>
      <c r="AR1294" s="144" t="s">
        <v>368</v>
      </c>
      <c r="AT1294" s="144" t="s">
        <v>308</v>
      </c>
      <c r="AU1294" s="144" t="s">
        <v>81</v>
      </c>
      <c r="AY1294" s="18" t="s">
        <v>306</v>
      </c>
      <c r="BE1294" s="145">
        <f>IF(N1294="základní",J1294,0)</f>
        <v>0</v>
      </c>
      <c r="BF1294" s="145">
        <f>IF(N1294="snížená",J1294,0)</f>
        <v>0</v>
      </c>
      <c r="BG1294" s="145">
        <f>IF(N1294="zákl. přenesená",J1294,0)</f>
        <v>0</v>
      </c>
      <c r="BH1294" s="145">
        <f>IF(N1294="sníž. přenesená",J1294,0)</f>
        <v>0</v>
      </c>
      <c r="BI1294" s="145">
        <f>IF(N1294="nulová",J1294,0)</f>
        <v>0</v>
      </c>
      <c r="BJ1294" s="18" t="s">
        <v>79</v>
      </c>
      <c r="BK1294" s="145">
        <f>ROUND(I1294*H1294,2)</f>
        <v>0</v>
      </c>
      <c r="BL1294" s="18" t="s">
        <v>368</v>
      </c>
      <c r="BM1294" s="144" t="s">
        <v>4651</v>
      </c>
    </row>
    <row r="1295" spans="2:65" s="1" customFormat="1">
      <c r="B1295" s="33"/>
      <c r="D1295" s="161" t="s">
        <v>321</v>
      </c>
      <c r="F1295" s="162" t="s">
        <v>4652</v>
      </c>
      <c r="I1295" s="163"/>
      <c r="L1295" s="33"/>
      <c r="M1295" s="164"/>
      <c r="T1295" s="52"/>
      <c r="AT1295" s="18" t="s">
        <v>321</v>
      </c>
      <c r="AU1295" s="18" t="s">
        <v>81</v>
      </c>
    </row>
    <row r="1296" spans="2:65" s="14" customFormat="1">
      <c r="B1296" s="165"/>
      <c r="D1296" s="147" t="s">
        <v>313</v>
      </c>
      <c r="E1296" s="166" t="s">
        <v>21</v>
      </c>
      <c r="F1296" s="167" t="s">
        <v>4653</v>
      </c>
      <c r="H1296" s="166" t="s">
        <v>21</v>
      </c>
      <c r="I1296" s="168"/>
      <c r="L1296" s="165"/>
      <c r="M1296" s="169"/>
      <c r="T1296" s="170"/>
      <c r="AT1296" s="166" t="s">
        <v>313</v>
      </c>
      <c r="AU1296" s="166" t="s">
        <v>81</v>
      </c>
      <c r="AV1296" s="14" t="s">
        <v>79</v>
      </c>
      <c r="AW1296" s="14" t="s">
        <v>34</v>
      </c>
      <c r="AX1296" s="14" t="s">
        <v>72</v>
      </c>
      <c r="AY1296" s="166" t="s">
        <v>306</v>
      </c>
    </row>
    <row r="1297" spans="2:65" s="14" customFormat="1">
      <c r="B1297" s="165"/>
      <c r="D1297" s="147" t="s">
        <v>313</v>
      </c>
      <c r="E1297" s="166" t="s">
        <v>21</v>
      </c>
      <c r="F1297" s="167" t="s">
        <v>4590</v>
      </c>
      <c r="H1297" s="166" t="s">
        <v>21</v>
      </c>
      <c r="I1297" s="168"/>
      <c r="L1297" s="165"/>
      <c r="M1297" s="169"/>
      <c r="T1297" s="170"/>
      <c r="AT1297" s="166" t="s">
        <v>313</v>
      </c>
      <c r="AU1297" s="166" t="s">
        <v>81</v>
      </c>
      <c r="AV1297" s="14" t="s">
        <v>79</v>
      </c>
      <c r="AW1297" s="14" t="s">
        <v>34</v>
      </c>
      <c r="AX1297" s="14" t="s">
        <v>72</v>
      </c>
      <c r="AY1297" s="166" t="s">
        <v>306</v>
      </c>
    </row>
    <row r="1298" spans="2:65" s="12" customFormat="1">
      <c r="B1298" s="146"/>
      <c r="D1298" s="147" t="s">
        <v>313</v>
      </c>
      <c r="E1298" s="148" t="s">
        <v>21</v>
      </c>
      <c r="F1298" s="149" t="s">
        <v>4654</v>
      </c>
      <c r="H1298" s="150">
        <v>33.299999999999997</v>
      </c>
      <c r="I1298" s="151"/>
      <c r="L1298" s="146"/>
      <c r="M1298" s="152"/>
      <c r="T1298" s="153"/>
      <c r="AT1298" s="148" t="s">
        <v>313</v>
      </c>
      <c r="AU1298" s="148" t="s">
        <v>81</v>
      </c>
      <c r="AV1298" s="12" t="s">
        <v>81</v>
      </c>
      <c r="AW1298" s="12" t="s">
        <v>34</v>
      </c>
      <c r="AX1298" s="12" t="s">
        <v>72</v>
      </c>
      <c r="AY1298" s="148" t="s">
        <v>306</v>
      </c>
    </row>
    <row r="1299" spans="2:65" s="12" customFormat="1">
      <c r="B1299" s="146"/>
      <c r="D1299" s="147" t="s">
        <v>313</v>
      </c>
      <c r="E1299" s="148" t="s">
        <v>21</v>
      </c>
      <c r="F1299" s="149" t="s">
        <v>4655</v>
      </c>
      <c r="H1299" s="150">
        <v>61.2</v>
      </c>
      <c r="I1299" s="151"/>
      <c r="L1299" s="146"/>
      <c r="M1299" s="152"/>
      <c r="T1299" s="153"/>
      <c r="AT1299" s="148" t="s">
        <v>313</v>
      </c>
      <c r="AU1299" s="148" t="s">
        <v>81</v>
      </c>
      <c r="AV1299" s="12" t="s">
        <v>81</v>
      </c>
      <c r="AW1299" s="12" t="s">
        <v>34</v>
      </c>
      <c r="AX1299" s="12" t="s">
        <v>72</v>
      </c>
      <c r="AY1299" s="148" t="s">
        <v>306</v>
      </c>
    </row>
    <row r="1300" spans="2:65" s="13" customFormat="1">
      <c r="B1300" s="154"/>
      <c r="D1300" s="147" t="s">
        <v>313</v>
      </c>
      <c r="E1300" s="155" t="s">
        <v>21</v>
      </c>
      <c r="F1300" s="156" t="s">
        <v>315</v>
      </c>
      <c r="H1300" s="157">
        <v>94.5</v>
      </c>
      <c r="I1300" s="158"/>
      <c r="L1300" s="154"/>
      <c r="M1300" s="159"/>
      <c r="T1300" s="160"/>
      <c r="AT1300" s="155" t="s">
        <v>313</v>
      </c>
      <c r="AU1300" s="155" t="s">
        <v>81</v>
      </c>
      <c r="AV1300" s="13" t="s">
        <v>89</v>
      </c>
      <c r="AW1300" s="13" t="s">
        <v>34</v>
      </c>
      <c r="AX1300" s="13" t="s">
        <v>79</v>
      </c>
      <c r="AY1300" s="155" t="s">
        <v>306</v>
      </c>
    </row>
    <row r="1301" spans="2:65" s="1" customFormat="1" ht="16.5" customHeight="1">
      <c r="B1301" s="33"/>
      <c r="C1301" s="179" t="s">
        <v>1727</v>
      </c>
      <c r="D1301" s="179" t="s">
        <v>447</v>
      </c>
      <c r="E1301" s="180" t="s">
        <v>4656</v>
      </c>
      <c r="F1301" s="181" t="s">
        <v>4657</v>
      </c>
      <c r="G1301" s="182" t="s">
        <v>236</v>
      </c>
      <c r="H1301" s="183">
        <v>99.224999999999994</v>
      </c>
      <c r="I1301" s="184"/>
      <c r="J1301" s="185">
        <f>ROUND(I1301*H1301,2)</f>
        <v>0</v>
      </c>
      <c r="K1301" s="181" t="s">
        <v>3596</v>
      </c>
      <c r="L1301" s="186"/>
      <c r="M1301" s="187" t="s">
        <v>21</v>
      </c>
      <c r="N1301" s="188" t="s">
        <v>43</v>
      </c>
      <c r="P1301" s="142">
        <f>O1301*H1301</f>
        <v>0</v>
      </c>
      <c r="Q1301" s="142">
        <v>4.4999999999999997E-3</v>
      </c>
      <c r="R1301" s="142">
        <f>Q1301*H1301</f>
        <v>0.44651249999999992</v>
      </c>
      <c r="S1301" s="142">
        <v>0</v>
      </c>
      <c r="T1301" s="143">
        <f>S1301*H1301</f>
        <v>0</v>
      </c>
      <c r="AR1301" s="144" t="s">
        <v>530</v>
      </c>
      <c r="AT1301" s="144" t="s">
        <v>447</v>
      </c>
      <c r="AU1301" s="144" t="s">
        <v>81</v>
      </c>
      <c r="AY1301" s="18" t="s">
        <v>306</v>
      </c>
      <c r="BE1301" s="145">
        <f>IF(N1301="základní",J1301,0)</f>
        <v>0</v>
      </c>
      <c r="BF1301" s="145">
        <f>IF(N1301="snížená",J1301,0)</f>
        <v>0</v>
      </c>
      <c r="BG1301" s="145">
        <f>IF(N1301="zákl. přenesená",J1301,0)</f>
        <v>0</v>
      </c>
      <c r="BH1301" s="145">
        <f>IF(N1301="sníž. přenesená",J1301,0)</f>
        <v>0</v>
      </c>
      <c r="BI1301" s="145">
        <f>IF(N1301="nulová",J1301,0)</f>
        <v>0</v>
      </c>
      <c r="BJ1301" s="18" t="s">
        <v>79</v>
      </c>
      <c r="BK1301" s="145">
        <f>ROUND(I1301*H1301,2)</f>
        <v>0</v>
      </c>
      <c r="BL1301" s="18" t="s">
        <v>368</v>
      </c>
      <c r="BM1301" s="144" t="s">
        <v>4658</v>
      </c>
    </row>
    <row r="1302" spans="2:65" s="12" customFormat="1">
      <c r="B1302" s="146"/>
      <c r="D1302" s="147" t="s">
        <v>313</v>
      </c>
      <c r="F1302" s="149" t="s">
        <v>4659</v>
      </c>
      <c r="H1302" s="150">
        <v>99.224999999999994</v>
      </c>
      <c r="I1302" s="151"/>
      <c r="L1302" s="146"/>
      <c r="M1302" s="152"/>
      <c r="T1302" s="153"/>
      <c r="AT1302" s="148" t="s">
        <v>313</v>
      </c>
      <c r="AU1302" s="148" t="s">
        <v>81</v>
      </c>
      <c r="AV1302" s="12" t="s">
        <v>81</v>
      </c>
      <c r="AW1302" s="12" t="s">
        <v>4</v>
      </c>
      <c r="AX1302" s="12" t="s">
        <v>79</v>
      </c>
      <c r="AY1302" s="148" t="s">
        <v>306</v>
      </c>
    </row>
    <row r="1303" spans="2:65" s="1" customFormat="1" ht="24.2" customHeight="1">
      <c r="B1303" s="33"/>
      <c r="C1303" s="133" t="s">
        <v>1730</v>
      </c>
      <c r="D1303" s="133" t="s">
        <v>308</v>
      </c>
      <c r="E1303" s="134" t="s">
        <v>1803</v>
      </c>
      <c r="F1303" s="135" t="s">
        <v>4660</v>
      </c>
      <c r="G1303" s="136" t="s">
        <v>236</v>
      </c>
      <c r="H1303" s="137">
        <v>48.198999999999998</v>
      </c>
      <c r="I1303" s="138"/>
      <c r="J1303" s="139">
        <f>ROUND(I1303*H1303,2)</f>
        <v>0</v>
      </c>
      <c r="K1303" s="135" t="s">
        <v>3596</v>
      </c>
      <c r="L1303" s="33"/>
      <c r="M1303" s="140" t="s">
        <v>21</v>
      </c>
      <c r="N1303" s="141" t="s">
        <v>43</v>
      </c>
      <c r="P1303" s="142">
        <f>O1303*H1303</f>
        <v>0</v>
      </c>
      <c r="Q1303" s="142">
        <v>3.0000000000000001E-3</v>
      </c>
      <c r="R1303" s="142">
        <f>Q1303*H1303</f>
        <v>0.144597</v>
      </c>
      <c r="S1303" s="142">
        <v>0</v>
      </c>
      <c r="T1303" s="143">
        <f>S1303*H1303</f>
        <v>0</v>
      </c>
      <c r="AR1303" s="144" t="s">
        <v>368</v>
      </c>
      <c r="AT1303" s="144" t="s">
        <v>308</v>
      </c>
      <c r="AU1303" s="144" t="s">
        <v>81</v>
      </c>
      <c r="AY1303" s="18" t="s">
        <v>306</v>
      </c>
      <c r="BE1303" s="145">
        <f>IF(N1303="základní",J1303,0)</f>
        <v>0</v>
      </c>
      <c r="BF1303" s="145">
        <f>IF(N1303="snížená",J1303,0)</f>
        <v>0</v>
      </c>
      <c r="BG1303" s="145">
        <f>IF(N1303="zákl. přenesená",J1303,0)</f>
        <v>0</v>
      </c>
      <c r="BH1303" s="145">
        <f>IF(N1303="sníž. přenesená",J1303,0)</f>
        <v>0</v>
      </c>
      <c r="BI1303" s="145">
        <f>IF(N1303="nulová",J1303,0)</f>
        <v>0</v>
      </c>
      <c r="BJ1303" s="18" t="s">
        <v>79</v>
      </c>
      <c r="BK1303" s="145">
        <f>ROUND(I1303*H1303,2)</f>
        <v>0</v>
      </c>
      <c r="BL1303" s="18" t="s">
        <v>368</v>
      </c>
      <c r="BM1303" s="144" t="s">
        <v>4661</v>
      </c>
    </row>
    <row r="1304" spans="2:65" s="1" customFormat="1">
      <c r="B1304" s="33"/>
      <c r="D1304" s="161" t="s">
        <v>321</v>
      </c>
      <c r="F1304" s="162" t="s">
        <v>4662</v>
      </c>
      <c r="I1304" s="163"/>
      <c r="L1304" s="33"/>
      <c r="M1304" s="164"/>
      <c r="T1304" s="52"/>
      <c r="AT1304" s="18" t="s">
        <v>321</v>
      </c>
      <c r="AU1304" s="18" t="s">
        <v>81</v>
      </c>
    </row>
    <row r="1305" spans="2:65" s="12" customFormat="1">
      <c r="B1305" s="146"/>
      <c r="D1305" s="147" t="s">
        <v>313</v>
      </c>
      <c r="E1305" s="148" t="s">
        <v>21</v>
      </c>
      <c r="F1305" s="149" t="s">
        <v>4663</v>
      </c>
      <c r="H1305" s="150">
        <v>48.198999999999998</v>
      </c>
      <c r="I1305" s="151"/>
      <c r="L1305" s="146"/>
      <c r="M1305" s="152"/>
      <c r="T1305" s="153"/>
      <c r="AT1305" s="148" t="s">
        <v>313</v>
      </c>
      <c r="AU1305" s="148" t="s">
        <v>81</v>
      </c>
      <c r="AV1305" s="12" t="s">
        <v>81</v>
      </c>
      <c r="AW1305" s="12" t="s">
        <v>34</v>
      </c>
      <c r="AX1305" s="12" t="s">
        <v>72</v>
      </c>
      <c r="AY1305" s="148" t="s">
        <v>306</v>
      </c>
    </row>
    <row r="1306" spans="2:65" s="13" customFormat="1">
      <c r="B1306" s="154"/>
      <c r="D1306" s="147" t="s">
        <v>313</v>
      </c>
      <c r="E1306" s="155" t="s">
        <v>21</v>
      </c>
      <c r="F1306" s="156" t="s">
        <v>315</v>
      </c>
      <c r="H1306" s="157">
        <v>48.198999999999998</v>
      </c>
      <c r="I1306" s="158"/>
      <c r="L1306" s="154"/>
      <c r="M1306" s="159"/>
      <c r="T1306" s="160"/>
      <c r="AT1306" s="155" t="s">
        <v>313</v>
      </c>
      <c r="AU1306" s="155" t="s">
        <v>81</v>
      </c>
      <c r="AV1306" s="13" t="s">
        <v>89</v>
      </c>
      <c r="AW1306" s="13" t="s">
        <v>34</v>
      </c>
      <c r="AX1306" s="13" t="s">
        <v>79</v>
      </c>
      <c r="AY1306" s="155" t="s">
        <v>306</v>
      </c>
    </row>
    <row r="1307" spans="2:65" s="1" customFormat="1" ht="16.5" customHeight="1">
      <c r="B1307" s="33"/>
      <c r="C1307" s="179" t="s">
        <v>1733</v>
      </c>
      <c r="D1307" s="179" t="s">
        <v>447</v>
      </c>
      <c r="E1307" s="180" t="s">
        <v>4165</v>
      </c>
      <c r="F1307" s="181" t="s">
        <v>4166</v>
      </c>
      <c r="G1307" s="182" t="s">
        <v>236</v>
      </c>
      <c r="H1307" s="183">
        <v>50.609000000000002</v>
      </c>
      <c r="I1307" s="184"/>
      <c r="J1307" s="185">
        <f>ROUND(I1307*H1307,2)</f>
        <v>0</v>
      </c>
      <c r="K1307" s="181" t="s">
        <v>3596</v>
      </c>
      <c r="L1307" s="186"/>
      <c r="M1307" s="187" t="s">
        <v>21</v>
      </c>
      <c r="N1307" s="188" t="s">
        <v>43</v>
      </c>
      <c r="P1307" s="142">
        <f>O1307*H1307</f>
        <v>0</v>
      </c>
      <c r="Q1307" s="142">
        <v>4.4999999999999997E-3</v>
      </c>
      <c r="R1307" s="142">
        <f>Q1307*H1307</f>
        <v>0.22774049999999998</v>
      </c>
      <c r="S1307" s="142">
        <v>0</v>
      </c>
      <c r="T1307" s="143">
        <f>S1307*H1307</f>
        <v>0</v>
      </c>
      <c r="AR1307" s="144" t="s">
        <v>530</v>
      </c>
      <c r="AT1307" s="144" t="s">
        <v>447</v>
      </c>
      <c r="AU1307" s="144" t="s">
        <v>81</v>
      </c>
      <c r="AY1307" s="18" t="s">
        <v>306</v>
      </c>
      <c r="BE1307" s="145">
        <f>IF(N1307="základní",J1307,0)</f>
        <v>0</v>
      </c>
      <c r="BF1307" s="145">
        <f>IF(N1307="snížená",J1307,0)</f>
        <v>0</v>
      </c>
      <c r="BG1307" s="145">
        <f>IF(N1307="zákl. přenesená",J1307,0)</f>
        <v>0</v>
      </c>
      <c r="BH1307" s="145">
        <f>IF(N1307="sníž. přenesená",J1307,0)</f>
        <v>0</v>
      </c>
      <c r="BI1307" s="145">
        <f>IF(N1307="nulová",J1307,0)</f>
        <v>0</v>
      </c>
      <c r="BJ1307" s="18" t="s">
        <v>79</v>
      </c>
      <c r="BK1307" s="145">
        <f>ROUND(I1307*H1307,2)</f>
        <v>0</v>
      </c>
      <c r="BL1307" s="18" t="s">
        <v>368</v>
      </c>
      <c r="BM1307" s="144" t="s">
        <v>4664</v>
      </c>
    </row>
    <row r="1308" spans="2:65" s="12" customFormat="1">
      <c r="B1308" s="146"/>
      <c r="D1308" s="147" t="s">
        <v>313</v>
      </c>
      <c r="F1308" s="149" t="s">
        <v>4665</v>
      </c>
      <c r="H1308" s="150">
        <v>50.609000000000002</v>
      </c>
      <c r="I1308" s="151"/>
      <c r="L1308" s="146"/>
      <c r="M1308" s="152"/>
      <c r="T1308" s="153"/>
      <c r="AT1308" s="148" t="s">
        <v>313</v>
      </c>
      <c r="AU1308" s="148" t="s">
        <v>81</v>
      </c>
      <c r="AV1308" s="12" t="s">
        <v>81</v>
      </c>
      <c r="AW1308" s="12" t="s">
        <v>4</v>
      </c>
      <c r="AX1308" s="12" t="s">
        <v>79</v>
      </c>
      <c r="AY1308" s="148" t="s">
        <v>306</v>
      </c>
    </row>
    <row r="1309" spans="2:65" s="1" customFormat="1" ht="24.2" customHeight="1">
      <c r="B1309" s="33"/>
      <c r="C1309" s="133" t="s">
        <v>1735</v>
      </c>
      <c r="D1309" s="133" t="s">
        <v>308</v>
      </c>
      <c r="E1309" s="134" t="s">
        <v>4666</v>
      </c>
      <c r="F1309" s="135" t="s">
        <v>4667</v>
      </c>
      <c r="G1309" s="136" t="s">
        <v>236</v>
      </c>
      <c r="H1309" s="137">
        <v>8.3209999999999997</v>
      </c>
      <c r="I1309" s="138"/>
      <c r="J1309" s="139">
        <f>ROUND(I1309*H1309,2)</f>
        <v>0</v>
      </c>
      <c r="K1309" s="135" t="s">
        <v>3596</v>
      </c>
      <c r="L1309" s="33"/>
      <c r="M1309" s="140" t="s">
        <v>21</v>
      </c>
      <c r="N1309" s="141" t="s">
        <v>43</v>
      </c>
      <c r="P1309" s="142">
        <f>O1309*H1309</f>
        <v>0</v>
      </c>
      <c r="Q1309" s="142">
        <v>0</v>
      </c>
      <c r="R1309" s="142">
        <f>Q1309*H1309</f>
        <v>0</v>
      </c>
      <c r="S1309" s="142">
        <v>0</v>
      </c>
      <c r="T1309" s="143">
        <f>S1309*H1309</f>
        <v>0</v>
      </c>
      <c r="AR1309" s="144" t="s">
        <v>368</v>
      </c>
      <c r="AT1309" s="144" t="s">
        <v>308</v>
      </c>
      <c r="AU1309" s="144" t="s">
        <v>81</v>
      </c>
      <c r="AY1309" s="18" t="s">
        <v>306</v>
      </c>
      <c r="BE1309" s="145">
        <f>IF(N1309="základní",J1309,0)</f>
        <v>0</v>
      </c>
      <c r="BF1309" s="145">
        <f>IF(N1309="snížená",J1309,0)</f>
        <v>0</v>
      </c>
      <c r="BG1309" s="145">
        <f>IF(N1309="zákl. přenesená",J1309,0)</f>
        <v>0</v>
      </c>
      <c r="BH1309" s="145">
        <f>IF(N1309="sníž. přenesená",J1309,0)</f>
        <v>0</v>
      </c>
      <c r="BI1309" s="145">
        <f>IF(N1309="nulová",J1309,0)</f>
        <v>0</v>
      </c>
      <c r="BJ1309" s="18" t="s">
        <v>79</v>
      </c>
      <c r="BK1309" s="145">
        <f>ROUND(I1309*H1309,2)</f>
        <v>0</v>
      </c>
      <c r="BL1309" s="18" t="s">
        <v>368</v>
      </c>
      <c r="BM1309" s="144" t="s">
        <v>4668</v>
      </c>
    </row>
    <row r="1310" spans="2:65" s="1" customFormat="1">
      <c r="B1310" s="33"/>
      <c r="D1310" s="161" t="s">
        <v>321</v>
      </c>
      <c r="F1310" s="162" t="s">
        <v>4669</v>
      </c>
      <c r="I1310" s="163"/>
      <c r="L1310" s="33"/>
      <c r="M1310" s="164"/>
      <c r="T1310" s="52"/>
      <c r="AT1310" s="18" t="s">
        <v>321</v>
      </c>
      <c r="AU1310" s="18" t="s">
        <v>81</v>
      </c>
    </row>
    <row r="1311" spans="2:65" s="12" customFormat="1">
      <c r="B1311" s="146"/>
      <c r="D1311" s="147" t="s">
        <v>313</v>
      </c>
      <c r="E1311" s="148" t="s">
        <v>21</v>
      </c>
      <c r="F1311" s="149" t="s">
        <v>4670</v>
      </c>
      <c r="H1311" s="150">
        <v>8.3209999999999997</v>
      </c>
      <c r="I1311" s="151"/>
      <c r="L1311" s="146"/>
      <c r="M1311" s="152"/>
      <c r="T1311" s="153"/>
      <c r="AT1311" s="148" t="s">
        <v>313</v>
      </c>
      <c r="AU1311" s="148" t="s">
        <v>81</v>
      </c>
      <c r="AV1311" s="12" t="s">
        <v>81</v>
      </c>
      <c r="AW1311" s="12" t="s">
        <v>34</v>
      </c>
      <c r="AX1311" s="12" t="s">
        <v>72</v>
      </c>
      <c r="AY1311" s="148" t="s">
        <v>306</v>
      </c>
    </row>
    <row r="1312" spans="2:65" s="13" customFormat="1">
      <c r="B1312" s="154"/>
      <c r="D1312" s="147" t="s">
        <v>313</v>
      </c>
      <c r="E1312" s="155" t="s">
        <v>21</v>
      </c>
      <c r="F1312" s="156" t="s">
        <v>315</v>
      </c>
      <c r="H1312" s="157">
        <v>8.3209999999999997</v>
      </c>
      <c r="I1312" s="158"/>
      <c r="L1312" s="154"/>
      <c r="M1312" s="159"/>
      <c r="T1312" s="160"/>
      <c r="AT1312" s="155" t="s">
        <v>313</v>
      </c>
      <c r="AU1312" s="155" t="s">
        <v>81</v>
      </c>
      <c r="AV1312" s="13" t="s">
        <v>89</v>
      </c>
      <c r="AW1312" s="13" t="s">
        <v>34</v>
      </c>
      <c r="AX1312" s="13" t="s">
        <v>79</v>
      </c>
      <c r="AY1312" s="155" t="s">
        <v>306</v>
      </c>
    </row>
    <row r="1313" spans="2:65" s="1" customFormat="1" ht="16.5" customHeight="1">
      <c r="B1313" s="33"/>
      <c r="C1313" s="179" t="s">
        <v>1741</v>
      </c>
      <c r="D1313" s="179" t="s">
        <v>447</v>
      </c>
      <c r="E1313" s="180" t="s">
        <v>4671</v>
      </c>
      <c r="F1313" s="181" t="s">
        <v>4672</v>
      </c>
      <c r="G1313" s="182" t="s">
        <v>236</v>
      </c>
      <c r="H1313" s="183">
        <v>9.1530000000000005</v>
      </c>
      <c r="I1313" s="184"/>
      <c r="J1313" s="185">
        <f>ROUND(I1313*H1313,2)</f>
        <v>0</v>
      </c>
      <c r="K1313" s="181" t="s">
        <v>3596</v>
      </c>
      <c r="L1313" s="186"/>
      <c r="M1313" s="187" t="s">
        <v>21</v>
      </c>
      <c r="N1313" s="188" t="s">
        <v>43</v>
      </c>
      <c r="P1313" s="142">
        <f>O1313*H1313</f>
        <v>0</v>
      </c>
      <c r="Q1313" s="142">
        <v>1.8E-3</v>
      </c>
      <c r="R1313" s="142">
        <f>Q1313*H1313</f>
        <v>1.6475400000000001E-2</v>
      </c>
      <c r="S1313" s="142">
        <v>0</v>
      </c>
      <c r="T1313" s="143">
        <f>S1313*H1313</f>
        <v>0</v>
      </c>
      <c r="AR1313" s="144" t="s">
        <v>530</v>
      </c>
      <c r="AT1313" s="144" t="s">
        <v>447</v>
      </c>
      <c r="AU1313" s="144" t="s">
        <v>81</v>
      </c>
      <c r="AY1313" s="18" t="s">
        <v>306</v>
      </c>
      <c r="BE1313" s="145">
        <f>IF(N1313="základní",J1313,0)</f>
        <v>0</v>
      </c>
      <c r="BF1313" s="145">
        <f>IF(N1313="snížená",J1313,0)</f>
        <v>0</v>
      </c>
      <c r="BG1313" s="145">
        <f>IF(N1313="zákl. přenesená",J1313,0)</f>
        <v>0</v>
      </c>
      <c r="BH1313" s="145">
        <f>IF(N1313="sníž. přenesená",J1313,0)</f>
        <v>0</v>
      </c>
      <c r="BI1313" s="145">
        <f>IF(N1313="nulová",J1313,0)</f>
        <v>0</v>
      </c>
      <c r="BJ1313" s="18" t="s">
        <v>79</v>
      </c>
      <c r="BK1313" s="145">
        <f>ROUND(I1313*H1313,2)</f>
        <v>0</v>
      </c>
      <c r="BL1313" s="18" t="s">
        <v>368</v>
      </c>
      <c r="BM1313" s="144" t="s">
        <v>4673</v>
      </c>
    </row>
    <row r="1314" spans="2:65" s="12" customFormat="1">
      <c r="B1314" s="146"/>
      <c r="D1314" s="147" t="s">
        <v>313</v>
      </c>
      <c r="F1314" s="149" t="s">
        <v>4674</v>
      </c>
      <c r="H1314" s="150">
        <v>9.1530000000000005</v>
      </c>
      <c r="I1314" s="151"/>
      <c r="L1314" s="146"/>
      <c r="M1314" s="152"/>
      <c r="T1314" s="153"/>
      <c r="AT1314" s="148" t="s">
        <v>313</v>
      </c>
      <c r="AU1314" s="148" t="s">
        <v>81</v>
      </c>
      <c r="AV1314" s="12" t="s">
        <v>81</v>
      </c>
      <c r="AW1314" s="12" t="s">
        <v>4</v>
      </c>
      <c r="AX1314" s="12" t="s">
        <v>79</v>
      </c>
      <c r="AY1314" s="148" t="s">
        <v>306</v>
      </c>
    </row>
    <row r="1315" spans="2:65" s="1" customFormat="1" ht="24.2" customHeight="1">
      <c r="B1315" s="33"/>
      <c r="C1315" s="133" t="s">
        <v>1743</v>
      </c>
      <c r="D1315" s="133" t="s">
        <v>308</v>
      </c>
      <c r="E1315" s="134" t="s">
        <v>4675</v>
      </c>
      <c r="F1315" s="135" t="s">
        <v>4676</v>
      </c>
      <c r="G1315" s="136" t="s">
        <v>236</v>
      </c>
      <c r="H1315" s="137">
        <v>60.32</v>
      </c>
      <c r="I1315" s="138"/>
      <c r="J1315" s="139">
        <f>ROUND(I1315*H1315,2)</f>
        <v>0</v>
      </c>
      <c r="K1315" s="135" t="s">
        <v>3596</v>
      </c>
      <c r="L1315" s="33"/>
      <c r="M1315" s="140" t="s">
        <v>21</v>
      </c>
      <c r="N1315" s="141" t="s">
        <v>43</v>
      </c>
      <c r="P1315" s="142">
        <f>O1315*H1315</f>
        <v>0</v>
      </c>
      <c r="Q1315" s="142">
        <v>1.16E-3</v>
      </c>
      <c r="R1315" s="142">
        <f>Q1315*H1315</f>
        <v>6.9971199999999997E-2</v>
      </c>
      <c r="S1315" s="142">
        <v>0</v>
      </c>
      <c r="T1315" s="143">
        <f>S1315*H1315</f>
        <v>0</v>
      </c>
      <c r="AR1315" s="144" t="s">
        <v>368</v>
      </c>
      <c r="AT1315" s="144" t="s">
        <v>308</v>
      </c>
      <c r="AU1315" s="144" t="s">
        <v>81</v>
      </c>
      <c r="AY1315" s="18" t="s">
        <v>306</v>
      </c>
      <c r="BE1315" s="145">
        <f>IF(N1315="základní",J1315,0)</f>
        <v>0</v>
      </c>
      <c r="BF1315" s="145">
        <f>IF(N1315="snížená",J1315,0)</f>
        <v>0</v>
      </c>
      <c r="BG1315" s="145">
        <f>IF(N1315="zákl. přenesená",J1315,0)</f>
        <v>0</v>
      </c>
      <c r="BH1315" s="145">
        <f>IF(N1315="sníž. přenesená",J1315,0)</f>
        <v>0</v>
      </c>
      <c r="BI1315" s="145">
        <f>IF(N1315="nulová",J1315,0)</f>
        <v>0</v>
      </c>
      <c r="BJ1315" s="18" t="s">
        <v>79</v>
      </c>
      <c r="BK1315" s="145">
        <f>ROUND(I1315*H1315,2)</f>
        <v>0</v>
      </c>
      <c r="BL1315" s="18" t="s">
        <v>368</v>
      </c>
      <c r="BM1315" s="144" t="s">
        <v>4677</v>
      </c>
    </row>
    <row r="1316" spans="2:65" s="1" customFormat="1">
      <c r="B1316" s="33"/>
      <c r="D1316" s="161" t="s">
        <v>321</v>
      </c>
      <c r="F1316" s="162" t="s">
        <v>4678</v>
      </c>
      <c r="I1316" s="163"/>
      <c r="L1316" s="33"/>
      <c r="M1316" s="164"/>
      <c r="T1316" s="52"/>
      <c r="AT1316" s="18" t="s">
        <v>321</v>
      </c>
      <c r="AU1316" s="18" t="s">
        <v>81</v>
      </c>
    </row>
    <row r="1317" spans="2:65" s="12" customFormat="1">
      <c r="B1317" s="146"/>
      <c r="D1317" s="147" t="s">
        <v>313</v>
      </c>
      <c r="E1317" s="148" t="s">
        <v>21</v>
      </c>
      <c r="F1317" s="149" t="s">
        <v>4679</v>
      </c>
      <c r="H1317" s="150">
        <v>60.32</v>
      </c>
      <c r="I1317" s="151"/>
      <c r="L1317" s="146"/>
      <c r="M1317" s="152"/>
      <c r="T1317" s="153"/>
      <c r="AT1317" s="148" t="s">
        <v>313</v>
      </c>
      <c r="AU1317" s="148" t="s">
        <v>81</v>
      </c>
      <c r="AV1317" s="12" t="s">
        <v>81</v>
      </c>
      <c r="AW1317" s="12" t="s">
        <v>34</v>
      </c>
      <c r="AX1317" s="12" t="s">
        <v>72</v>
      </c>
      <c r="AY1317" s="148" t="s">
        <v>306</v>
      </c>
    </row>
    <row r="1318" spans="2:65" s="13" customFormat="1">
      <c r="B1318" s="154"/>
      <c r="D1318" s="147" t="s">
        <v>313</v>
      </c>
      <c r="E1318" s="155" t="s">
        <v>21</v>
      </c>
      <c r="F1318" s="156" t="s">
        <v>315</v>
      </c>
      <c r="H1318" s="157">
        <v>60.32</v>
      </c>
      <c r="I1318" s="158"/>
      <c r="L1318" s="154"/>
      <c r="M1318" s="159"/>
      <c r="T1318" s="160"/>
      <c r="AT1318" s="155" t="s">
        <v>313</v>
      </c>
      <c r="AU1318" s="155" t="s">
        <v>81</v>
      </c>
      <c r="AV1318" s="13" t="s">
        <v>89</v>
      </c>
      <c r="AW1318" s="13" t="s">
        <v>34</v>
      </c>
      <c r="AX1318" s="13" t="s">
        <v>79</v>
      </c>
      <c r="AY1318" s="155" t="s">
        <v>306</v>
      </c>
    </row>
    <row r="1319" spans="2:65" s="1" customFormat="1" ht="16.5" customHeight="1">
      <c r="B1319" s="33"/>
      <c r="C1319" s="179" t="s">
        <v>1749</v>
      </c>
      <c r="D1319" s="179" t="s">
        <v>447</v>
      </c>
      <c r="E1319" s="180" t="s">
        <v>4623</v>
      </c>
      <c r="F1319" s="181" t="s">
        <v>4624</v>
      </c>
      <c r="G1319" s="182" t="s">
        <v>236</v>
      </c>
      <c r="H1319" s="183">
        <v>63.335999999999999</v>
      </c>
      <c r="I1319" s="184"/>
      <c r="J1319" s="185">
        <f>ROUND(I1319*H1319,2)</f>
        <v>0</v>
      </c>
      <c r="K1319" s="181" t="s">
        <v>3596</v>
      </c>
      <c r="L1319" s="186"/>
      <c r="M1319" s="187" t="s">
        <v>21</v>
      </c>
      <c r="N1319" s="188" t="s">
        <v>43</v>
      </c>
      <c r="P1319" s="142">
        <f>O1319*H1319</f>
        <v>0</v>
      </c>
      <c r="Q1319" s="142">
        <v>2.8999999999999998E-3</v>
      </c>
      <c r="R1319" s="142">
        <f>Q1319*H1319</f>
        <v>0.18367439999999999</v>
      </c>
      <c r="S1319" s="142">
        <v>0</v>
      </c>
      <c r="T1319" s="143">
        <f>S1319*H1319</f>
        <v>0</v>
      </c>
      <c r="AR1319" s="144" t="s">
        <v>530</v>
      </c>
      <c r="AT1319" s="144" t="s">
        <v>447</v>
      </c>
      <c r="AU1319" s="144" t="s">
        <v>81</v>
      </c>
      <c r="AY1319" s="18" t="s">
        <v>306</v>
      </c>
      <c r="BE1319" s="145">
        <f>IF(N1319="základní",J1319,0)</f>
        <v>0</v>
      </c>
      <c r="BF1319" s="145">
        <f>IF(N1319="snížená",J1319,0)</f>
        <v>0</v>
      </c>
      <c r="BG1319" s="145">
        <f>IF(N1319="zákl. přenesená",J1319,0)</f>
        <v>0</v>
      </c>
      <c r="BH1319" s="145">
        <f>IF(N1319="sníž. přenesená",J1319,0)</f>
        <v>0</v>
      </c>
      <c r="BI1319" s="145">
        <f>IF(N1319="nulová",J1319,0)</f>
        <v>0</v>
      </c>
      <c r="BJ1319" s="18" t="s">
        <v>79</v>
      </c>
      <c r="BK1319" s="145">
        <f>ROUND(I1319*H1319,2)</f>
        <v>0</v>
      </c>
      <c r="BL1319" s="18" t="s">
        <v>368</v>
      </c>
      <c r="BM1319" s="144" t="s">
        <v>4680</v>
      </c>
    </row>
    <row r="1320" spans="2:65" s="12" customFormat="1">
      <c r="B1320" s="146"/>
      <c r="D1320" s="147" t="s">
        <v>313</v>
      </c>
      <c r="F1320" s="149" t="s">
        <v>4681</v>
      </c>
      <c r="H1320" s="150">
        <v>63.335999999999999</v>
      </c>
      <c r="I1320" s="151"/>
      <c r="L1320" s="146"/>
      <c r="M1320" s="152"/>
      <c r="T1320" s="153"/>
      <c r="AT1320" s="148" t="s">
        <v>313</v>
      </c>
      <c r="AU1320" s="148" t="s">
        <v>81</v>
      </c>
      <c r="AV1320" s="12" t="s">
        <v>81</v>
      </c>
      <c r="AW1320" s="12" t="s">
        <v>4</v>
      </c>
      <c r="AX1320" s="12" t="s">
        <v>79</v>
      </c>
      <c r="AY1320" s="148" t="s">
        <v>306</v>
      </c>
    </row>
    <row r="1321" spans="2:65" s="1" customFormat="1" ht="24.2" customHeight="1">
      <c r="B1321" s="33"/>
      <c r="C1321" s="133" t="s">
        <v>1754</v>
      </c>
      <c r="D1321" s="133" t="s">
        <v>308</v>
      </c>
      <c r="E1321" s="134" t="s">
        <v>4682</v>
      </c>
      <c r="F1321" s="135" t="s">
        <v>4683</v>
      </c>
      <c r="G1321" s="136" t="s">
        <v>236</v>
      </c>
      <c r="H1321" s="137">
        <v>261</v>
      </c>
      <c r="I1321" s="138"/>
      <c r="J1321" s="139">
        <f>ROUND(I1321*H1321,2)</f>
        <v>0</v>
      </c>
      <c r="K1321" s="135" t="s">
        <v>3596</v>
      </c>
      <c r="L1321" s="33"/>
      <c r="M1321" s="140" t="s">
        <v>21</v>
      </c>
      <c r="N1321" s="141" t="s">
        <v>43</v>
      </c>
      <c r="P1321" s="142">
        <f>O1321*H1321</f>
        <v>0</v>
      </c>
      <c r="Q1321" s="142">
        <v>5.8E-4</v>
      </c>
      <c r="R1321" s="142">
        <f>Q1321*H1321</f>
        <v>0.15138000000000001</v>
      </c>
      <c r="S1321" s="142">
        <v>0</v>
      </c>
      <c r="T1321" s="143">
        <f>S1321*H1321</f>
        <v>0</v>
      </c>
      <c r="AR1321" s="144" t="s">
        <v>368</v>
      </c>
      <c r="AT1321" s="144" t="s">
        <v>308</v>
      </c>
      <c r="AU1321" s="144" t="s">
        <v>81</v>
      </c>
      <c r="AY1321" s="18" t="s">
        <v>306</v>
      </c>
      <c r="BE1321" s="145">
        <f>IF(N1321="základní",J1321,0)</f>
        <v>0</v>
      </c>
      <c r="BF1321" s="145">
        <f>IF(N1321="snížená",J1321,0)</f>
        <v>0</v>
      </c>
      <c r="BG1321" s="145">
        <f>IF(N1321="zákl. přenesená",J1321,0)</f>
        <v>0</v>
      </c>
      <c r="BH1321" s="145">
        <f>IF(N1321="sníž. přenesená",J1321,0)</f>
        <v>0</v>
      </c>
      <c r="BI1321" s="145">
        <f>IF(N1321="nulová",J1321,0)</f>
        <v>0</v>
      </c>
      <c r="BJ1321" s="18" t="s">
        <v>79</v>
      </c>
      <c r="BK1321" s="145">
        <f>ROUND(I1321*H1321,2)</f>
        <v>0</v>
      </c>
      <c r="BL1321" s="18" t="s">
        <v>368</v>
      </c>
      <c r="BM1321" s="144" t="s">
        <v>4684</v>
      </c>
    </row>
    <row r="1322" spans="2:65" s="1" customFormat="1">
      <c r="B1322" s="33"/>
      <c r="D1322" s="161" t="s">
        <v>321</v>
      </c>
      <c r="F1322" s="162" t="s">
        <v>4685</v>
      </c>
      <c r="I1322" s="163"/>
      <c r="L1322" s="33"/>
      <c r="M1322" s="164"/>
      <c r="T1322" s="52"/>
      <c r="AT1322" s="18" t="s">
        <v>321</v>
      </c>
      <c r="AU1322" s="18" t="s">
        <v>81</v>
      </c>
    </row>
    <row r="1323" spans="2:65" s="14" customFormat="1">
      <c r="B1323" s="165"/>
      <c r="D1323" s="147" t="s">
        <v>313</v>
      </c>
      <c r="E1323" s="166" t="s">
        <v>21</v>
      </c>
      <c r="F1323" s="167" t="s">
        <v>4515</v>
      </c>
      <c r="H1323" s="166" t="s">
        <v>21</v>
      </c>
      <c r="I1323" s="168"/>
      <c r="L1323" s="165"/>
      <c r="M1323" s="169"/>
      <c r="T1323" s="170"/>
      <c r="AT1323" s="166" t="s">
        <v>313</v>
      </c>
      <c r="AU1323" s="166" t="s">
        <v>81</v>
      </c>
      <c r="AV1323" s="14" t="s">
        <v>79</v>
      </c>
      <c r="AW1323" s="14" t="s">
        <v>34</v>
      </c>
      <c r="AX1323" s="14" t="s">
        <v>72</v>
      </c>
      <c r="AY1323" s="166" t="s">
        <v>306</v>
      </c>
    </row>
    <row r="1324" spans="2:65" s="12" customFormat="1">
      <c r="B1324" s="146"/>
      <c r="D1324" s="147" t="s">
        <v>313</v>
      </c>
      <c r="E1324" s="148" t="s">
        <v>21</v>
      </c>
      <c r="F1324" s="149" t="s">
        <v>4516</v>
      </c>
      <c r="H1324" s="150">
        <v>46</v>
      </c>
      <c r="I1324" s="151"/>
      <c r="L1324" s="146"/>
      <c r="M1324" s="152"/>
      <c r="T1324" s="153"/>
      <c r="AT1324" s="148" t="s">
        <v>313</v>
      </c>
      <c r="AU1324" s="148" t="s">
        <v>81</v>
      </c>
      <c r="AV1324" s="12" t="s">
        <v>81</v>
      </c>
      <c r="AW1324" s="12" t="s">
        <v>34</v>
      </c>
      <c r="AX1324" s="12" t="s">
        <v>72</v>
      </c>
      <c r="AY1324" s="148" t="s">
        <v>306</v>
      </c>
    </row>
    <row r="1325" spans="2:65" s="12" customFormat="1">
      <c r="B1325" s="146"/>
      <c r="D1325" s="147" t="s">
        <v>313</v>
      </c>
      <c r="E1325" s="148" t="s">
        <v>21</v>
      </c>
      <c r="F1325" s="149" t="s">
        <v>4517</v>
      </c>
      <c r="H1325" s="150">
        <v>215</v>
      </c>
      <c r="I1325" s="151"/>
      <c r="L1325" s="146"/>
      <c r="M1325" s="152"/>
      <c r="T1325" s="153"/>
      <c r="AT1325" s="148" t="s">
        <v>313</v>
      </c>
      <c r="AU1325" s="148" t="s">
        <v>81</v>
      </c>
      <c r="AV1325" s="12" t="s">
        <v>81</v>
      </c>
      <c r="AW1325" s="12" t="s">
        <v>34</v>
      </c>
      <c r="AX1325" s="12" t="s">
        <v>72</v>
      </c>
      <c r="AY1325" s="148" t="s">
        <v>306</v>
      </c>
    </row>
    <row r="1326" spans="2:65" s="13" customFormat="1">
      <c r="B1326" s="154"/>
      <c r="D1326" s="147" t="s">
        <v>313</v>
      </c>
      <c r="E1326" s="155" t="s">
        <v>21</v>
      </c>
      <c r="F1326" s="156" t="s">
        <v>315</v>
      </c>
      <c r="H1326" s="157">
        <v>261</v>
      </c>
      <c r="I1326" s="158"/>
      <c r="L1326" s="154"/>
      <c r="M1326" s="159"/>
      <c r="T1326" s="160"/>
      <c r="AT1326" s="155" t="s">
        <v>313</v>
      </c>
      <c r="AU1326" s="155" t="s">
        <v>81</v>
      </c>
      <c r="AV1326" s="13" t="s">
        <v>89</v>
      </c>
      <c r="AW1326" s="13" t="s">
        <v>34</v>
      </c>
      <c r="AX1326" s="13" t="s">
        <v>79</v>
      </c>
      <c r="AY1326" s="155" t="s">
        <v>306</v>
      </c>
    </row>
    <row r="1327" spans="2:65" s="1" customFormat="1" ht="16.5" customHeight="1">
      <c r="B1327" s="33"/>
      <c r="C1327" s="179" t="s">
        <v>1760</v>
      </c>
      <c r="D1327" s="179" t="s">
        <v>447</v>
      </c>
      <c r="E1327" s="180" t="s">
        <v>4686</v>
      </c>
      <c r="F1327" s="181" t="s">
        <v>4687</v>
      </c>
      <c r="G1327" s="182" t="s">
        <v>236</v>
      </c>
      <c r="H1327" s="183">
        <v>274.05</v>
      </c>
      <c r="I1327" s="184"/>
      <c r="J1327" s="185">
        <f>ROUND(I1327*H1327,2)</f>
        <v>0</v>
      </c>
      <c r="K1327" s="181" t="s">
        <v>3596</v>
      </c>
      <c r="L1327" s="186"/>
      <c r="M1327" s="187" t="s">
        <v>21</v>
      </c>
      <c r="N1327" s="188" t="s">
        <v>43</v>
      </c>
      <c r="P1327" s="142">
        <f>O1327*H1327</f>
        <v>0</v>
      </c>
      <c r="Q1327" s="142">
        <v>6.0000000000000001E-3</v>
      </c>
      <c r="R1327" s="142">
        <f>Q1327*H1327</f>
        <v>1.6443000000000001</v>
      </c>
      <c r="S1327" s="142">
        <v>0</v>
      </c>
      <c r="T1327" s="143">
        <f>S1327*H1327</f>
        <v>0</v>
      </c>
      <c r="AR1327" s="144" t="s">
        <v>530</v>
      </c>
      <c r="AT1327" s="144" t="s">
        <v>447</v>
      </c>
      <c r="AU1327" s="144" t="s">
        <v>81</v>
      </c>
      <c r="AY1327" s="18" t="s">
        <v>306</v>
      </c>
      <c r="BE1327" s="145">
        <f>IF(N1327="základní",J1327,0)</f>
        <v>0</v>
      </c>
      <c r="BF1327" s="145">
        <f>IF(N1327="snížená",J1327,0)</f>
        <v>0</v>
      </c>
      <c r="BG1327" s="145">
        <f>IF(N1327="zákl. přenesená",J1327,0)</f>
        <v>0</v>
      </c>
      <c r="BH1327" s="145">
        <f>IF(N1327="sníž. přenesená",J1327,0)</f>
        <v>0</v>
      </c>
      <c r="BI1327" s="145">
        <f>IF(N1327="nulová",J1327,0)</f>
        <v>0</v>
      </c>
      <c r="BJ1327" s="18" t="s">
        <v>79</v>
      </c>
      <c r="BK1327" s="145">
        <f>ROUND(I1327*H1327,2)</f>
        <v>0</v>
      </c>
      <c r="BL1327" s="18" t="s">
        <v>368</v>
      </c>
      <c r="BM1327" s="144" t="s">
        <v>4688</v>
      </c>
    </row>
    <row r="1328" spans="2:65" s="12" customFormat="1">
      <c r="B1328" s="146"/>
      <c r="D1328" s="147" t="s">
        <v>313</v>
      </c>
      <c r="F1328" s="149" t="s">
        <v>4689</v>
      </c>
      <c r="H1328" s="150">
        <v>274.05</v>
      </c>
      <c r="I1328" s="151"/>
      <c r="L1328" s="146"/>
      <c r="M1328" s="152"/>
      <c r="T1328" s="153"/>
      <c r="AT1328" s="148" t="s">
        <v>313</v>
      </c>
      <c r="AU1328" s="148" t="s">
        <v>81</v>
      </c>
      <c r="AV1328" s="12" t="s">
        <v>81</v>
      </c>
      <c r="AW1328" s="12" t="s">
        <v>4</v>
      </c>
      <c r="AX1328" s="12" t="s">
        <v>79</v>
      </c>
      <c r="AY1328" s="148" t="s">
        <v>306</v>
      </c>
    </row>
    <row r="1329" spans="2:65" s="1" customFormat="1" ht="16.5" customHeight="1">
      <c r="B1329" s="33"/>
      <c r="C1329" s="133" t="s">
        <v>1765</v>
      </c>
      <c r="D1329" s="133" t="s">
        <v>308</v>
      </c>
      <c r="E1329" s="134" t="s">
        <v>1831</v>
      </c>
      <c r="F1329" s="135" t="s">
        <v>1832</v>
      </c>
      <c r="G1329" s="136" t="s">
        <v>236</v>
      </c>
      <c r="H1329" s="137">
        <v>261</v>
      </c>
      <c r="I1329" s="138"/>
      <c r="J1329" s="139">
        <f>ROUND(I1329*H1329,2)</f>
        <v>0</v>
      </c>
      <c r="K1329" s="135" t="s">
        <v>3596</v>
      </c>
      <c r="L1329" s="33"/>
      <c r="M1329" s="140" t="s">
        <v>21</v>
      </c>
      <c r="N1329" s="141" t="s">
        <v>43</v>
      </c>
      <c r="P1329" s="142">
        <f>O1329*H1329</f>
        <v>0</v>
      </c>
      <c r="Q1329" s="142">
        <v>5.8E-4</v>
      </c>
      <c r="R1329" s="142">
        <f>Q1329*H1329</f>
        <v>0.15138000000000001</v>
      </c>
      <c r="S1329" s="142">
        <v>0</v>
      </c>
      <c r="T1329" s="143">
        <f>S1329*H1329</f>
        <v>0</v>
      </c>
      <c r="AR1329" s="144" t="s">
        <v>368</v>
      </c>
      <c r="AT1329" s="144" t="s">
        <v>308</v>
      </c>
      <c r="AU1329" s="144" t="s">
        <v>81</v>
      </c>
      <c r="AY1329" s="18" t="s">
        <v>306</v>
      </c>
      <c r="BE1329" s="145">
        <f>IF(N1329="základní",J1329,0)</f>
        <v>0</v>
      </c>
      <c r="BF1329" s="145">
        <f>IF(N1329="snížená",J1329,0)</f>
        <v>0</v>
      </c>
      <c r="BG1329" s="145">
        <f>IF(N1329="zákl. přenesená",J1329,0)</f>
        <v>0</v>
      </c>
      <c r="BH1329" s="145">
        <f>IF(N1329="sníž. přenesená",J1329,0)</f>
        <v>0</v>
      </c>
      <c r="BI1329" s="145">
        <f>IF(N1329="nulová",J1329,0)</f>
        <v>0</v>
      </c>
      <c r="BJ1329" s="18" t="s">
        <v>79</v>
      </c>
      <c r="BK1329" s="145">
        <f>ROUND(I1329*H1329,2)</f>
        <v>0</v>
      </c>
      <c r="BL1329" s="18" t="s">
        <v>368</v>
      </c>
      <c r="BM1329" s="144" t="s">
        <v>4690</v>
      </c>
    </row>
    <row r="1330" spans="2:65" s="1" customFormat="1">
      <c r="B1330" s="33"/>
      <c r="D1330" s="161" t="s">
        <v>321</v>
      </c>
      <c r="F1330" s="162" t="s">
        <v>4691</v>
      </c>
      <c r="I1330" s="163"/>
      <c r="L1330" s="33"/>
      <c r="M1330" s="164"/>
      <c r="T1330" s="52"/>
      <c r="AT1330" s="18" t="s">
        <v>321</v>
      </c>
      <c r="AU1330" s="18" t="s">
        <v>81</v>
      </c>
    </row>
    <row r="1331" spans="2:65" s="14" customFormat="1">
      <c r="B1331" s="165"/>
      <c r="D1331" s="147" t="s">
        <v>313</v>
      </c>
      <c r="E1331" s="166" t="s">
        <v>21</v>
      </c>
      <c r="F1331" s="167" t="s">
        <v>4692</v>
      </c>
      <c r="H1331" s="166" t="s">
        <v>21</v>
      </c>
      <c r="I1331" s="168"/>
      <c r="L1331" s="165"/>
      <c r="M1331" s="169"/>
      <c r="T1331" s="170"/>
      <c r="AT1331" s="166" t="s">
        <v>313</v>
      </c>
      <c r="AU1331" s="166" t="s">
        <v>81</v>
      </c>
      <c r="AV1331" s="14" t="s">
        <v>79</v>
      </c>
      <c r="AW1331" s="14" t="s">
        <v>34</v>
      </c>
      <c r="AX1331" s="14" t="s">
        <v>72</v>
      </c>
      <c r="AY1331" s="166" t="s">
        <v>306</v>
      </c>
    </row>
    <row r="1332" spans="2:65" s="12" customFormat="1">
      <c r="B1332" s="146"/>
      <c r="D1332" s="147" t="s">
        <v>313</v>
      </c>
      <c r="E1332" s="148" t="s">
        <v>21</v>
      </c>
      <c r="F1332" s="149" t="s">
        <v>4516</v>
      </c>
      <c r="H1332" s="150">
        <v>46</v>
      </c>
      <c r="I1332" s="151"/>
      <c r="L1332" s="146"/>
      <c r="M1332" s="152"/>
      <c r="T1332" s="153"/>
      <c r="AT1332" s="148" t="s">
        <v>313</v>
      </c>
      <c r="AU1332" s="148" t="s">
        <v>81</v>
      </c>
      <c r="AV1332" s="12" t="s">
        <v>81</v>
      </c>
      <c r="AW1332" s="12" t="s">
        <v>34</v>
      </c>
      <c r="AX1332" s="12" t="s">
        <v>72</v>
      </c>
      <c r="AY1332" s="148" t="s">
        <v>306</v>
      </c>
    </row>
    <row r="1333" spans="2:65" s="12" customFormat="1">
      <c r="B1333" s="146"/>
      <c r="D1333" s="147" t="s">
        <v>313</v>
      </c>
      <c r="E1333" s="148" t="s">
        <v>21</v>
      </c>
      <c r="F1333" s="149" t="s">
        <v>4517</v>
      </c>
      <c r="H1333" s="150">
        <v>215</v>
      </c>
      <c r="I1333" s="151"/>
      <c r="L1333" s="146"/>
      <c r="M1333" s="152"/>
      <c r="T1333" s="153"/>
      <c r="AT1333" s="148" t="s">
        <v>313</v>
      </c>
      <c r="AU1333" s="148" t="s">
        <v>81</v>
      </c>
      <c r="AV1333" s="12" t="s">
        <v>81</v>
      </c>
      <c r="AW1333" s="12" t="s">
        <v>34</v>
      </c>
      <c r="AX1333" s="12" t="s">
        <v>72</v>
      </c>
      <c r="AY1333" s="148" t="s">
        <v>306</v>
      </c>
    </row>
    <row r="1334" spans="2:65" s="13" customFormat="1">
      <c r="B1334" s="154"/>
      <c r="D1334" s="147" t="s">
        <v>313</v>
      </c>
      <c r="E1334" s="155" t="s">
        <v>21</v>
      </c>
      <c r="F1334" s="156" t="s">
        <v>315</v>
      </c>
      <c r="H1334" s="157">
        <v>261</v>
      </c>
      <c r="I1334" s="158"/>
      <c r="L1334" s="154"/>
      <c r="M1334" s="159"/>
      <c r="T1334" s="160"/>
      <c r="AT1334" s="155" t="s">
        <v>313</v>
      </c>
      <c r="AU1334" s="155" t="s">
        <v>81</v>
      </c>
      <c r="AV1334" s="13" t="s">
        <v>89</v>
      </c>
      <c r="AW1334" s="13" t="s">
        <v>34</v>
      </c>
      <c r="AX1334" s="13" t="s">
        <v>79</v>
      </c>
      <c r="AY1334" s="155" t="s">
        <v>306</v>
      </c>
    </row>
    <row r="1335" spans="2:65" s="1" customFormat="1" ht="16.5" customHeight="1">
      <c r="B1335" s="33"/>
      <c r="C1335" s="179" t="s">
        <v>1772</v>
      </c>
      <c r="D1335" s="179" t="s">
        <v>447</v>
      </c>
      <c r="E1335" s="180" t="s">
        <v>1837</v>
      </c>
      <c r="F1335" s="181" t="s">
        <v>4693</v>
      </c>
      <c r="G1335" s="182" t="s">
        <v>318</v>
      </c>
      <c r="H1335" s="183">
        <v>57.42</v>
      </c>
      <c r="I1335" s="184"/>
      <c r="J1335" s="185">
        <f>ROUND(I1335*H1335,2)</f>
        <v>0</v>
      </c>
      <c r="K1335" s="181" t="s">
        <v>3596</v>
      </c>
      <c r="L1335" s="186"/>
      <c r="M1335" s="187" t="s">
        <v>21</v>
      </c>
      <c r="N1335" s="188" t="s">
        <v>43</v>
      </c>
      <c r="P1335" s="142">
        <f>O1335*H1335</f>
        <v>0</v>
      </c>
      <c r="Q1335" s="142">
        <v>2.5000000000000001E-2</v>
      </c>
      <c r="R1335" s="142">
        <f>Q1335*H1335</f>
        <v>1.4355000000000002</v>
      </c>
      <c r="S1335" s="142">
        <v>0</v>
      </c>
      <c r="T1335" s="143">
        <f>S1335*H1335</f>
        <v>0</v>
      </c>
      <c r="AR1335" s="144" t="s">
        <v>530</v>
      </c>
      <c r="AT1335" s="144" t="s">
        <v>447</v>
      </c>
      <c r="AU1335" s="144" t="s">
        <v>81</v>
      </c>
      <c r="AY1335" s="18" t="s">
        <v>306</v>
      </c>
      <c r="BE1335" s="145">
        <f>IF(N1335="základní",J1335,0)</f>
        <v>0</v>
      </c>
      <c r="BF1335" s="145">
        <f>IF(N1335="snížená",J1335,0)</f>
        <v>0</v>
      </c>
      <c r="BG1335" s="145">
        <f>IF(N1335="zákl. přenesená",J1335,0)</f>
        <v>0</v>
      </c>
      <c r="BH1335" s="145">
        <f>IF(N1335="sníž. přenesená",J1335,0)</f>
        <v>0</v>
      </c>
      <c r="BI1335" s="145">
        <f>IF(N1335="nulová",J1335,0)</f>
        <v>0</v>
      </c>
      <c r="BJ1335" s="18" t="s">
        <v>79</v>
      </c>
      <c r="BK1335" s="145">
        <f>ROUND(I1335*H1335,2)</f>
        <v>0</v>
      </c>
      <c r="BL1335" s="18" t="s">
        <v>368</v>
      </c>
      <c r="BM1335" s="144" t="s">
        <v>4694</v>
      </c>
    </row>
    <row r="1336" spans="2:65" s="1" customFormat="1" ht="19.5">
      <c r="B1336" s="33"/>
      <c r="D1336" s="147" t="s">
        <v>356</v>
      </c>
      <c r="F1336" s="178" t="s">
        <v>4695</v>
      </c>
      <c r="I1336" s="163"/>
      <c r="L1336" s="33"/>
      <c r="M1336" s="164"/>
      <c r="T1336" s="52"/>
      <c r="AT1336" s="18" t="s">
        <v>356</v>
      </c>
      <c r="AU1336" s="18" t="s">
        <v>81</v>
      </c>
    </row>
    <row r="1337" spans="2:65" s="14" customFormat="1">
      <c r="B1337" s="165"/>
      <c r="D1337" s="147" t="s">
        <v>313</v>
      </c>
      <c r="E1337" s="166" t="s">
        <v>21</v>
      </c>
      <c r="F1337" s="167" t="s">
        <v>4692</v>
      </c>
      <c r="H1337" s="166" t="s">
        <v>21</v>
      </c>
      <c r="I1337" s="168"/>
      <c r="L1337" s="165"/>
      <c r="M1337" s="169"/>
      <c r="T1337" s="170"/>
      <c r="AT1337" s="166" t="s">
        <v>313</v>
      </c>
      <c r="AU1337" s="166" t="s">
        <v>81</v>
      </c>
      <c r="AV1337" s="14" t="s">
        <v>79</v>
      </c>
      <c r="AW1337" s="14" t="s">
        <v>34</v>
      </c>
      <c r="AX1337" s="14" t="s">
        <v>72</v>
      </c>
      <c r="AY1337" s="166" t="s">
        <v>306</v>
      </c>
    </row>
    <row r="1338" spans="2:65" s="12" customFormat="1">
      <c r="B1338" s="146"/>
      <c r="D1338" s="147" t="s">
        <v>313</v>
      </c>
      <c r="E1338" s="148" t="s">
        <v>21</v>
      </c>
      <c r="F1338" s="149" t="s">
        <v>4696</v>
      </c>
      <c r="H1338" s="150">
        <v>9.1999999999999993</v>
      </c>
      <c r="I1338" s="151"/>
      <c r="L1338" s="146"/>
      <c r="M1338" s="152"/>
      <c r="T1338" s="153"/>
      <c r="AT1338" s="148" t="s">
        <v>313</v>
      </c>
      <c r="AU1338" s="148" t="s">
        <v>81</v>
      </c>
      <c r="AV1338" s="12" t="s">
        <v>81</v>
      </c>
      <c r="AW1338" s="12" t="s">
        <v>34</v>
      </c>
      <c r="AX1338" s="12" t="s">
        <v>72</v>
      </c>
      <c r="AY1338" s="148" t="s">
        <v>306</v>
      </c>
    </row>
    <row r="1339" spans="2:65" s="12" customFormat="1">
      <c r="B1339" s="146"/>
      <c r="D1339" s="147" t="s">
        <v>313</v>
      </c>
      <c r="E1339" s="148" t="s">
        <v>21</v>
      </c>
      <c r="F1339" s="149" t="s">
        <v>4697</v>
      </c>
      <c r="H1339" s="150">
        <v>43</v>
      </c>
      <c r="I1339" s="151"/>
      <c r="L1339" s="146"/>
      <c r="M1339" s="152"/>
      <c r="T1339" s="153"/>
      <c r="AT1339" s="148" t="s">
        <v>313</v>
      </c>
      <c r="AU1339" s="148" t="s">
        <v>81</v>
      </c>
      <c r="AV1339" s="12" t="s">
        <v>81</v>
      </c>
      <c r="AW1339" s="12" t="s">
        <v>34</v>
      </c>
      <c r="AX1339" s="12" t="s">
        <v>72</v>
      </c>
      <c r="AY1339" s="148" t="s">
        <v>306</v>
      </c>
    </row>
    <row r="1340" spans="2:65" s="13" customFormat="1">
      <c r="B1340" s="154"/>
      <c r="D1340" s="147" t="s">
        <v>313</v>
      </c>
      <c r="E1340" s="155" t="s">
        <v>21</v>
      </c>
      <c r="F1340" s="156" t="s">
        <v>315</v>
      </c>
      <c r="H1340" s="157">
        <v>52.2</v>
      </c>
      <c r="I1340" s="158"/>
      <c r="L1340" s="154"/>
      <c r="M1340" s="159"/>
      <c r="T1340" s="160"/>
      <c r="AT1340" s="155" t="s">
        <v>313</v>
      </c>
      <c r="AU1340" s="155" t="s">
        <v>81</v>
      </c>
      <c r="AV1340" s="13" t="s">
        <v>89</v>
      </c>
      <c r="AW1340" s="13" t="s">
        <v>34</v>
      </c>
      <c r="AX1340" s="13" t="s">
        <v>79</v>
      </c>
      <c r="AY1340" s="155" t="s">
        <v>306</v>
      </c>
    </row>
    <row r="1341" spans="2:65" s="12" customFormat="1">
      <c r="B1341" s="146"/>
      <c r="D1341" s="147" t="s">
        <v>313</v>
      </c>
      <c r="F1341" s="149" t="s">
        <v>4698</v>
      </c>
      <c r="H1341" s="150">
        <v>57.42</v>
      </c>
      <c r="I1341" s="151"/>
      <c r="L1341" s="146"/>
      <c r="M1341" s="152"/>
      <c r="T1341" s="153"/>
      <c r="AT1341" s="148" t="s">
        <v>313</v>
      </c>
      <c r="AU1341" s="148" t="s">
        <v>81</v>
      </c>
      <c r="AV1341" s="12" t="s">
        <v>81</v>
      </c>
      <c r="AW1341" s="12" t="s">
        <v>4</v>
      </c>
      <c r="AX1341" s="12" t="s">
        <v>79</v>
      </c>
      <c r="AY1341" s="148" t="s">
        <v>306</v>
      </c>
    </row>
    <row r="1342" spans="2:65" s="1" customFormat="1" ht="24.2" customHeight="1">
      <c r="B1342" s="33"/>
      <c r="C1342" s="133" t="s">
        <v>1780</v>
      </c>
      <c r="D1342" s="133" t="s">
        <v>308</v>
      </c>
      <c r="E1342" s="134" t="s">
        <v>1857</v>
      </c>
      <c r="F1342" s="135" t="s">
        <v>1858</v>
      </c>
      <c r="G1342" s="136" t="s">
        <v>236</v>
      </c>
      <c r="H1342" s="137">
        <v>414.82</v>
      </c>
      <c r="I1342" s="138"/>
      <c r="J1342" s="139">
        <f>ROUND(I1342*H1342,2)</f>
        <v>0</v>
      </c>
      <c r="K1342" s="135" t="s">
        <v>3596</v>
      </c>
      <c r="L1342" s="33"/>
      <c r="M1342" s="140" t="s">
        <v>21</v>
      </c>
      <c r="N1342" s="141" t="s">
        <v>43</v>
      </c>
      <c r="P1342" s="142">
        <f>O1342*H1342</f>
        <v>0</v>
      </c>
      <c r="Q1342" s="142">
        <v>4.0000000000000003E-5</v>
      </c>
      <c r="R1342" s="142">
        <f>Q1342*H1342</f>
        <v>1.6592800000000001E-2</v>
      </c>
      <c r="S1342" s="142">
        <v>0</v>
      </c>
      <c r="T1342" s="143">
        <f>S1342*H1342</f>
        <v>0</v>
      </c>
      <c r="AR1342" s="144" t="s">
        <v>368</v>
      </c>
      <c r="AT1342" s="144" t="s">
        <v>308</v>
      </c>
      <c r="AU1342" s="144" t="s">
        <v>81</v>
      </c>
      <c r="AY1342" s="18" t="s">
        <v>306</v>
      </c>
      <c r="BE1342" s="145">
        <f>IF(N1342="základní",J1342,0)</f>
        <v>0</v>
      </c>
      <c r="BF1342" s="145">
        <f>IF(N1342="snížená",J1342,0)</f>
        <v>0</v>
      </c>
      <c r="BG1342" s="145">
        <f>IF(N1342="zákl. přenesená",J1342,0)</f>
        <v>0</v>
      </c>
      <c r="BH1342" s="145">
        <f>IF(N1342="sníž. přenesená",J1342,0)</f>
        <v>0</v>
      </c>
      <c r="BI1342" s="145">
        <f>IF(N1342="nulová",J1342,0)</f>
        <v>0</v>
      </c>
      <c r="BJ1342" s="18" t="s">
        <v>79</v>
      </c>
      <c r="BK1342" s="145">
        <f>ROUND(I1342*H1342,2)</f>
        <v>0</v>
      </c>
      <c r="BL1342" s="18" t="s">
        <v>368</v>
      </c>
      <c r="BM1342" s="144" t="s">
        <v>4699</v>
      </c>
    </row>
    <row r="1343" spans="2:65" s="1" customFormat="1">
      <c r="B1343" s="33"/>
      <c r="D1343" s="161" t="s">
        <v>321</v>
      </c>
      <c r="F1343" s="162" t="s">
        <v>4700</v>
      </c>
      <c r="I1343" s="163"/>
      <c r="L1343" s="33"/>
      <c r="M1343" s="164"/>
      <c r="T1343" s="52"/>
      <c r="AT1343" s="18" t="s">
        <v>321</v>
      </c>
      <c r="AU1343" s="18" t="s">
        <v>81</v>
      </c>
    </row>
    <row r="1344" spans="2:65" s="14" customFormat="1">
      <c r="B1344" s="165"/>
      <c r="D1344" s="147" t="s">
        <v>313</v>
      </c>
      <c r="E1344" s="166" t="s">
        <v>21</v>
      </c>
      <c r="F1344" s="167" t="s">
        <v>4701</v>
      </c>
      <c r="H1344" s="166" t="s">
        <v>21</v>
      </c>
      <c r="I1344" s="168"/>
      <c r="L1344" s="165"/>
      <c r="M1344" s="169"/>
      <c r="T1344" s="170"/>
      <c r="AT1344" s="166" t="s">
        <v>313</v>
      </c>
      <c r="AU1344" s="166" t="s">
        <v>81</v>
      </c>
      <c r="AV1344" s="14" t="s">
        <v>79</v>
      </c>
      <c r="AW1344" s="14" t="s">
        <v>34</v>
      </c>
      <c r="AX1344" s="14" t="s">
        <v>72</v>
      </c>
      <c r="AY1344" s="166" t="s">
        <v>306</v>
      </c>
    </row>
    <row r="1345" spans="2:65" s="14" customFormat="1">
      <c r="B1345" s="165"/>
      <c r="D1345" s="147" t="s">
        <v>313</v>
      </c>
      <c r="E1345" s="166" t="s">
        <v>21</v>
      </c>
      <c r="F1345" s="167" t="s">
        <v>4515</v>
      </c>
      <c r="H1345" s="166" t="s">
        <v>21</v>
      </c>
      <c r="I1345" s="168"/>
      <c r="L1345" s="165"/>
      <c r="M1345" s="169"/>
      <c r="T1345" s="170"/>
      <c r="AT1345" s="166" t="s">
        <v>313</v>
      </c>
      <c r="AU1345" s="166" t="s">
        <v>81</v>
      </c>
      <c r="AV1345" s="14" t="s">
        <v>79</v>
      </c>
      <c r="AW1345" s="14" t="s">
        <v>34</v>
      </c>
      <c r="AX1345" s="14" t="s">
        <v>72</v>
      </c>
      <c r="AY1345" s="166" t="s">
        <v>306</v>
      </c>
    </row>
    <row r="1346" spans="2:65" s="12" customFormat="1">
      <c r="B1346" s="146"/>
      <c r="D1346" s="147" t="s">
        <v>313</v>
      </c>
      <c r="E1346" s="148" t="s">
        <v>21</v>
      </c>
      <c r="F1346" s="149" t="s">
        <v>4516</v>
      </c>
      <c r="H1346" s="150">
        <v>46</v>
      </c>
      <c r="I1346" s="151"/>
      <c r="L1346" s="146"/>
      <c r="M1346" s="152"/>
      <c r="T1346" s="153"/>
      <c r="AT1346" s="148" t="s">
        <v>313</v>
      </c>
      <c r="AU1346" s="148" t="s">
        <v>81</v>
      </c>
      <c r="AV1346" s="12" t="s">
        <v>81</v>
      </c>
      <c r="AW1346" s="12" t="s">
        <v>34</v>
      </c>
      <c r="AX1346" s="12" t="s">
        <v>72</v>
      </c>
      <c r="AY1346" s="148" t="s">
        <v>306</v>
      </c>
    </row>
    <row r="1347" spans="2:65" s="12" customFormat="1">
      <c r="B1347" s="146"/>
      <c r="D1347" s="147" t="s">
        <v>313</v>
      </c>
      <c r="E1347" s="148" t="s">
        <v>21</v>
      </c>
      <c r="F1347" s="149" t="s">
        <v>4517</v>
      </c>
      <c r="H1347" s="150">
        <v>215</v>
      </c>
      <c r="I1347" s="151"/>
      <c r="L1347" s="146"/>
      <c r="M1347" s="152"/>
      <c r="T1347" s="153"/>
      <c r="AT1347" s="148" t="s">
        <v>313</v>
      </c>
      <c r="AU1347" s="148" t="s">
        <v>81</v>
      </c>
      <c r="AV1347" s="12" t="s">
        <v>81</v>
      </c>
      <c r="AW1347" s="12" t="s">
        <v>34</v>
      </c>
      <c r="AX1347" s="12" t="s">
        <v>72</v>
      </c>
      <c r="AY1347" s="148" t="s">
        <v>306</v>
      </c>
    </row>
    <row r="1348" spans="2:65" s="13" customFormat="1">
      <c r="B1348" s="154"/>
      <c r="D1348" s="147" t="s">
        <v>313</v>
      </c>
      <c r="E1348" s="155" t="s">
        <v>21</v>
      </c>
      <c r="F1348" s="156" t="s">
        <v>315</v>
      </c>
      <c r="H1348" s="157">
        <v>261</v>
      </c>
      <c r="I1348" s="158"/>
      <c r="L1348" s="154"/>
      <c r="M1348" s="159"/>
      <c r="T1348" s="160"/>
      <c r="AT1348" s="155" t="s">
        <v>313</v>
      </c>
      <c r="AU1348" s="155" t="s">
        <v>81</v>
      </c>
      <c r="AV1348" s="13" t="s">
        <v>89</v>
      </c>
      <c r="AW1348" s="13" t="s">
        <v>34</v>
      </c>
      <c r="AX1348" s="13" t="s">
        <v>72</v>
      </c>
      <c r="AY1348" s="155" t="s">
        <v>306</v>
      </c>
    </row>
    <row r="1349" spans="2:65" s="14" customFormat="1">
      <c r="B1349" s="165"/>
      <c r="D1349" s="147" t="s">
        <v>313</v>
      </c>
      <c r="E1349" s="166" t="s">
        <v>21</v>
      </c>
      <c r="F1349" s="167" t="s">
        <v>4522</v>
      </c>
      <c r="H1349" s="166" t="s">
        <v>21</v>
      </c>
      <c r="I1349" s="168"/>
      <c r="L1349" s="165"/>
      <c r="M1349" s="169"/>
      <c r="T1349" s="170"/>
      <c r="AT1349" s="166" t="s">
        <v>313</v>
      </c>
      <c r="AU1349" s="166" t="s">
        <v>81</v>
      </c>
      <c r="AV1349" s="14" t="s">
        <v>79</v>
      </c>
      <c r="AW1349" s="14" t="s">
        <v>34</v>
      </c>
      <c r="AX1349" s="14" t="s">
        <v>72</v>
      </c>
      <c r="AY1349" s="166" t="s">
        <v>306</v>
      </c>
    </row>
    <row r="1350" spans="2:65" s="12" customFormat="1">
      <c r="B1350" s="146"/>
      <c r="D1350" s="147" t="s">
        <v>313</v>
      </c>
      <c r="E1350" s="148" t="s">
        <v>21</v>
      </c>
      <c r="F1350" s="149" t="s">
        <v>4523</v>
      </c>
      <c r="H1350" s="150">
        <v>12</v>
      </c>
      <c r="I1350" s="151"/>
      <c r="L1350" s="146"/>
      <c r="M1350" s="152"/>
      <c r="T1350" s="153"/>
      <c r="AT1350" s="148" t="s">
        <v>313</v>
      </c>
      <c r="AU1350" s="148" t="s">
        <v>81</v>
      </c>
      <c r="AV1350" s="12" t="s">
        <v>81</v>
      </c>
      <c r="AW1350" s="12" t="s">
        <v>34</v>
      </c>
      <c r="AX1350" s="12" t="s">
        <v>72</v>
      </c>
      <c r="AY1350" s="148" t="s">
        <v>306</v>
      </c>
    </row>
    <row r="1351" spans="2:65" s="12" customFormat="1">
      <c r="B1351" s="146"/>
      <c r="D1351" s="147" t="s">
        <v>313</v>
      </c>
      <c r="E1351" s="148" t="s">
        <v>21</v>
      </c>
      <c r="F1351" s="149" t="s">
        <v>4524</v>
      </c>
      <c r="H1351" s="150">
        <v>47.32</v>
      </c>
      <c r="I1351" s="151"/>
      <c r="L1351" s="146"/>
      <c r="M1351" s="152"/>
      <c r="T1351" s="153"/>
      <c r="AT1351" s="148" t="s">
        <v>313</v>
      </c>
      <c r="AU1351" s="148" t="s">
        <v>81</v>
      </c>
      <c r="AV1351" s="12" t="s">
        <v>81</v>
      </c>
      <c r="AW1351" s="12" t="s">
        <v>34</v>
      </c>
      <c r="AX1351" s="12" t="s">
        <v>72</v>
      </c>
      <c r="AY1351" s="148" t="s">
        <v>306</v>
      </c>
    </row>
    <row r="1352" spans="2:65" s="13" customFormat="1">
      <c r="B1352" s="154"/>
      <c r="D1352" s="147" t="s">
        <v>313</v>
      </c>
      <c r="E1352" s="155" t="s">
        <v>21</v>
      </c>
      <c r="F1352" s="156" t="s">
        <v>315</v>
      </c>
      <c r="H1352" s="157">
        <v>59.32</v>
      </c>
      <c r="I1352" s="158"/>
      <c r="L1352" s="154"/>
      <c r="M1352" s="159"/>
      <c r="T1352" s="160"/>
      <c r="AT1352" s="155" t="s">
        <v>313</v>
      </c>
      <c r="AU1352" s="155" t="s">
        <v>81</v>
      </c>
      <c r="AV1352" s="13" t="s">
        <v>89</v>
      </c>
      <c r="AW1352" s="13" t="s">
        <v>34</v>
      </c>
      <c r="AX1352" s="13" t="s">
        <v>72</v>
      </c>
      <c r="AY1352" s="155" t="s">
        <v>306</v>
      </c>
    </row>
    <row r="1353" spans="2:65" s="14" customFormat="1">
      <c r="B1353" s="165"/>
      <c r="D1353" s="147" t="s">
        <v>313</v>
      </c>
      <c r="E1353" s="166" t="s">
        <v>21</v>
      </c>
      <c r="F1353" s="167" t="s">
        <v>4590</v>
      </c>
      <c r="H1353" s="166" t="s">
        <v>21</v>
      </c>
      <c r="I1353" s="168"/>
      <c r="L1353" s="165"/>
      <c r="M1353" s="169"/>
      <c r="T1353" s="170"/>
      <c r="AT1353" s="166" t="s">
        <v>313</v>
      </c>
      <c r="AU1353" s="166" t="s">
        <v>81</v>
      </c>
      <c r="AV1353" s="14" t="s">
        <v>79</v>
      </c>
      <c r="AW1353" s="14" t="s">
        <v>34</v>
      </c>
      <c r="AX1353" s="14" t="s">
        <v>72</v>
      </c>
      <c r="AY1353" s="166" t="s">
        <v>306</v>
      </c>
    </row>
    <row r="1354" spans="2:65" s="12" customFormat="1">
      <c r="B1354" s="146"/>
      <c r="D1354" s="147" t="s">
        <v>313</v>
      </c>
      <c r="E1354" s="148" t="s">
        <v>21</v>
      </c>
      <c r="F1354" s="149" t="s">
        <v>4654</v>
      </c>
      <c r="H1354" s="150">
        <v>33.299999999999997</v>
      </c>
      <c r="I1354" s="151"/>
      <c r="L1354" s="146"/>
      <c r="M1354" s="152"/>
      <c r="T1354" s="153"/>
      <c r="AT1354" s="148" t="s">
        <v>313</v>
      </c>
      <c r="AU1354" s="148" t="s">
        <v>81</v>
      </c>
      <c r="AV1354" s="12" t="s">
        <v>81</v>
      </c>
      <c r="AW1354" s="12" t="s">
        <v>34</v>
      </c>
      <c r="AX1354" s="12" t="s">
        <v>72</v>
      </c>
      <c r="AY1354" s="148" t="s">
        <v>306</v>
      </c>
    </row>
    <row r="1355" spans="2:65" s="12" customFormat="1">
      <c r="B1355" s="146"/>
      <c r="D1355" s="147" t="s">
        <v>313</v>
      </c>
      <c r="E1355" s="148" t="s">
        <v>21</v>
      </c>
      <c r="F1355" s="149" t="s">
        <v>4655</v>
      </c>
      <c r="H1355" s="150">
        <v>61.2</v>
      </c>
      <c r="I1355" s="151"/>
      <c r="L1355" s="146"/>
      <c r="M1355" s="152"/>
      <c r="T1355" s="153"/>
      <c r="AT1355" s="148" t="s">
        <v>313</v>
      </c>
      <c r="AU1355" s="148" t="s">
        <v>81</v>
      </c>
      <c r="AV1355" s="12" t="s">
        <v>81</v>
      </c>
      <c r="AW1355" s="12" t="s">
        <v>34</v>
      </c>
      <c r="AX1355" s="12" t="s">
        <v>72</v>
      </c>
      <c r="AY1355" s="148" t="s">
        <v>306</v>
      </c>
    </row>
    <row r="1356" spans="2:65" s="13" customFormat="1">
      <c r="B1356" s="154"/>
      <c r="D1356" s="147" t="s">
        <v>313</v>
      </c>
      <c r="E1356" s="155" t="s">
        <v>21</v>
      </c>
      <c r="F1356" s="156" t="s">
        <v>315</v>
      </c>
      <c r="H1356" s="157">
        <v>94.5</v>
      </c>
      <c r="I1356" s="158"/>
      <c r="L1356" s="154"/>
      <c r="M1356" s="159"/>
      <c r="T1356" s="160"/>
      <c r="AT1356" s="155" t="s">
        <v>313</v>
      </c>
      <c r="AU1356" s="155" t="s">
        <v>81</v>
      </c>
      <c r="AV1356" s="13" t="s">
        <v>89</v>
      </c>
      <c r="AW1356" s="13" t="s">
        <v>34</v>
      </c>
      <c r="AX1356" s="13" t="s">
        <v>72</v>
      </c>
      <c r="AY1356" s="155" t="s">
        <v>306</v>
      </c>
    </row>
    <row r="1357" spans="2:65" s="15" customFormat="1">
      <c r="B1357" s="171"/>
      <c r="D1357" s="147" t="s">
        <v>313</v>
      </c>
      <c r="E1357" s="172" t="s">
        <v>21</v>
      </c>
      <c r="F1357" s="173" t="s">
        <v>331</v>
      </c>
      <c r="H1357" s="174">
        <v>414.82</v>
      </c>
      <c r="I1357" s="175"/>
      <c r="L1357" s="171"/>
      <c r="M1357" s="176"/>
      <c r="T1357" s="177"/>
      <c r="AT1357" s="172" t="s">
        <v>313</v>
      </c>
      <c r="AU1357" s="172" t="s">
        <v>81</v>
      </c>
      <c r="AV1357" s="15" t="s">
        <v>108</v>
      </c>
      <c r="AW1357" s="15" t="s">
        <v>34</v>
      </c>
      <c r="AX1357" s="15" t="s">
        <v>79</v>
      </c>
      <c r="AY1357" s="172" t="s">
        <v>306</v>
      </c>
    </row>
    <row r="1358" spans="2:65" s="1" customFormat="1" ht="24.2" customHeight="1">
      <c r="B1358" s="33"/>
      <c r="C1358" s="179" t="s">
        <v>1785</v>
      </c>
      <c r="D1358" s="179" t="s">
        <v>447</v>
      </c>
      <c r="E1358" s="180" t="s">
        <v>1550</v>
      </c>
      <c r="F1358" s="181" t="s">
        <v>4453</v>
      </c>
      <c r="G1358" s="182" t="s">
        <v>236</v>
      </c>
      <c r="H1358" s="183">
        <v>483.47300000000001</v>
      </c>
      <c r="I1358" s="184"/>
      <c r="J1358" s="185">
        <f>ROUND(I1358*H1358,2)</f>
        <v>0</v>
      </c>
      <c r="K1358" s="181" t="s">
        <v>3596</v>
      </c>
      <c r="L1358" s="186"/>
      <c r="M1358" s="187" t="s">
        <v>21</v>
      </c>
      <c r="N1358" s="188" t="s">
        <v>43</v>
      </c>
      <c r="P1358" s="142">
        <f>O1358*H1358</f>
        <v>0</v>
      </c>
      <c r="Q1358" s="142">
        <v>5.3E-3</v>
      </c>
      <c r="R1358" s="142">
        <f>Q1358*H1358</f>
        <v>2.5624069</v>
      </c>
      <c r="S1358" s="142">
        <v>0</v>
      </c>
      <c r="T1358" s="143">
        <f>S1358*H1358</f>
        <v>0</v>
      </c>
      <c r="AR1358" s="144" t="s">
        <v>530</v>
      </c>
      <c r="AT1358" s="144" t="s">
        <v>447</v>
      </c>
      <c r="AU1358" s="144" t="s">
        <v>81</v>
      </c>
      <c r="AY1358" s="18" t="s">
        <v>306</v>
      </c>
      <c r="BE1358" s="145">
        <f>IF(N1358="základní",J1358,0)</f>
        <v>0</v>
      </c>
      <c r="BF1358" s="145">
        <f>IF(N1358="snížená",J1358,0)</f>
        <v>0</v>
      </c>
      <c r="BG1358" s="145">
        <f>IF(N1358="zákl. přenesená",J1358,0)</f>
        <v>0</v>
      </c>
      <c r="BH1358" s="145">
        <f>IF(N1358="sníž. přenesená",J1358,0)</f>
        <v>0</v>
      </c>
      <c r="BI1358" s="145">
        <f>IF(N1358="nulová",J1358,0)</f>
        <v>0</v>
      </c>
      <c r="BJ1358" s="18" t="s">
        <v>79</v>
      </c>
      <c r="BK1358" s="145">
        <f>ROUND(I1358*H1358,2)</f>
        <v>0</v>
      </c>
      <c r="BL1358" s="18" t="s">
        <v>368</v>
      </c>
      <c r="BM1358" s="144" t="s">
        <v>4702</v>
      </c>
    </row>
    <row r="1359" spans="2:65" s="12" customFormat="1">
      <c r="B1359" s="146"/>
      <c r="D1359" s="147" t="s">
        <v>313</v>
      </c>
      <c r="F1359" s="149" t="s">
        <v>4703</v>
      </c>
      <c r="H1359" s="150">
        <v>483.47300000000001</v>
      </c>
      <c r="I1359" s="151"/>
      <c r="L1359" s="146"/>
      <c r="M1359" s="152"/>
      <c r="T1359" s="153"/>
      <c r="AT1359" s="148" t="s">
        <v>313</v>
      </c>
      <c r="AU1359" s="148" t="s">
        <v>81</v>
      </c>
      <c r="AV1359" s="12" t="s">
        <v>81</v>
      </c>
      <c r="AW1359" s="12" t="s">
        <v>4</v>
      </c>
      <c r="AX1359" s="12" t="s">
        <v>79</v>
      </c>
      <c r="AY1359" s="148" t="s">
        <v>306</v>
      </c>
    </row>
    <row r="1360" spans="2:65" s="1" customFormat="1" ht="24.2" customHeight="1">
      <c r="B1360" s="33"/>
      <c r="C1360" s="133" t="s">
        <v>1790</v>
      </c>
      <c r="D1360" s="133" t="s">
        <v>308</v>
      </c>
      <c r="E1360" s="134" t="s">
        <v>1868</v>
      </c>
      <c r="F1360" s="135" t="s">
        <v>1869</v>
      </c>
      <c r="G1360" s="136" t="s">
        <v>236</v>
      </c>
      <c r="H1360" s="137">
        <v>414.82</v>
      </c>
      <c r="I1360" s="138"/>
      <c r="J1360" s="139">
        <f>ROUND(I1360*H1360,2)</f>
        <v>0</v>
      </c>
      <c r="K1360" s="135" t="s">
        <v>3596</v>
      </c>
      <c r="L1360" s="33"/>
      <c r="M1360" s="140" t="s">
        <v>21</v>
      </c>
      <c r="N1360" s="141" t="s">
        <v>43</v>
      </c>
      <c r="P1360" s="142">
        <f>O1360*H1360</f>
        <v>0</v>
      </c>
      <c r="Q1360" s="142">
        <v>0</v>
      </c>
      <c r="R1360" s="142">
        <f>Q1360*H1360</f>
        <v>0</v>
      </c>
      <c r="S1360" s="142">
        <v>0</v>
      </c>
      <c r="T1360" s="143">
        <f>S1360*H1360</f>
        <v>0</v>
      </c>
      <c r="AR1360" s="144" t="s">
        <v>368</v>
      </c>
      <c r="AT1360" s="144" t="s">
        <v>308</v>
      </c>
      <c r="AU1360" s="144" t="s">
        <v>81</v>
      </c>
      <c r="AY1360" s="18" t="s">
        <v>306</v>
      </c>
      <c r="BE1360" s="145">
        <f>IF(N1360="základní",J1360,0)</f>
        <v>0</v>
      </c>
      <c r="BF1360" s="145">
        <f>IF(N1360="snížená",J1360,0)</f>
        <v>0</v>
      </c>
      <c r="BG1360" s="145">
        <f>IF(N1360="zákl. přenesená",J1360,0)</f>
        <v>0</v>
      </c>
      <c r="BH1360" s="145">
        <f>IF(N1360="sníž. přenesená",J1360,0)</f>
        <v>0</v>
      </c>
      <c r="BI1360" s="145">
        <f>IF(N1360="nulová",J1360,0)</f>
        <v>0</v>
      </c>
      <c r="BJ1360" s="18" t="s">
        <v>79</v>
      </c>
      <c r="BK1360" s="145">
        <f>ROUND(I1360*H1360,2)</f>
        <v>0</v>
      </c>
      <c r="BL1360" s="18" t="s">
        <v>368</v>
      </c>
      <c r="BM1360" s="144" t="s">
        <v>4704</v>
      </c>
    </row>
    <row r="1361" spans="2:65" s="1" customFormat="1">
      <c r="B1361" s="33"/>
      <c r="D1361" s="161" t="s">
        <v>321</v>
      </c>
      <c r="F1361" s="162" t="s">
        <v>4705</v>
      </c>
      <c r="I1361" s="163"/>
      <c r="L1361" s="33"/>
      <c r="M1361" s="164"/>
      <c r="T1361" s="52"/>
      <c r="AT1361" s="18" t="s">
        <v>321</v>
      </c>
      <c r="AU1361" s="18" t="s">
        <v>81</v>
      </c>
    </row>
    <row r="1362" spans="2:65" s="12" customFormat="1">
      <c r="B1362" s="146"/>
      <c r="D1362" s="147" t="s">
        <v>313</v>
      </c>
      <c r="E1362" s="148" t="s">
        <v>21</v>
      </c>
      <c r="F1362" s="149" t="s">
        <v>4706</v>
      </c>
      <c r="H1362" s="150">
        <v>414.82</v>
      </c>
      <c r="I1362" s="151"/>
      <c r="L1362" s="146"/>
      <c r="M1362" s="152"/>
      <c r="T1362" s="153"/>
      <c r="AT1362" s="148" t="s">
        <v>313</v>
      </c>
      <c r="AU1362" s="148" t="s">
        <v>81</v>
      </c>
      <c r="AV1362" s="12" t="s">
        <v>81</v>
      </c>
      <c r="AW1362" s="12" t="s">
        <v>34</v>
      </c>
      <c r="AX1362" s="12" t="s">
        <v>72</v>
      </c>
      <c r="AY1362" s="148" t="s">
        <v>306</v>
      </c>
    </row>
    <row r="1363" spans="2:65" s="13" customFormat="1">
      <c r="B1363" s="154"/>
      <c r="D1363" s="147" t="s">
        <v>313</v>
      </c>
      <c r="E1363" s="155" t="s">
        <v>21</v>
      </c>
      <c r="F1363" s="156" t="s">
        <v>315</v>
      </c>
      <c r="H1363" s="157">
        <v>414.82</v>
      </c>
      <c r="I1363" s="158"/>
      <c r="L1363" s="154"/>
      <c r="M1363" s="159"/>
      <c r="T1363" s="160"/>
      <c r="AT1363" s="155" t="s">
        <v>313</v>
      </c>
      <c r="AU1363" s="155" t="s">
        <v>81</v>
      </c>
      <c r="AV1363" s="13" t="s">
        <v>89</v>
      </c>
      <c r="AW1363" s="13" t="s">
        <v>34</v>
      </c>
      <c r="AX1363" s="13" t="s">
        <v>79</v>
      </c>
      <c r="AY1363" s="155" t="s">
        <v>306</v>
      </c>
    </row>
    <row r="1364" spans="2:65" s="1" customFormat="1" ht="16.5" customHeight="1">
      <c r="B1364" s="33"/>
      <c r="C1364" s="179" t="s">
        <v>1797</v>
      </c>
      <c r="D1364" s="179" t="s">
        <v>447</v>
      </c>
      <c r="E1364" s="180" t="s">
        <v>1874</v>
      </c>
      <c r="F1364" s="181" t="s">
        <v>1875</v>
      </c>
      <c r="G1364" s="182" t="s">
        <v>375</v>
      </c>
      <c r="H1364" s="183">
        <v>0.16200000000000001</v>
      </c>
      <c r="I1364" s="184"/>
      <c r="J1364" s="185">
        <f>ROUND(I1364*H1364,2)</f>
        <v>0</v>
      </c>
      <c r="K1364" s="181" t="s">
        <v>3596</v>
      </c>
      <c r="L1364" s="186"/>
      <c r="M1364" s="187" t="s">
        <v>21</v>
      </c>
      <c r="N1364" s="188" t="s">
        <v>43</v>
      </c>
      <c r="P1364" s="142">
        <f>O1364*H1364</f>
        <v>0</v>
      </c>
      <c r="Q1364" s="142">
        <v>1</v>
      </c>
      <c r="R1364" s="142">
        <f>Q1364*H1364</f>
        <v>0.16200000000000001</v>
      </c>
      <c r="S1364" s="142">
        <v>0</v>
      </c>
      <c r="T1364" s="143">
        <f>S1364*H1364</f>
        <v>0</v>
      </c>
      <c r="AR1364" s="144" t="s">
        <v>530</v>
      </c>
      <c r="AT1364" s="144" t="s">
        <v>447</v>
      </c>
      <c r="AU1364" s="144" t="s">
        <v>81</v>
      </c>
      <c r="AY1364" s="18" t="s">
        <v>306</v>
      </c>
      <c r="BE1364" s="145">
        <f>IF(N1364="základní",J1364,0)</f>
        <v>0</v>
      </c>
      <c r="BF1364" s="145">
        <f>IF(N1364="snížená",J1364,0)</f>
        <v>0</v>
      </c>
      <c r="BG1364" s="145">
        <f>IF(N1364="zákl. přenesená",J1364,0)</f>
        <v>0</v>
      </c>
      <c r="BH1364" s="145">
        <f>IF(N1364="sníž. přenesená",J1364,0)</f>
        <v>0</v>
      </c>
      <c r="BI1364" s="145">
        <f>IF(N1364="nulová",J1364,0)</f>
        <v>0</v>
      </c>
      <c r="BJ1364" s="18" t="s">
        <v>79</v>
      </c>
      <c r="BK1364" s="145">
        <f>ROUND(I1364*H1364,2)</f>
        <v>0</v>
      </c>
      <c r="BL1364" s="18" t="s">
        <v>368</v>
      </c>
      <c r="BM1364" s="144" t="s">
        <v>4707</v>
      </c>
    </row>
    <row r="1365" spans="2:65" s="12" customFormat="1">
      <c r="B1365" s="146"/>
      <c r="D1365" s="147" t="s">
        <v>313</v>
      </c>
      <c r="F1365" s="149" t="s">
        <v>4708</v>
      </c>
      <c r="H1365" s="150">
        <v>0.16200000000000001</v>
      </c>
      <c r="I1365" s="151"/>
      <c r="L1365" s="146"/>
      <c r="M1365" s="152"/>
      <c r="T1365" s="153"/>
      <c r="AT1365" s="148" t="s">
        <v>313</v>
      </c>
      <c r="AU1365" s="148" t="s">
        <v>81</v>
      </c>
      <c r="AV1365" s="12" t="s">
        <v>81</v>
      </c>
      <c r="AW1365" s="12" t="s">
        <v>4</v>
      </c>
      <c r="AX1365" s="12" t="s">
        <v>79</v>
      </c>
      <c r="AY1365" s="148" t="s">
        <v>306</v>
      </c>
    </row>
    <row r="1366" spans="2:65" s="1" customFormat="1" ht="24.2" customHeight="1">
      <c r="B1366" s="33"/>
      <c r="C1366" s="133" t="s">
        <v>1802</v>
      </c>
      <c r="D1366" s="133" t="s">
        <v>308</v>
      </c>
      <c r="E1366" s="134" t="s">
        <v>4709</v>
      </c>
      <c r="F1366" s="135" t="s">
        <v>4710</v>
      </c>
      <c r="G1366" s="136" t="s">
        <v>375</v>
      </c>
      <c r="H1366" s="137">
        <v>8.7609999999999992</v>
      </c>
      <c r="I1366" s="138"/>
      <c r="J1366" s="139">
        <f>ROUND(I1366*H1366,2)</f>
        <v>0</v>
      </c>
      <c r="K1366" s="135" t="s">
        <v>3596</v>
      </c>
      <c r="L1366" s="33"/>
      <c r="M1366" s="140" t="s">
        <v>21</v>
      </c>
      <c r="N1366" s="141" t="s">
        <v>43</v>
      </c>
      <c r="P1366" s="142">
        <f>O1366*H1366</f>
        <v>0</v>
      </c>
      <c r="Q1366" s="142">
        <v>0</v>
      </c>
      <c r="R1366" s="142">
        <f>Q1366*H1366</f>
        <v>0</v>
      </c>
      <c r="S1366" s="142">
        <v>0</v>
      </c>
      <c r="T1366" s="143">
        <f>S1366*H1366</f>
        <v>0</v>
      </c>
      <c r="AR1366" s="144" t="s">
        <v>368</v>
      </c>
      <c r="AT1366" s="144" t="s">
        <v>308</v>
      </c>
      <c r="AU1366" s="144" t="s">
        <v>81</v>
      </c>
      <c r="AY1366" s="18" t="s">
        <v>306</v>
      </c>
      <c r="BE1366" s="145">
        <f>IF(N1366="základní",J1366,0)</f>
        <v>0</v>
      </c>
      <c r="BF1366" s="145">
        <f>IF(N1366="snížená",J1366,0)</f>
        <v>0</v>
      </c>
      <c r="BG1366" s="145">
        <f>IF(N1366="zákl. přenesená",J1366,0)</f>
        <v>0</v>
      </c>
      <c r="BH1366" s="145">
        <f>IF(N1366="sníž. přenesená",J1366,0)</f>
        <v>0</v>
      </c>
      <c r="BI1366" s="145">
        <f>IF(N1366="nulová",J1366,0)</f>
        <v>0</v>
      </c>
      <c r="BJ1366" s="18" t="s">
        <v>79</v>
      </c>
      <c r="BK1366" s="145">
        <f>ROUND(I1366*H1366,2)</f>
        <v>0</v>
      </c>
      <c r="BL1366" s="18" t="s">
        <v>368</v>
      </c>
      <c r="BM1366" s="144" t="s">
        <v>4711</v>
      </c>
    </row>
    <row r="1367" spans="2:65" s="1" customFormat="1">
      <c r="B1367" s="33"/>
      <c r="D1367" s="161" t="s">
        <v>321</v>
      </c>
      <c r="F1367" s="162" t="s">
        <v>4712</v>
      </c>
      <c r="I1367" s="163"/>
      <c r="L1367" s="33"/>
      <c r="M1367" s="164"/>
      <c r="T1367" s="52"/>
      <c r="AT1367" s="18" t="s">
        <v>321</v>
      </c>
      <c r="AU1367" s="18" t="s">
        <v>81</v>
      </c>
    </row>
    <row r="1368" spans="2:65" s="11" customFormat="1" ht="22.9" customHeight="1">
      <c r="B1368" s="121"/>
      <c r="D1368" s="122" t="s">
        <v>71</v>
      </c>
      <c r="E1368" s="131" t="s">
        <v>1883</v>
      </c>
      <c r="F1368" s="131" t="s">
        <v>1884</v>
      </c>
      <c r="I1368" s="124"/>
      <c r="J1368" s="132">
        <f>BK1368</f>
        <v>0</v>
      </c>
      <c r="L1368" s="121"/>
      <c r="M1368" s="126"/>
      <c r="P1368" s="127">
        <f>SUM(P1369:P1390)</f>
        <v>0</v>
      </c>
      <c r="R1368" s="127">
        <f>SUM(R1369:R1390)</f>
        <v>0.24837779999999998</v>
      </c>
      <c r="T1368" s="128">
        <f>SUM(T1369:T1390)</f>
        <v>0</v>
      </c>
      <c r="AR1368" s="122" t="s">
        <v>81</v>
      </c>
      <c r="AT1368" s="129" t="s">
        <v>71</v>
      </c>
      <c r="AU1368" s="129" t="s">
        <v>79</v>
      </c>
      <c r="AY1368" s="122" t="s">
        <v>306</v>
      </c>
      <c r="BK1368" s="130">
        <f>SUM(BK1369:BK1390)</f>
        <v>0</v>
      </c>
    </row>
    <row r="1369" spans="2:65" s="1" customFormat="1" ht="21.75" customHeight="1">
      <c r="B1369" s="33"/>
      <c r="C1369" s="133" t="s">
        <v>1809</v>
      </c>
      <c r="D1369" s="133" t="s">
        <v>308</v>
      </c>
      <c r="E1369" s="134" t="s">
        <v>4713</v>
      </c>
      <c r="F1369" s="135" t="s">
        <v>4714</v>
      </c>
      <c r="G1369" s="136" t="s">
        <v>236</v>
      </c>
      <c r="H1369" s="137">
        <v>49.78</v>
      </c>
      <c r="I1369" s="138"/>
      <c r="J1369" s="139">
        <f>ROUND(I1369*H1369,2)</f>
        <v>0</v>
      </c>
      <c r="K1369" s="135" t="s">
        <v>3596</v>
      </c>
      <c r="L1369" s="33"/>
      <c r="M1369" s="140" t="s">
        <v>21</v>
      </c>
      <c r="N1369" s="141" t="s">
        <v>43</v>
      </c>
      <c r="P1369" s="142">
        <f>O1369*H1369</f>
        <v>0</v>
      </c>
      <c r="Q1369" s="142">
        <v>1.1800000000000001E-3</v>
      </c>
      <c r="R1369" s="142">
        <f>Q1369*H1369</f>
        <v>5.8740400000000005E-2</v>
      </c>
      <c r="S1369" s="142">
        <v>0</v>
      </c>
      <c r="T1369" s="143">
        <f>S1369*H1369</f>
        <v>0</v>
      </c>
      <c r="AR1369" s="144" t="s">
        <v>368</v>
      </c>
      <c r="AT1369" s="144" t="s">
        <v>308</v>
      </c>
      <c r="AU1369" s="144" t="s">
        <v>81</v>
      </c>
      <c r="AY1369" s="18" t="s">
        <v>306</v>
      </c>
      <c r="BE1369" s="145">
        <f>IF(N1369="základní",J1369,0)</f>
        <v>0</v>
      </c>
      <c r="BF1369" s="145">
        <f>IF(N1369="snížená",J1369,0)</f>
        <v>0</v>
      </c>
      <c r="BG1369" s="145">
        <f>IF(N1369="zákl. přenesená",J1369,0)</f>
        <v>0</v>
      </c>
      <c r="BH1369" s="145">
        <f>IF(N1369="sníž. přenesená",J1369,0)</f>
        <v>0</v>
      </c>
      <c r="BI1369" s="145">
        <f>IF(N1369="nulová",J1369,0)</f>
        <v>0</v>
      </c>
      <c r="BJ1369" s="18" t="s">
        <v>79</v>
      </c>
      <c r="BK1369" s="145">
        <f>ROUND(I1369*H1369,2)</f>
        <v>0</v>
      </c>
      <c r="BL1369" s="18" t="s">
        <v>368</v>
      </c>
      <c r="BM1369" s="144" t="s">
        <v>4715</v>
      </c>
    </row>
    <row r="1370" spans="2:65" s="1" customFormat="1">
      <c r="B1370" s="33"/>
      <c r="D1370" s="161" t="s">
        <v>321</v>
      </c>
      <c r="F1370" s="162" t="s">
        <v>4716</v>
      </c>
      <c r="I1370" s="163"/>
      <c r="L1370" s="33"/>
      <c r="M1370" s="164"/>
      <c r="T1370" s="52"/>
      <c r="AT1370" s="18" t="s">
        <v>321</v>
      </c>
      <c r="AU1370" s="18" t="s">
        <v>81</v>
      </c>
    </row>
    <row r="1371" spans="2:65" s="14" customFormat="1">
      <c r="B1371" s="165"/>
      <c r="D1371" s="147" t="s">
        <v>313</v>
      </c>
      <c r="E1371" s="166" t="s">
        <v>21</v>
      </c>
      <c r="F1371" s="167" t="s">
        <v>4717</v>
      </c>
      <c r="H1371" s="166" t="s">
        <v>21</v>
      </c>
      <c r="I1371" s="168"/>
      <c r="L1371" s="165"/>
      <c r="M1371" s="169"/>
      <c r="T1371" s="170"/>
      <c r="AT1371" s="166" t="s">
        <v>313</v>
      </c>
      <c r="AU1371" s="166" t="s">
        <v>81</v>
      </c>
      <c r="AV1371" s="14" t="s">
        <v>79</v>
      </c>
      <c r="AW1371" s="14" t="s">
        <v>34</v>
      </c>
      <c r="AX1371" s="14" t="s">
        <v>72</v>
      </c>
      <c r="AY1371" s="166" t="s">
        <v>306</v>
      </c>
    </row>
    <row r="1372" spans="2:65" s="12" customFormat="1">
      <c r="B1372" s="146"/>
      <c r="D1372" s="147" t="s">
        <v>313</v>
      </c>
      <c r="E1372" s="148" t="s">
        <v>21</v>
      </c>
      <c r="F1372" s="149" t="s">
        <v>4718</v>
      </c>
      <c r="H1372" s="150">
        <v>49.78</v>
      </c>
      <c r="I1372" s="151"/>
      <c r="L1372" s="146"/>
      <c r="M1372" s="152"/>
      <c r="T1372" s="153"/>
      <c r="AT1372" s="148" t="s">
        <v>313</v>
      </c>
      <c r="AU1372" s="148" t="s">
        <v>81</v>
      </c>
      <c r="AV1372" s="12" t="s">
        <v>81</v>
      </c>
      <c r="AW1372" s="12" t="s">
        <v>34</v>
      </c>
      <c r="AX1372" s="12" t="s">
        <v>72</v>
      </c>
      <c r="AY1372" s="148" t="s">
        <v>306</v>
      </c>
    </row>
    <row r="1373" spans="2:65" s="13" customFormat="1">
      <c r="B1373" s="154"/>
      <c r="D1373" s="147" t="s">
        <v>313</v>
      </c>
      <c r="E1373" s="155" t="s">
        <v>4719</v>
      </c>
      <c r="F1373" s="156" t="s">
        <v>315</v>
      </c>
      <c r="H1373" s="157">
        <v>49.78</v>
      </c>
      <c r="I1373" s="158"/>
      <c r="L1373" s="154"/>
      <c r="M1373" s="159"/>
      <c r="T1373" s="160"/>
      <c r="AT1373" s="155" t="s">
        <v>313</v>
      </c>
      <c r="AU1373" s="155" t="s">
        <v>81</v>
      </c>
      <c r="AV1373" s="13" t="s">
        <v>89</v>
      </c>
      <c r="AW1373" s="13" t="s">
        <v>34</v>
      </c>
      <c r="AX1373" s="13" t="s">
        <v>79</v>
      </c>
      <c r="AY1373" s="155" t="s">
        <v>306</v>
      </c>
    </row>
    <row r="1374" spans="2:65" s="1" customFormat="1" ht="24.2" customHeight="1">
      <c r="B1374" s="33"/>
      <c r="C1374" s="179" t="s">
        <v>1812</v>
      </c>
      <c r="D1374" s="179" t="s">
        <v>447</v>
      </c>
      <c r="E1374" s="180" t="s">
        <v>4720</v>
      </c>
      <c r="F1374" s="181" t="s">
        <v>4721</v>
      </c>
      <c r="G1374" s="182" t="s">
        <v>236</v>
      </c>
      <c r="H1374" s="183">
        <v>52.268999999999998</v>
      </c>
      <c r="I1374" s="184"/>
      <c r="J1374" s="185">
        <f>ROUND(I1374*H1374,2)</f>
        <v>0</v>
      </c>
      <c r="K1374" s="181" t="s">
        <v>3596</v>
      </c>
      <c r="L1374" s="186"/>
      <c r="M1374" s="187" t="s">
        <v>21</v>
      </c>
      <c r="N1374" s="188" t="s">
        <v>43</v>
      </c>
      <c r="P1374" s="142">
        <f>O1374*H1374</f>
        <v>0</v>
      </c>
      <c r="Q1374" s="142">
        <v>3.0999999999999999E-3</v>
      </c>
      <c r="R1374" s="142">
        <f>Q1374*H1374</f>
        <v>0.16203389999999998</v>
      </c>
      <c r="S1374" s="142">
        <v>0</v>
      </c>
      <c r="T1374" s="143">
        <f>S1374*H1374</f>
        <v>0</v>
      </c>
      <c r="AR1374" s="144" t="s">
        <v>530</v>
      </c>
      <c r="AT1374" s="144" t="s">
        <v>447</v>
      </c>
      <c r="AU1374" s="144" t="s">
        <v>81</v>
      </c>
      <c r="AY1374" s="18" t="s">
        <v>306</v>
      </c>
      <c r="BE1374" s="145">
        <f>IF(N1374="základní",J1374,0)</f>
        <v>0</v>
      </c>
      <c r="BF1374" s="145">
        <f>IF(N1374="snížená",J1374,0)</f>
        <v>0</v>
      </c>
      <c r="BG1374" s="145">
        <f>IF(N1374="zákl. přenesená",J1374,0)</f>
        <v>0</v>
      </c>
      <c r="BH1374" s="145">
        <f>IF(N1374="sníž. přenesená",J1374,0)</f>
        <v>0</v>
      </c>
      <c r="BI1374" s="145">
        <f>IF(N1374="nulová",J1374,0)</f>
        <v>0</v>
      </c>
      <c r="BJ1374" s="18" t="s">
        <v>79</v>
      </c>
      <c r="BK1374" s="145">
        <f>ROUND(I1374*H1374,2)</f>
        <v>0</v>
      </c>
      <c r="BL1374" s="18" t="s">
        <v>368</v>
      </c>
      <c r="BM1374" s="144" t="s">
        <v>4722</v>
      </c>
    </row>
    <row r="1375" spans="2:65" s="1" customFormat="1" ht="19.5">
      <c r="B1375" s="33"/>
      <c r="D1375" s="147" t="s">
        <v>356</v>
      </c>
      <c r="F1375" s="178" t="s">
        <v>4723</v>
      </c>
      <c r="I1375" s="163"/>
      <c r="L1375" s="33"/>
      <c r="M1375" s="164"/>
      <c r="T1375" s="52"/>
      <c r="AT1375" s="18" t="s">
        <v>356</v>
      </c>
      <c r="AU1375" s="18" t="s">
        <v>81</v>
      </c>
    </row>
    <row r="1376" spans="2:65" s="12" customFormat="1">
      <c r="B1376" s="146"/>
      <c r="D1376" s="147" t="s">
        <v>313</v>
      </c>
      <c r="F1376" s="149" t="s">
        <v>4724</v>
      </c>
      <c r="H1376" s="150">
        <v>52.268999999999998</v>
      </c>
      <c r="I1376" s="151"/>
      <c r="L1376" s="146"/>
      <c r="M1376" s="152"/>
      <c r="T1376" s="153"/>
      <c r="AT1376" s="148" t="s">
        <v>313</v>
      </c>
      <c r="AU1376" s="148" t="s">
        <v>81</v>
      </c>
      <c r="AV1376" s="12" t="s">
        <v>81</v>
      </c>
      <c r="AW1376" s="12" t="s">
        <v>4</v>
      </c>
      <c r="AX1376" s="12" t="s">
        <v>79</v>
      </c>
      <c r="AY1376" s="148" t="s">
        <v>306</v>
      </c>
    </row>
    <row r="1377" spans="2:65" s="1" customFormat="1" ht="16.5" customHeight="1">
      <c r="B1377" s="33"/>
      <c r="C1377" s="133" t="s">
        <v>1817</v>
      </c>
      <c r="D1377" s="133" t="s">
        <v>308</v>
      </c>
      <c r="E1377" s="134" t="s">
        <v>4725</v>
      </c>
      <c r="F1377" s="135" t="s">
        <v>4726</v>
      </c>
      <c r="G1377" s="136" t="s">
        <v>240</v>
      </c>
      <c r="H1377" s="137">
        <v>69.094999999999999</v>
      </c>
      <c r="I1377" s="138"/>
      <c r="J1377" s="139">
        <f>ROUND(I1377*H1377,2)</f>
        <v>0</v>
      </c>
      <c r="K1377" s="135" t="s">
        <v>3596</v>
      </c>
      <c r="L1377" s="33"/>
      <c r="M1377" s="140" t="s">
        <v>21</v>
      </c>
      <c r="N1377" s="141" t="s">
        <v>43</v>
      </c>
      <c r="P1377" s="142">
        <f>O1377*H1377</f>
        <v>0</v>
      </c>
      <c r="Q1377" s="142">
        <v>2.0000000000000001E-4</v>
      </c>
      <c r="R1377" s="142">
        <f>Q1377*H1377</f>
        <v>1.3819E-2</v>
      </c>
      <c r="S1377" s="142">
        <v>0</v>
      </c>
      <c r="T1377" s="143">
        <f>S1377*H1377</f>
        <v>0</v>
      </c>
      <c r="AR1377" s="144" t="s">
        <v>368</v>
      </c>
      <c r="AT1377" s="144" t="s">
        <v>308</v>
      </c>
      <c r="AU1377" s="144" t="s">
        <v>81</v>
      </c>
      <c r="AY1377" s="18" t="s">
        <v>306</v>
      </c>
      <c r="BE1377" s="145">
        <f>IF(N1377="základní",J1377,0)</f>
        <v>0</v>
      </c>
      <c r="BF1377" s="145">
        <f>IF(N1377="snížená",J1377,0)</f>
        <v>0</v>
      </c>
      <c r="BG1377" s="145">
        <f>IF(N1377="zákl. přenesená",J1377,0)</f>
        <v>0</v>
      </c>
      <c r="BH1377" s="145">
        <f>IF(N1377="sníž. přenesená",J1377,0)</f>
        <v>0</v>
      </c>
      <c r="BI1377" s="145">
        <f>IF(N1377="nulová",J1377,0)</f>
        <v>0</v>
      </c>
      <c r="BJ1377" s="18" t="s">
        <v>79</v>
      </c>
      <c r="BK1377" s="145">
        <f>ROUND(I1377*H1377,2)</f>
        <v>0</v>
      </c>
      <c r="BL1377" s="18" t="s">
        <v>368</v>
      </c>
      <c r="BM1377" s="144" t="s">
        <v>4727</v>
      </c>
    </row>
    <row r="1378" spans="2:65" s="1" customFormat="1">
      <c r="B1378" s="33"/>
      <c r="D1378" s="161" t="s">
        <v>321</v>
      </c>
      <c r="F1378" s="162" t="s">
        <v>4728</v>
      </c>
      <c r="I1378" s="163"/>
      <c r="L1378" s="33"/>
      <c r="M1378" s="164"/>
      <c r="T1378" s="52"/>
      <c r="AT1378" s="18" t="s">
        <v>321</v>
      </c>
      <c r="AU1378" s="18" t="s">
        <v>81</v>
      </c>
    </row>
    <row r="1379" spans="2:65" s="14" customFormat="1">
      <c r="B1379" s="165"/>
      <c r="D1379" s="147" t="s">
        <v>313</v>
      </c>
      <c r="E1379" s="166" t="s">
        <v>21</v>
      </c>
      <c r="F1379" s="167" t="s">
        <v>4717</v>
      </c>
      <c r="H1379" s="166" t="s">
        <v>21</v>
      </c>
      <c r="I1379" s="168"/>
      <c r="L1379" s="165"/>
      <c r="M1379" s="169"/>
      <c r="T1379" s="170"/>
      <c r="AT1379" s="166" t="s">
        <v>313</v>
      </c>
      <c r="AU1379" s="166" t="s">
        <v>81</v>
      </c>
      <c r="AV1379" s="14" t="s">
        <v>79</v>
      </c>
      <c r="AW1379" s="14" t="s">
        <v>34</v>
      </c>
      <c r="AX1379" s="14" t="s">
        <v>72</v>
      </c>
      <c r="AY1379" s="166" t="s">
        <v>306</v>
      </c>
    </row>
    <row r="1380" spans="2:65" s="12" customFormat="1">
      <c r="B1380" s="146"/>
      <c r="D1380" s="147" t="s">
        <v>313</v>
      </c>
      <c r="E1380" s="148" t="s">
        <v>21</v>
      </c>
      <c r="F1380" s="149" t="s">
        <v>4270</v>
      </c>
      <c r="H1380" s="150">
        <v>4.6500000000000004</v>
      </c>
      <c r="I1380" s="151"/>
      <c r="L1380" s="146"/>
      <c r="M1380" s="152"/>
      <c r="T1380" s="153"/>
      <c r="AT1380" s="148" t="s">
        <v>313</v>
      </c>
      <c r="AU1380" s="148" t="s">
        <v>81</v>
      </c>
      <c r="AV1380" s="12" t="s">
        <v>81</v>
      </c>
      <c r="AW1380" s="12" t="s">
        <v>34</v>
      </c>
      <c r="AX1380" s="12" t="s">
        <v>72</v>
      </c>
      <c r="AY1380" s="148" t="s">
        <v>306</v>
      </c>
    </row>
    <row r="1381" spans="2:65" s="12" customFormat="1">
      <c r="B1381" s="146"/>
      <c r="D1381" s="147" t="s">
        <v>313</v>
      </c>
      <c r="E1381" s="148" t="s">
        <v>21</v>
      </c>
      <c r="F1381" s="149" t="s">
        <v>4271</v>
      </c>
      <c r="H1381" s="150">
        <v>10.6</v>
      </c>
      <c r="I1381" s="151"/>
      <c r="L1381" s="146"/>
      <c r="M1381" s="152"/>
      <c r="T1381" s="153"/>
      <c r="AT1381" s="148" t="s">
        <v>313</v>
      </c>
      <c r="AU1381" s="148" t="s">
        <v>81</v>
      </c>
      <c r="AV1381" s="12" t="s">
        <v>81</v>
      </c>
      <c r="AW1381" s="12" t="s">
        <v>34</v>
      </c>
      <c r="AX1381" s="12" t="s">
        <v>72</v>
      </c>
      <c r="AY1381" s="148" t="s">
        <v>306</v>
      </c>
    </row>
    <row r="1382" spans="2:65" s="12" customFormat="1">
      <c r="B1382" s="146"/>
      <c r="D1382" s="147" t="s">
        <v>313</v>
      </c>
      <c r="E1382" s="148" t="s">
        <v>21</v>
      </c>
      <c r="F1382" s="149" t="s">
        <v>4272</v>
      </c>
      <c r="H1382" s="150">
        <v>12.6</v>
      </c>
      <c r="I1382" s="151"/>
      <c r="L1382" s="146"/>
      <c r="M1382" s="152"/>
      <c r="T1382" s="153"/>
      <c r="AT1382" s="148" t="s">
        <v>313</v>
      </c>
      <c r="AU1382" s="148" t="s">
        <v>81</v>
      </c>
      <c r="AV1382" s="12" t="s">
        <v>81</v>
      </c>
      <c r="AW1382" s="12" t="s">
        <v>34</v>
      </c>
      <c r="AX1382" s="12" t="s">
        <v>72</v>
      </c>
      <c r="AY1382" s="148" t="s">
        <v>306</v>
      </c>
    </row>
    <row r="1383" spans="2:65" s="12" customFormat="1">
      <c r="B1383" s="146"/>
      <c r="D1383" s="147" t="s">
        <v>313</v>
      </c>
      <c r="E1383" s="148" t="s">
        <v>21</v>
      </c>
      <c r="F1383" s="149" t="s">
        <v>4273</v>
      </c>
      <c r="H1383" s="150">
        <v>11.955</v>
      </c>
      <c r="I1383" s="151"/>
      <c r="L1383" s="146"/>
      <c r="M1383" s="152"/>
      <c r="T1383" s="153"/>
      <c r="AT1383" s="148" t="s">
        <v>313</v>
      </c>
      <c r="AU1383" s="148" t="s">
        <v>81</v>
      </c>
      <c r="AV1383" s="12" t="s">
        <v>81</v>
      </c>
      <c r="AW1383" s="12" t="s">
        <v>34</v>
      </c>
      <c r="AX1383" s="12" t="s">
        <v>72</v>
      </c>
      <c r="AY1383" s="148" t="s">
        <v>306</v>
      </c>
    </row>
    <row r="1384" spans="2:65" s="12" customFormat="1">
      <c r="B1384" s="146"/>
      <c r="D1384" s="147" t="s">
        <v>313</v>
      </c>
      <c r="E1384" s="148" t="s">
        <v>21</v>
      </c>
      <c r="F1384" s="149" t="s">
        <v>4274</v>
      </c>
      <c r="H1384" s="150">
        <v>11.5</v>
      </c>
      <c r="I1384" s="151"/>
      <c r="L1384" s="146"/>
      <c r="M1384" s="152"/>
      <c r="T1384" s="153"/>
      <c r="AT1384" s="148" t="s">
        <v>313</v>
      </c>
      <c r="AU1384" s="148" t="s">
        <v>81</v>
      </c>
      <c r="AV1384" s="12" t="s">
        <v>81</v>
      </c>
      <c r="AW1384" s="12" t="s">
        <v>34</v>
      </c>
      <c r="AX1384" s="12" t="s">
        <v>72</v>
      </c>
      <c r="AY1384" s="148" t="s">
        <v>306</v>
      </c>
    </row>
    <row r="1385" spans="2:65" s="12" customFormat="1">
      <c r="B1385" s="146"/>
      <c r="D1385" s="147" t="s">
        <v>313</v>
      </c>
      <c r="E1385" s="148" t="s">
        <v>21</v>
      </c>
      <c r="F1385" s="149" t="s">
        <v>4729</v>
      </c>
      <c r="H1385" s="150">
        <v>17.79</v>
      </c>
      <c r="I1385" s="151"/>
      <c r="L1385" s="146"/>
      <c r="M1385" s="152"/>
      <c r="T1385" s="153"/>
      <c r="AT1385" s="148" t="s">
        <v>313</v>
      </c>
      <c r="AU1385" s="148" t="s">
        <v>81</v>
      </c>
      <c r="AV1385" s="12" t="s">
        <v>81</v>
      </c>
      <c r="AW1385" s="12" t="s">
        <v>34</v>
      </c>
      <c r="AX1385" s="12" t="s">
        <v>72</v>
      </c>
      <c r="AY1385" s="148" t="s">
        <v>306</v>
      </c>
    </row>
    <row r="1386" spans="2:65" s="13" customFormat="1">
      <c r="B1386" s="154"/>
      <c r="D1386" s="147" t="s">
        <v>313</v>
      </c>
      <c r="E1386" s="155" t="s">
        <v>21</v>
      </c>
      <c r="F1386" s="156" t="s">
        <v>315</v>
      </c>
      <c r="H1386" s="157">
        <v>69.094999999999999</v>
      </c>
      <c r="I1386" s="158"/>
      <c r="L1386" s="154"/>
      <c r="M1386" s="159"/>
      <c r="T1386" s="160"/>
      <c r="AT1386" s="155" t="s">
        <v>313</v>
      </c>
      <c r="AU1386" s="155" t="s">
        <v>81</v>
      </c>
      <c r="AV1386" s="13" t="s">
        <v>89</v>
      </c>
      <c r="AW1386" s="13" t="s">
        <v>34</v>
      </c>
      <c r="AX1386" s="13" t="s">
        <v>79</v>
      </c>
      <c r="AY1386" s="155" t="s">
        <v>306</v>
      </c>
    </row>
    <row r="1387" spans="2:65" s="1" customFormat="1" ht="16.5" customHeight="1">
      <c r="B1387" s="33"/>
      <c r="C1387" s="179" t="s">
        <v>1825</v>
      </c>
      <c r="D1387" s="179" t="s">
        <v>447</v>
      </c>
      <c r="E1387" s="180" t="s">
        <v>4730</v>
      </c>
      <c r="F1387" s="181" t="s">
        <v>4731</v>
      </c>
      <c r="G1387" s="182" t="s">
        <v>240</v>
      </c>
      <c r="H1387" s="183">
        <v>72.55</v>
      </c>
      <c r="I1387" s="184"/>
      <c r="J1387" s="185">
        <f>ROUND(I1387*H1387,2)</f>
        <v>0</v>
      </c>
      <c r="K1387" s="181" t="s">
        <v>3596</v>
      </c>
      <c r="L1387" s="186"/>
      <c r="M1387" s="187" t="s">
        <v>21</v>
      </c>
      <c r="N1387" s="188" t="s">
        <v>43</v>
      </c>
      <c r="P1387" s="142">
        <f>O1387*H1387</f>
        <v>0</v>
      </c>
      <c r="Q1387" s="142">
        <v>1.9000000000000001E-4</v>
      </c>
      <c r="R1387" s="142">
        <f>Q1387*H1387</f>
        <v>1.37845E-2</v>
      </c>
      <c r="S1387" s="142">
        <v>0</v>
      </c>
      <c r="T1387" s="143">
        <f>S1387*H1387</f>
        <v>0</v>
      </c>
      <c r="AR1387" s="144" t="s">
        <v>530</v>
      </c>
      <c r="AT1387" s="144" t="s">
        <v>447</v>
      </c>
      <c r="AU1387" s="144" t="s">
        <v>81</v>
      </c>
      <c r="AY1387" s="18" t="s">
        <v>306</v>
      </c>
      <c r="BE1387" s="145">
        <f>IF(N1387="základní",J1387,0)</f>
        <v>0</v>
      </c>
      <c r="BF1387" s="145">
        <f>IF(N1387="snížená",J1387,0)</f>
        <v>0</v>
      </c>
      <c r="BG1387" s="145">
        <f>IF(N1387="zákl. přenesená",J1387,0)</f>
        <v>0</v>
      </c>
      <c r="BH1387" s="145">
        <f>IF(N1387="sníž. přenesená",J1387,0)</f>
        <v>0</v>
      </c>
      <c r="BI1387" s="145">
        <f>IF(N1387="nulová",J1387,0)</f>
        <v>0</v>
      </c>
      <c r="BJ1387" s="18" t="s">
        <v>79</v>
      </c>
      <c r="BK1387" s="145">
        <f>ROUND(I1387*H1387,2)</f>
        <v>0</v>
      </c>
      <c r="BL1387" s="18" t="s">
        <v>368</v>
      </c>
      <c r="BM1387" s="144" t="s">
        <v>4732</v>
      </c>
    </row>
    <row r="1388" spans="2:65" s="12" customFormat="1">
      <c r="B1388" s="146"/>
      <c r="D1388" s="147" t="s">
        <v>313</v>
      </c>
      <c r="F1388" s="149" t="s">
        <v>4733</v>
      </c>
      <c r="H1388" s="150">
        <v>72.55</v>
      </c>
      <c r="I1388" s="151"/>
      <c r="L1388" s="146"/>
      <c r="M1388" s="152"/>
      <c r="T1388" s="153"/>
      <c r="AT1388" s="148" t="s">
        <v>313</v>
      </c>
      <c r="AU1388" s="148" t="s">
        <v>81</v>
      </c>
      <c r="AV1388" s="12" t="s">
        <v>81</v>
      </c>
      <c r="AW1388" s="12" t="s">
        <v>4</v>
      </c>
      <c r="AX1388" s="12" t="s">
        <v>79</v>
      </c>
      <c r="AY1388" s="148" t="s">
        <v>306</v>
      </c>
    </row>
    <row r="1389" spans="2:65" s="1" customFormat="1" ht="24.2" customHeight="1">
      <c r="B1389" s="33"/>
      <c r="C1389" s="133" t="s">
        <v>1830</v>
      </c>
      <c r="D1389" s="133" t="s">
        <v>308</v>
      </c>
      <c r="E1389" s="134" t="s">
        <v>4734</v>
      </c>
      <c r="F1389" s="135" t="s">
        <v>4735</v>
      </c>
      <c r="G1389" s="136" t="s">
        <v>375</v>
      </c>
      <c r="H1389" s="137">
        <v>0.248</v>
      </c>
      <c r="I1389" s="138"/>
      <c r="J1389" s="139">
        <f>ROUND(I1389*H1389,2)</f>
        <v>0</v>
      </c>
      <c r="K1389" s="135" t="s">
        <v>3596</v>
      </c>
      <c r="L1389" s="33"/>
      <c r="M1389" s="140" t="s">
        <v>21</v>
      </c>
      <c r="N1389" s="141" t="s">
        <v>43</v>
      </c>
      <c r="P1389" s="142">
        <f>O1389*H1389</f>
        <v>0</v>
      </c>
      <c r="Q1389" s="142">
        <v>0</v>
      </c>
      <c r="R1389" s="142">
        <f>Q1389*H1389</f>
        <v>0</v>
      </c>
      <c r="S1389" s="142">
        <v>0</v>
      </c>
      <c r="T1389" s="143">
        <f>S1389*H1389</f>
        <v>0</v>
      </c>
      <c r="AR1389" s="144" t="s">
        <v>368</v>
      </c>
      <c r="AT1389" s="144" t="s">
        <v>308</v>
      </c>
      <c r="AU1389" s="144" t="s">
        <v>81</v>
      </c>
      <c r="AY1389" s="18" t="s">
        <v>306</v>
      </c>
      <c r="BE1389" s="145">
        <f>IF(N1389="základní",J1389,0)</f>
        <v>0</v>
      </c>
      <c r="BF1389" s="145">
        <f>IF(N1389="snížená",J1389,0)</f>
        <v>0</v>
      </c>
      <c r="BG1389" s="145">
        <f>IF(N1389="zákl. přenesená",J1389,0)</f>
        <v>0</v>
      </c>
      <c r="BH1389" s="145">
        <f>IF(N1389="sníž. přenesená",J1389,0)</f>
        <v>0</v>
      </c>
      <c r="BI1389" s="145">
        <f>IF(N1389="nulová",J1389,0)</f>
        <v>0</v>
      </c>
      <c r="BJ1389" s="18" t="s">
        <v>79</v>
      </c>
      <c r="BK1389" s="145">
        <f>ROUND(I1389*H1389,2)</f>
        <v>0</v>
      </c>
      <c r="BL1389" s="18" t="s">
        <v>368</v>
      </c>
      <c r="BM1389" s="144" t="s">
        <v>4736</v>
      </c>
    </row>
    <row r="1390" spans="2:65" s="1" customFormat="1">
      <c r="B1390" s="33"/>
      <c r="D1390" s="161" t="s">
        <v>321</v>
      </c>
      <c r="F1390" s="162" t="s">
        <v>4737</v>
      </c>
      <c r="I1390" s="163"/>
      <c r="L1390" s="33"/>
      <c r="M1390" s="164"/>
      <c r="T1390" s="52"/>
      <c r="AT1390" s="18" t="s">
        <v>321</v>
      </c>
      <c r="AU1390" s="18" t="s">
        <v>81</v>
      </c>
    </row>
    <row r="1391" spans="2:65" s="11" customFormat="1" ht="22.9" customHeight="1">
      <c r="B1391" s="121"/>
      <c r="D1391" s="122" t="s">
        <v>71</v>
      </c>
      <c r="E1391" s="131" t="s">
        <v>4738</v>
      </c>
      <c r="F1391" s="131" t="s">
        <v>4739</v>
      </c>
      <c r="I1391" s="124"/>
      <c r="J1391" s="132">
        <f>BK1391</f>
        <v>0</v>
      </c>
      <c r="L1391" s="121"/>
      <c r="M1391" s="126"/>
      <c r="P1391" s="127">
        <f>SUM(P1392:P1400)</f>
        <v>0</v>
      </c>
      <c r="R1391" s="127">
        <f>SUM(R1392:R1400)</f>
        <v>2.1599999999999998E-2</v>
      </c>
      <c r="T1391" s="128">
        <f>SUM(T1392:T1400)</f>
        <v>0</v>
      </c>
      <c r="AR1391" s="122" t="s">
        <v>81</v>
      </c>
      <c r="AT1391" s="129" t="s">
        <v>71</v>
      </c>
      <c r="AU1391" s="129" t="s">
        <v>79</v>
      </c>
      <c r="AY1391" s="122" t="s">
        <v>306</v>
      </c>
      <c r="BK1391" s="130">
        <f>SUM(BK1392:BK1400)</f>
        <v>0</v>
      </c>
    </row>
    <row r="1392" spans="2:65" s="1" customFormat="1" ht="16.5" customHeight="1">
      <c r="B1392" s="33"/>
      <c r="C1392" s="133" t="s">
        <v>1836</v>
      </c>
      <c r="D1392" s="133" t="s">
        <v>308</v>
      </c>
      <c r="E1392" s="134" t="s">
        <v>4740</v>
      </c>
      <c r="F1392" s="135" t="s">
        <v>4741</v>
      </c>
      <c r="G1392" s="136" t="s">
        <v>661</v>
      </c>
      <c r="H1392" s="137">
        <v>4</v>
      </c>
      <c r="I1392" s="138"/>
      <c r="J1392" s="139">
        <f>ROUND(I1392*H1392,2)</f>
        <v>0</v>
      </c>
      <c r="K1392" s="135" t="s">
        <v>3596</v>
      </c>
      <c r="L1392" s="33"/>
      <c r="M1392" s="140" t="s">
        <v>21</v>
      </c>
      <c r="N1392" s="141" t="s">
        <v>43</v>
      </c>
      <c r="P1392" s="142">
        <f>O1392*H1392</f>
        <v>0</v>
      </c>
      <c r="Q1392" s="142">
        <v>1.15E-3</v>
      </c>
      <c r="R1392" s="142">
        <f>Q1392*H1392</f>
        <v>4.5999999999999999E-3</v>
      </c>
      <c r="S1392" s="142">
        <v>0</v>
      </c>
      <c r="T1392" s="143">
        <f>S1392*H1392</f>
        <v>0</v>
      </c>
      <c r="AR1392" s="144" t="s">
        <v>368</v>
      </c>
      <c r="AT1392" s="144" t="s">
        <v>308</v>
      </c>
      <c r="AU1392" s="144" t="s">
        <v>81</v>
      </c>
      <c r="AY1392" s="18" t="s">
        <v>306</v>
      </c>
      <c r="BE1392" s="145">
        <f>IF(N1392="základní",J1392,0)</f>
        <v>0</v>
      </c>
      <c r="BF1392" s="145">
        <f>IF(N1392="snížená",J1392,0)</f>
        <v>0</v>
      </c>
      <c r="BG1392" s="145">
        <f>IF(N1392="zákl. přenesená",J1392,0)</f>
        <v>0</v>
      </c>
      <c r="BH1392" s="145">
        <f>IF(N1392="sníž. přenesená",J1392,0)</f>
        <v>0</v>
      </c>
      <c r="BI1392" s="145">
        <f>IF(N1392="nulová",J1392,0)</f>
        <v>0</v>
      </c>
      <c r="BJ1392" s="18" t="s">
        <v>79</v>
      </c>
      <c r="BK1392" s="145">
        <f>ROUND(I1392*H1392,2)</f>
        <v>0</v>
      </c>
      <c r="BL1392" s="18" t="s">
        <v>368</v>
      </c>
      <c r="BM1392" s="144" t="s">
        <v>4742</v>
      </c>
    </row>
    <row r="1393" spans="2:65" s="1" customFormat="1">
      <c r="B1393" s="33"/>
      <c r="D1393" s="161" t="s">
        <v>321</v>
      </c>
      <c r="F1393" s="162" t="s">
        <v>4743</v>
      </c>
      <c r="I1393" s="163"/>
      <c r="L1393" s="33"/>
      <c r="M1393" s="164"/>
      <c r="T1393" s="52"/>
      <c r="AT1393" s="18" t="s">
        <v>321</v>
      </c>
      <c r="AU1393" s="18" t="s">
        <v>81</v>
      </c>
    </row>
    <row r="1394" spans="2:65" s="12" customFormat="1">
      <c r="B1394" s="146"/>
      <c r="D1394" s="147" t="s">
        <v>313</v>
      </c>
      <c r="E1394" s="148" t="s">
        <v>21</v>
      </c>
      <c r="F1394" s="149" t="s">
        <v>4744</v>
      </c>
      <c r="H1394" s="150">
        <v>4</v>
      </c>
      <c r="I1394" s="151"/>
      <c r="L1394" s="146"/>
      <c r="M1394" s="152"/>
      <c r="T1394" s="153"/>
      <c r="AT1394" s="148" t="s">
        <v>313</v>
      </c>
      <c r="AU1394" s="148" t="s">
        <v>81</v>
      </c>
      <c r="AV1394" s="12" t="s">
        <v>81</v>
      </c>
      <c r="AW1394" s="12" t="s">
        <v>34</v>
      </c>
      <c r="AX1394" s="12" t="s">
        <v>72</v>
      </c>
      <c r="AY1394" s="148" t="s">
        <v>306</v>
      </c>
    </row>
    <row r="1395" spans="2:65" s="13" customFormat="1">
      <c r="B1395" s="154"/>
      <c r="D1395" s="147" t="s">
        <v>313</v>
      </c>
      <c r="E1395" s="155" t="s">
        <v>21</v>
      </c>
      <c r="F1395" s="156" t="s">
        <v>315</v>
      </c>
      <c r="H1395" s="157">
        <v>4</v>
      </c>
      <c r="I1395" s="158"/>
      <c r="L1395" s="154"/>
      <c r="M1395" s="159"/>
      <c r="T1395" s="160"/>
      <c r="AT1395" s="155" t="s">
        <v>313</v>
      </c>
      <c r="AU1395" s="155" t="s">
        <v>81</v>
      </c>
      <c r="AV1395" s="13" t="s">
        <v>89</v>
      </c>
      <c r="AW1395" s="13" t="s">
        <v>34</v>
      </c>
      <c r="AX1395" s="13" t="s">
        <v>79</v>
      </c>
      <c r="AY1395" s="155" t="s">
        <v>306</v>
      </c>
    </row>
    <row r="1396" spans="2:65" s="1" customFormat="1" ht="21.75" customHeight="1">
      <c r="B1396" s="33"/>
      <c r="C1396" s="179" t="s">
        <v>1842</v>
      </c>
      <c r="D1396" s="179" t="s">
        <v>447</v>
      </c>
      <c r="E1396" s="180" t="s">
        <v>4745</v>
      </c>
      <c r="F1396" s="181" t="s">
        <v>4746</v>
      </c>
      <c r="G1396" s="182" t="s">
        <v>661</v>
      </c>
      <c r="H1396" s="183">
        <v>4</v>
      </c>
      <c r="I1396" s="184"/>
      <c r="J1396" s="185">
        <f>ROUND(I1396*H1396,2)</f>
        <v>0</v>
      </c>
      <c r="K1396" s="181" t="s">
        <v>3596</v>
      </c>
      <c r="L1396" s="186"/>
      <c r="M1396" s="187" t="s">
        <v>21</v>
      </c>
      <c r="N1396" s="188" t="s">
        <v>43</v>
      </c>
      <c r="P1396" s="142">
        <f>O1396*H1396</f>
        <v>0</v>
      </c>
      <c r="Q1396" s="142">
        <v>1.81E-3</v>
      </c>
      <c r="R1396" s="142">
        <f>Q1396*H1396</f>
        <v>7.2399999999999999E-3</v>
      </c>
      <c r="S1396" s="142">
        <v>0</v>
      </c>
      <c r="T1396" s="143">
        <f>S1396*H1396</f>
        <v>0</v>
      </c>
      <c r="AR1396" s="144" t="s">
        <v>530</v>
      </c>
      <c r="AT1396" s="144" t="s">
        <v>447</v>
      </c>
      <c r="AU1396" s="144" t="s">
        <v>81</v>
      </c>
      <c r="AY1396" s="18" t="s">
        <v>306</v>
      </c>
      <c r="BE1396" s="145">
        <f>IF(N1396="základní",J1396,0)</f>
        <v>0</v>
      </c>
      <c r="BF1396" s="145">
        <f>IF(N1396="snížená",J1396,0)</f>
        <v>0</v>
      </c>
      <c r="BG1396" s="145">
        <f>IF(N1396="zákl. přenesená",J1396,0)</f>
        <v>0</v>
      </c>
      <c r="BH1396" s="145">
        <f>IF(N1396="sníž. přenesená",J1396,0)</f>
        <v>0</v>
      </c>
      <c r="BI1396" s="145">
        <f>IF(N1396="nulová",J1396,0)</f>
        <v>0</v>
      </c>
      <c r="BJ1396" s="18" t="s">
        <v>79</v>
      </c>
      <c r="BK1396" s="145">
        <f>ROUND(I1396*H1396,2)</f>
        <v>0</v>
      </c>
      <c r="BL1396" s="18" t="s">
        <v>368</v>
      </c>
      <c r="BM1396" s="144" t="s">
        <v>4747</v>
      </c>
    </row>
    <row r="1397" spans="2:65" s="1" customFormat="1" ht="16.5" customHeight="1">
      <c r="B1397" s="33"/>
      <c r="C1397" s="179" t="s">
        <v>1849</v>
      </c>
      <c r="D1397" s="179" t="s">
        <v>447</v>
      </c>
      <c r="E1397" s="180" t="s">
        <v>4748</v>
      </c>
      <c r="F1397" s="181" t="s">
        <v>4749</v>
      </c>
      <c r="G1397" s="182" t="s">
        <v>661</v>
      </c>
      <c r="H1397" s="183">
        <v>4</v>
      </c>
      <c r="I1397" s="184"/>
      <c r="J1397" s="185">
        <f>ROUND(I1397*H1397,2)</f>
        <v>0</v>
      </c>
      <c r="K1397" s="181" t="s">
        <v>3596</v>
      </c>
      <c r="L1397" s="186"/>
      <c r="M1397" s="187" t="s">
        <v>21</v>
      </c>
      <c r="N1397" s="188" t="s">
        <v>43</v>
      </c>
      <c r="P1397" s="142">
        <f>O1397*H1397</f>
        <v>0</v>
      </c>
      <c r="Q1397" s="142">
        <v>1.8799999999999999E-3</v>
      </c>
      <c r="R1397" s="142">
        <f>Q1397*H1397</f>
        <v>7.5199999999999998E-3</v>
      </c>
      <c r="S1397" s="142">
        <v>0</v>
      </c>
      <c r="T1397" s="143">
        <f>S1397*H1397</f>
        <v>0</v>
      </c>
      <c r="AR1397" s="144" t="s">
        <v>530</v>
      </c>
      <c r="AT1397" s="144" t="s">
        <v>447</v>
      </c>
      <c r="AU1397" s="144" t="s">
        <v>81</v>
      </c>
      <c r="AY1397" s="18" t="s">
        <v>306</v>
      </c>
      <c r="BE1397" s="145">
        <f>IF(N1397="základní",J1397,0)</f>
        <v>0</v>
      </c>
      <c r="BF1397" s="145">
        <f>IF(N1397="snížená",J1397,0)</f>
        <v>0</v>
      </c>
      <c r="BG1397" s="145">
        <f>IF(N1397="zákl. přenesená",J1397,0)</f>
        <v>0</v>
      </c>
      <c r="BH1397" s="145">
        <f>IF(N1397="sníž. přenesená",J1397,0)</f>
        <v>0</v>
      </c>
      <c r="BI1397" s="145">
        <f>IF(N1397="nulová",J1397,0)</f>
        <v>0</v>
      </c>
      <c r="BJ1397" s="18" t="s">
        <v>79</v>
      </c>
      <c r="BK1397" s="145">
        <f>ROUND(I1397*H1397,2)</f>
        <v>0</v>
      </c>
      <c r="BL1397" s="18" t="s">
        <v>368</v>
      </c>
      <c r="BM1397" s="144" t="s">
        <v>4750</v>
      </c>
    </row>
    <row r="1398" spans="2:65" s="1" customFormat="1" ht="16.5" customHeight="1">
      <c r="B1398" s="33"/>
      <c r="C1398" s="179" t="s">
        <v>1856</v>
      </c>
      <c r="D1398" s="179" t="s">
        <v>447</v>
      </c>
      <c r="E1398" s="180" t="s">
        <v>4751</v>
      </c>
      <c r="F1398" s="181" t="s">
        <v>4752</v>
      </c>
      <c r="G1398" s="182" t="s">
        <v>661</v>
      </c>
      <c r="H1398" s="183">
        <v>4</v>
      </c>
      <c r="I1398" s="184"/>
      <c r="J1398" s="185">
        <f>ROUND(I1398*H1398,2)</f>
        <v>0</v>
      </c>
      <c r="K1398" s="181" t="s">
        <v>3596</v>
      </c>
      <c r="L1398" s="186"/>
      <c r="M1398" s="187" t="s">
        <v>21</v>
      </c>
      <c r="N1398" s="188" t="s">
        <v>43</v>
      </c>
      <c r="P1398" s="142">
        <f>O1398*H1398</f>
        <v>0</v>
      </c>
      <c r="Q1398" s="142">
        <v>5.5999999999999995E-4</v>
      </c>
      <c r="R1398" s="142">
        <f>Q1398*H1398</f>
        <v>2.2399999999999998E-3</v>
      </c>
      <c r="S1398" s="142">
        <v>0</v>
      </c>
      <c r="T1398" s="143">
        <f>S1398*H1398</f>
        <v>0</v>
      </c>
      <c r="AR1398" s="144" t="s">
        <v>530</v>
      </c>
      <c r="AT1398" s="144" t="s">
        <v>447</v>
      </c>
      <c r="AU1398" s="144" t="s">
        <v>81</v>
      </c>
      <c r="AY1398" s="18" t="s">
        <v>306</v>
      </c>
      <c r="BE1398" s="145">
        <f>IF(N1398="základní",J1398,0)</f>
        <v>0</v>
      </c>
      <c r="BF1398" s="145">
        <f>IF(N1398="snížená",J1398,0)</f>
        <v>0</v>
      </c>
      <c r="BG1398" s="145">
        <f>IF(N1398="zákl. přenesená",J1398,0)</f>
        <v>0</v>
      </c>
      <c r="BH1398" s="145">
        <f>IF(N1398="sníž. přenesená",J1398,0)</f>
        <v>0</v>
      </c>
      <c r="BI1398" s="145">
        <f>IF(N1398="nulová",J1398,0)</f>
        <v>0</v>
      </c>
      <c r="BJ1398" s="18" t="s">
        <v>79</v>
      </c>
      <c r="BK1398" s="145">
        <f>ROUND(I1398*H1398,2)</f>
        <v>0</v>
      </c>
      <c r="BL1398" s="18" t="s">
        <v>368</v>
      </c>
      <c r="BM1398" s="144" t="s">
        <v>4753</v>
      </c>
    </row>
    <row r="1399" spans="2:65" s="1" customFormat="1" ht="24.2" customHeight="1">
      <c r="B1399" s="33"/>
      <c r="C1399" s="133" t="s">
        <v>1864</v>
      </c>
      <c r="D1399" s="133" t="s">
        <v>308</v>
      </c>
      <c r="E1399" s="134" t="s">
        <v>4754</v>
      </c>
      <c r="F1399" s="135" t="s">
        <v>4755</v>
      </c>
      <c r="G1399" s="136" t="s">
        <v>375</v>
      </c>
      <c r="H1399" s="137">
        <v>2.1999999999999999E-2</v>
      </c>
      <c r="I1399" s="138"/>
      <c r="J1399" s="139">
        <f>ROUND(I1399*H1399,2)</f>
        <v>0</v>
      </c>
      <c r="K1399" s="135" t="s">
        <v>3596</v>
      </c>
      <c r="L1399" s="33"/>
      <c r="M1399" s="140" t="s">
        <v>21</v>
      </c>
      <c r="N1399" s="141" t="s">
        <v>43</v>
      </c>
      <c r="P1399" s="142">
        <f>O1399*H1399</f>
        <v>0</v>
      </c>
      <c r="Q1399" s="142">
        <v>0</v>
      </c>
      <c r="R1399" s="142">
        <f>Q1399*H1399</f>
        <v>0</v>
      </c>
      <c r="S1399" s="142">
        <v>0</v>
      </c>
      <c r="T1399" s="143">
        <f>S1399*H1399</f>
        <v>0</v>
      </c>
      <c r="AR1399" s="144" t="s">
        <v>368</v>
      </c>
      <c r="AT1399" s="144" t="s">
        <v>308</v>
      </c>
      <c r="AU1399" s="144" t="s">
        <v>81</v>
      </c>
      <c r="AY1399" s="18" t="s">
        <v>306</v>
      </c>
      <c r="BE1399" s="145">
        <f>IF(N1399="základní",J1399,0)</f>
        <v>0</v>
      </c>
      <c r="BF1399" s="145">
        <f>IF(N1399="snížená",J1399,0)</f>
        <v>0</v>
      </c>
      <c r="BG1399" s="145">
        <f>IF(N1399="zákl. přenesená",J1399,0)</f>
        <v>0</v>
      </c>
      <c r="BH1399" s="145">
        <f>IF(N1399="sníž. přenesená",J1399,0)</f>
        <v>0</v>
      </c>
      <c r="BI1399" s="145">
        <f>IF(N1399="nulová",J1399,0)</f>
        <v>0</v>
      </c>
      <c r="BJ1399" s="18" t="s">
        <v>79</v>
      </c>
      <c r="BK1399" s="145">
        <f>ROUND(I1399*H1399,2)</f>
        <v>0</v>
      </c>
      <c r="BL1399" s="18" t="s">
        <v>368</v>
      </c>
      <c r="BM1399" s="144" t="s">
        <v>4756</v>
      </c>
    </row>
    <row r="1400" spans="2:65" s="1" customFormat="1">
      <c r="B1400" s="33"/>
      <c r="D1400" s="161" t="s">
        <v>321</v>
      </c>
      <c r="F1400" s="162" t="s">
        <v>4757</v>
      </c>
      <c r="I1400" s="163"/>
      <c r="L1400" s="33"/>
      <c r="M1400" s="164"/>
      <c r="T1400" s="52"/>
      <c r="AT1400" s="18" t="s">
        <v>321</v>
      </c>
      <c r="AU1400" s="18" t="s">
        <v>81</v>
      </c>
    </row>
    <row r="1401" spans="2:65" s="11" customFormat="1" ht="22.9" customHeight="1">
      <c r="B1401" s="121"/>
      <c r="D1401" s="122" t="s">
        <v>71</v>
      </c>
      <c r="E1401" s="131" t="s">
        <v>2737</v>
      </c>
      <c r="F1401" s="131" t="s">
        <v>4758</v>
      </c>
      <c r="I1401" s="124"/>
      <c r="J1401" s="132">
        <f>BK1401</f>
        <v>0</v>
      </c>
      <c r="L1401" s="121"/>
      <c r="M1401" s="126"/>
      <c r="P1401" s="127">
        <f>SUM(P1402:P1459)</f>
        <v>0</v>
      </c>
      <c r="R1401" s="127">
        <f>SUM(R1402:R1459)</f>
        <v>1.9949999999999999E-2</v>
      </c>
      <c r="T1401" s="128">
        <f>SUM(T1402:T1459)</f>
        <v>0</v>
      </c>
      <c r="AR1401" s="122" t="s">
        <v>81</v>
      </c>
      <c r="AT1401" s="129" t="s">
        <v>71</v>
      </c>
      <c r="AU1401" s="129" t="s">
        <v>79</v>
      </c>
      <c r="AY1401" s="122" t="s">
        <v>306</v>
      </c>
      <c r="BK1401" s="130">
        <f>SUM(BK1402:BK1459)</f>
        <v>0</v>
      </c>
    </row>
    <row r="1402" spans="2:65" s="1" customFormat="1" ht="16.5" customHeight="1">
      <c r="B1402" s="33"/>
      <c r="C1402" s="133" t="s">
        <v>1867</v>
      </c>
      <c r="D1402" s="133" t="s">
        <v>308</v>
      </c>
      <c r="E1402" s="134" t="s">
        <v>4759</v>
      </c>
      <c r="F1402" s="135" t="s">
        <v>4760</v>
      </c>
      <c r="G1402" s="136" t="s">
        <v>661</v>
      </c>
      <c r="H1402" s="137">
        <v>3</v>
      </c>
      <c r="I1402" s="138"/>
      <c r="J1402" s="139">
        <f>ROUND(I1402*H1402,2)</f>
        <v>0</v>
      </c>
      <c r="K1402" s="135" t="s">
        <v>311</v>
      </c>
      <c r="L1402" s="33"/>
      <c r="M1402" s="140" t="s">
        <v>21</v>
      </c>
      <c r="N1402" s="141" t="s">
        <v>43</v>
      </c>
      <c r="P1402" s="142">
        <f>O1402*H1402</f>
        <v>0</v>
      </c>
      <c r="Q1402" s="142">
        <v>0</v>
      </c>
      <c r="R1402" s="142">
        <f>Q1402*H1402</f>
        <v>0</v>
      </c>
      <c r="S1402" s="142">
        <v>0</v>
      </c>
      <c r="T1402" s="143">
        <f>S1402*H1402</f>
        <v>0</v>
      </c>
      <c r="AR1402" s="144" t="s">
        <v>368</v>
      </c>
      <c r="AT1402" s="144" t="s">
        <v>308</v>
      </c>
      <c r="AU1402" s="144" t="s">
        <v>81</v>
      </c>
      <c r="AY1402" s="18" t="s">
        <v>306</v>
      </c>
      <c r="BE1402" s="145">
        <f>IF(N1402="základní",J1402,0)</f>
        <v>0</v>
      </c>
      <c r="BF1402" s="145">
        <f>IF(N1402="snížená",J1402,0)</f>
        <v>0</v>
      </c>
      <c r="BG1402" s="145">
        <f>IF(N1402="zákl. přenesená",J1402,0)</f>
        <v>0</v>
      </c>
      <c r="BH1402" s="145">
        <f>IF(N1402="sníž. přenesená",J1402,0)</f>
        <v>0</v>
      </c>
      <c r="BI1402" s="145">
        <f>IF(N1402="nulová",J1402,0)</f>
        <v>0</v>
      </c>
      <c r="BJ1402" s="18" t="s">
        <v>79</v>
      </c>
      <c r="BK1402" s="145">
        <f>ROUND(I1402*H1402,2)</f>
        <v>0</v>
      </c>
      <c r="BL1402" s="18" t="s">
        <v>368</v>
      </c>
      <c r="BM1402" s="144" t="s">
        <v>4761</v>
      </c>
    </row>
    <row r="1403" spans="2:65" s="12" customFormat="1">
      <c r="B1403" s="146"/>
      <c r="D1403" s="147" t="s">
        <v>313</v>
      </c>
      <c r="E1403" s="148" t="s">
        <v>21</v>
      </c>
      <c r="F1403" s="149" t="s">
        <v>4762</v>
      </c>
      <c r="H1403" s="150">
        <v>3</v>
      </c>
      <c r="I1403" s="151"/>
      <c r="L1403" s="146"/>
      <c r="M1403" s="152"/>
      <c r="T1403" s="153"/>
      <c r="AT1403" s="148" t="s">
        <v>313</v>
      </c>
      <c r="AU1403" s="148" t="s">
        <v>81</v>
      </c>
      <c r="AV1403" s="12" t="s">
        <v>81</v>
      </c>
      <c r="AW1403" s="12" t="s">
        <v>34</v>
      </c>
      <c r="AX1403" s="12" t="s">
        <v>72</v>
      </c>
      <c r="AY1403" s="148" t="s">
        <v>306</v>
      </c>
    </row>
    <row r="1404" spans="2:65" s="13" customFormat="1">
      <c r="B1404" s="154"/>
      <c r="D1404" s="147" t="s">
        <v>313</v>
      </c>
      <c r="E1404" s="155" t="s">
        <v>21</v>
      </c>
      <c r="F1404" s="156" t="s">
        <v>315</v>
      </c>
      <c r="H1404" s="157">
        <v>3</v>
      </c>
      <c r="I1404" s="158"/>
      <c r="L1404" s="154"/>
      <c r="M1404" s="159"/>
      <c r="T1404" s="160"/>
      <c r="AT1404" s="155" t="s">
        <v>313</v>
      </c>
      <c r="AU1404" s="155" t="s">
        <v>81</v>
      </c>
      <c r="AV1404" s="13" t="s">
        <v>89</v>
      </c>
      <c r="AW1404" s="13" t="s">
        <v>34</v>
      </c>
      <c r="AX1404" s="13" t="s">
        <v>79</v>
      </c>
      <c r="AY1404" s="155" t="s">
        <v>306</v>
      </c>
    </row>
    <row r="1405" spans="2:65" s="1" customFormat="1" ht="16.5" customHeight="1">
      <c r="B1405" s="33"/>
      <c r="C1405" s="179" t="s">
        <v>1873</v>
      </c>
      <c r="D1405" s="179" t="s">
        <v>447</v>
      </c>
      <c r="E1405" s="180" t="s">
        <v>4763</v>
      </c>
      <c r="F1405" s="181" t="s">
        <v>4764</v>
      </c>
      <c r="G1405" s="182" t="s">
        <v>661</v>
      </c>
      <c r="H1405" s="183">
        <v>3</v>
      </c>
      <c r="I1405" s="184"/>
      <c r="J1405" s="185">
        <f>ROUND(I1405*H1405,2)</f>
        <v>0</v>
      </c>
      <c r="K1405" s="181" t="s">
        <v>311</v>
      </c>
      <c r="L1405" s="186"/>
      <c r="M1405" s="187" t="s">
        <v>21</v>
      </c>
      <c r="N1405" s="188" t="s">
        <v>43</v>
      </c>
      <c r="P1405" s="142">
        <f>O1405*H1405</f>
        <v>0</v>
      </c>
      <c r="Q1405" s="142">
        <v>5.0000000000000001E-4</v>
      </c>
      <c r="R1405" s="142">
        <f>Q1405*H1405</f>
        <v>1.5E-3</v>
      </c>
      <c r="S1405" s="142">
        <v>0</v>
      </c>
      <c r="T1405" s="143">
        <f>S1405*H1405</f>
        <v>0</v>
      </c>
      <c r="AR1405" s="144" t="s">
        <v>530</v>
      </c>
      <c r="AT1405" s="144" t="s">
        <v>447</v>
      </c>
      <c r="AU1405" s="144" t="s">
        <v>81</v>
      </c>
      <c r="AY1405" s="18" t="s">
        <v>306</v>
      </c>
      <c r="BE1405" s="145">
        <f>IF(N1405="základní",J1405,0)</f>
        <v>0</v>
      </c>
      <c r="BF1405" s="145">
        <f>IF(N1405="snížená",J1405,0)</f>
        <v>0</v>
      </c>
      <c r="BG1405" s="145">
        <f>IF(N1405="zákl. přenesená",J1405,0)</f>
        <v>0</v>
      </c>
      <c r="BH1405" s="145">
        <f>IF(N1405="sníž. přenesená",J1405,0)</f>
        <v>0</v>
      </c>
      <c r="BI1405" s="145">
        <f>IF(N1405="nulová",J1405,0)</f>
        <v>0</v>
      </c>
      <c r="BJ1405" s="18" t="s">
        <v>79</v>
      </c>
      <c r="BK1405" s="145">
        <f>ROUND(I1405*H1405,2)</f>
        <v>0</v>
      </c>
      <c r="BL1405" s="18" t="s">
        <v>368</v>
      </c>
      <c r="BM1405" s="144" t="s">
        <v>4765</v>
      </c>
    </row>
    <row r="1406" spans="2:65" s="1" customFormat="1" ht="39">
      <c r="B1406" s="33"/>
      <c r="D1406" s="147" t="s">
        <v>356</v>
      </c>
      <c r="F1406" s="178" t="s">
        <v>4766</v>
      </c>
      <c r="I1406" s="163"/>
      <c r="L1406" s="33"/>
      <c r="M1406" s="164"/>
      <c r="T1406" s="52"/>
      <c r="AT1406" s="18" t="s">
        <v>356</v>
      </c>
      <c r="AU1406" s="18" t="s">
        <v>81</v>
      </c>
    </row>
    <row r="1407" spans="2:65" s="1" customFormat="1" ht="16.5" customHeight="1">
      <c r="B1407" s="33"/>
      <c r="C1407" s="133" t="s">
        <v>1878</v>
      </c>
      <c r="D1407" s="133" t="s">
        <v>308</v>
      </c>
      <c r="E1407" s="134" t="s">
        <v>4767</v>
      </c>
      <c r="F1407" s="135" t="s">
        <v>4768</v>
      </c>
      <c r="G1407" s="136" t="s">
        <v>661</v>
      </c>
      <c r="H1407" s="137">
        <v>3</v>
      </c>
      <c r="I1407" s="138"/>
      <c r="J1407" s="139">
        <f>ROUND(I1407*H1407,2)</f>
        <v>0</v>
      </c>
      <c r="K1407" s="135" t="s">
        <v>311</v>
      </c>
      <c r="L1407" s="33"/>
      <c r="M1407" s="140" t="s">
        <v>21</v>
      </c>
      <c r="N1407" s="141" t="s">
        <v>43</v>
      </c>
      <c r="P1407" s="142">
        <f>O1407*H1407</f>
        <v>0</v>
      </c>
      <c r="Q1407" s="142">
        <v>0</v>
      </c>
      <c r="R1407" s="142">
        <f>Q1407*H1407</f>
        <v>0</v>
      </c>
      <c r="S1407" s="142">
        <v>0</v>
      </c>
      <c r="T1407" s="143">
        <f>S1407*H1407</f>
        <v>0</v>
      </c>
      <c r="AR1407" s="144" t="s">
        <v>368</v>
      </c>
      <c r="AT1407" s="144" t="s">
        <v>308</v>
      </c>
      <c r="AU1407" s="144" t="s">
        <v>81</v>
      </c>
      <c r="AY1407" s="18" t="s">
        <v>306</v>
      </c>
      <c r="BE1407" s="145">
        <f>IF(N1407="základní",J1407,0)</f>
        <v>0</v>
      </c>
      <c r="BF1407" s="145">
        <f>IF(N1407="snížená",J1407,0)</f>
        <v>0</v>
      </c>
      <c r="BG1407" s="145">
        <f>IF(N1407="zákl. přenesená",J1407,0)</f>
        <v>0</v>
      </c>
      <c r="BH1407" s="145">
        <f>IF(N1407="sníž. přenesená",J1407,0)</f>
        <v>0</v>
      </c>
      <c r="BI1407" s="145">
        <f>IF(N1407="nulová",J1407,0)</f>
        <v>0</v>
      </c>
      <c r="BJ1407" s="18" t="s">
        <v>79</v>
      </c>
      <c r="BK1407" s="145">
        <f>ROUND(I1407*H1407,2)</f>
        <v>0</v>
      </c>
      <c r="BL1407" s="18" t="s">
        <v>368</v>
      </c>
      <c r="BM1407" s="144" t="s">
        <v>4769</v>
      </c>
    </row>
    <row r="1408" spans="2:65" s="12" customFormat="1">
      <c r="B1408" s="146"/>
      <c r="D1408" s="147" t="s">
        <v>313</v>
      </c>
      <c r="E1408" s="148" t="s">
        <v>21</v>
      </c>
      <c r="F1408" s="149" t="s">
        <v>4762</v>
      </c>
      <c r="H1408" s="150">
        <v>3</v>
      </c>
      <c r="I1408" s="151"/>
      <c r="L1408" s="146"/>
      <c r="M1408" s="152"/>
      <c r="T1408" s="153"/>
      <c r="AT1408" s="148" t="s">
        <v>313</v>
      </c>
      <c r="AU1408" s="148" t="s">
        <v>81</v>
      </c>
      <c r="AV1408" s="12" t="s">
        <v>81</v>
      </c>
      <c r="AW1408" s="12" t="s">
        <v>34</v>
      </c>
      <c r="AX1408" s="12" t="s">
        <v>72</v>
      </c>
      <c r="AY1408" s="148" t="s">
        <v>306</v>
      </c>
    </row>
    <row r="1409" spans="2:65" s="13" customFormat="1">
      <c r="B1409" s="154"/>
      <c r="D1409" s="147" t="s">
        <v>313</v>
      </c>
      <c r="E1409" s="155" t="s">
        <v>21</v>
      </c>
      <c r="F1409" s="156" t="s">
        <v>315</v>
      </c>
      <c r="H1409" s="157">
        <v>3</v>
      </c>
      <c r="I1409" s="158"/>
      <c r="L1409" s="154"/>
      <c r="M1409" s="159"/>
      <c r="T1409" s="160"/>
      <c r="AT1409" s="155" t="s">
        <v>313</v>
      </c>
      <c r="AU1409" s="155" t="s">
        <v>81</v>
      </c>
      <c r="AV1409" s="13" t="s">
        <v>89</v>
      </c>
      <c r="AW1409" s="13" t="s">
        <v>34</v>
      </c>
      <c r="AX1409" s="13" t="s">
        <v>79</v>
      </c>
      <c r="AY1409" s="155" t="s">
        <v>306</v>
      </c>
    </row>
    <row r="1410" spans="2:65" s="1" customFormat="1" ht="16.5" customHeight="1">
      <c r="B1410" s="33"/>
      <c r="C1410" s="179" t="s">
        <v>1885</v>
      </c>
      <c r="D1410" s="179" t="s">
        <v>447</v>
      </c>
      <c r="E1410" s="180" t="s">
        <v>4770</v>
      </c>
      <c r="F1410" s="181" t="s">
        <v>4771</v>
      </c>
      <c r="G1410" s="182" t="s">
        <v>661</v>
      </c>
      <c r="H1410" s="183">
        <v>3</v>
      </c>
      <c r="I1410" s="184"/>
      <c r="J1410" s="185">
        <f>ROUND(I1410*H1410,2)</f>
        <v>0</v>
      </c>
      <c r="K1410" s="181" t="s">
        <v>311</v>
      </c>
      <c r="L1410" s="186"/>
      <c r="M1410" s="187" t="s">
        <v>21</v>
      </c>
      <c r="N1410" s="188" t="s">
        <v>43</v>
      </c>
      <c r="P1410" s="142">
        <f>O1410*H1410</f>
        <v>0</v>
      </c>
      <c r="Q1410" s="142">
        <v>7.5000000000000002E-4</v>
      </c>
      <c r="R1410" s="142">
        <f>Q1410*H1410</f>
        <v>2.2500000000000003E-3</v>
      </c>
      <c r="S1410" s="142">
        <v>0</v>
      </c>
      <c r="T1410" s="143">
        <f>S1410*H1410</f>
        <v>0</v>
      </c>
      <c r="AR1410" s="144" t="s">
        <v>530</v>
      </c>
      <c r="AT1410" s="144" t="s">
        <v>447</v>
      </c>
      <c r="AU1410" s="144" t="s">
        <v>81</v>
      </c>
      <c r="AY1410" s="18" t="s">
        <v>306</v>
      </c>
      <c r="BE1410" s="145">
        <f>IF(N1410="základní",J1410,0)</f>
        <v>0</v>
      </c>
      <c r="BF1410" s="145">
        <f>IF(N1410="snížená",J1410,0)</f>
        <v>0</v>
      </c>
      <c r="BG1410" s="145">
        <f>IF(N1410="zákl. přenesená",J1410,0)</f>
        <v>0</v>
      </c>
      <c r="BH1410" s="145">
        <f>IF(N1410="sníž. přenesená",J1410,0)</f>
        <v>0</v>
      </c>
      <c r="BI1410" s="145">
        <f>IF(N1410="nulová",J1410,0)</f>
        <v>0</v>
      </c>
      <c r="BJ1410" s="18" t="s">
        <v>79</v>
      </c>
      <c r="BK1410" s="145">
        <f>ROUND(I1410*H1410,2)</f>
        <v>0</v>
      </c>
      <c r="BL1410" s="18" t="s">
        <v>368</v>
      </c>
      <c r="BM1410" s="144" t="s">
        <v>4772</v>
      </c>
    </row>
    <row r="1411" spans="2:65" s="1" customFormat="1" ht="48.75">
      <c r="B1411" s="33"/>
      <c r="D1411" s="147" t="s">
        <v>356</v>
      </c>
      <c r="F1411" s="178" t="s">
        <v>4773</v>
      </c>
      <c r="I1411" s="163"/>
      <c r="L1411" s="33"/>
      <c r="M1411" s="164"/>
      <c r="T1411" s="52"/>
      <c r="AT1411" s="18" t="s">
        <v>356</v>
      </c>
      <c r="AU1411" s="18" t="s">
        <v>81</v>
      </c>
    </row>
    <row r="1412" spans="2:65" s="1" customFormat="1" ht="16.5" customHeight="1">
      <c r="B1412" s="33"/>
      <c r="C1412" s="133" t="s">
        <v>1892</v>
      </c>
      <c r="D1412" s="133" t="s">
        <v>308</v>
      </c>
      <c r="E1412" s="134" t="s">
        <v>4774</v>
      </c>
      <c r="F1412" s="135" t="s">
        <v>4775</v>
      </c>
      <c r="G1412" s="136" t="s">
        <v>661</v>
      </c>
      <c r="H1412" s="137">
        <v>3</v>
      </c>
      <c r="I1412" s="138"/>
      <c r="J1412" s="139">
        <f>ROUND(I1412*H1412,2)</f>
        <v>0</v>
      </c>
      <c r="K1412" s="135" t="s">
        <v>3596</v>
      </c>
      <c r="L1412" s="33"/>
      <c r="M1412" s="140" t="s">
        <v>21</v>
      </c>
      <c r="N1412" s="141" t="s">
        <v>43</v>
      </c>
      <c r="P1412" s="142">
        <f>O1412*H1412</f>
        <v>0</v>
      </c>
      <c r="Q1412" s="142">
        <v>0</v>
      </c>
      <c r="R1412" s="142">
        <f>Q1412*H1412</f>
        <v>0</v>
      </c>
      <c r="S1412" s="142">
        <v>0</v>
      </c>
      <c r="T1412" s="143">
        <f>S1412*H1412</f>
        <v>0</v>
      </c>
      <c r="AR1412" s="144" t="s">
        <v>368</v>
      </c>
      <c r="AT1412" s="144" t="s">
        <v>308</v>
      </c>
      <c r="AU1412" s="144" t="s">
        <v>81</v>
      </c>
      <c r="AY1412" s="18" t="s">
        <v>306</v>
      </c>
      <c r="BE1412" s="145">
        <f>IF(N1412="základní",J1412,0)</f>
        <v>0</v>
      </c>
      <c r="BF1412" s="145">
        <f>IF(N1412="snížená",J1412,0)</f>
        <v>0</v>
      </c>
      <c r="BG1412" s="145">
        <f>IF(N1412="zákl. přenesená",J1412,0)</f>
        <v>0</v>
      </c>
      <c r="BH1412" s="145">
        <f>IF(N1412="sníž. přenesená",J1412,0)</f>
        <v>0</v>
      </c>
      <c r="BI1412" s="145">
        <f>IF(N1412="nulová",J1412,0)</f>
        <v>0</v>
      </c>
      <c r="BJ1412" s="18" t="s">
        <v>79</v>
      </c>
      <c r="BK1412" s="145">
        <f>ROUND(I1412*H1412,2)</f>
        <v>0</v>
      </c>
      <c r="BL1412" s="18" t="s">
        <v>368</v>
      </c>
      <c r="BM1412" s="144" t="s">
        <v>4776</v>
      </c>
    </row>
    <row r="1413" spans="2:65" s="1" customFormat="1">
      <c r="B1413" s="33"/>
      <c r="D1413" s="161" t="s">
        <v>321</v>
      </c>
      <c r="F1413" s="162" t="s">
        <v>4777</v>
      </c>
      <c r="I1413" s="163"/>
      <c r="L1413" s="33"/>
      <c r="M1413" s="164"/>
      <c r="T1413" s="52"/>
      <c r="AT1413" s="18" t="s">
        <v>321</v>
      </c>
      <c r="AU1413" s="18" t="s">
        <v>81</v>
      </c>
    </row>
    <row r="1414" spans="2:65" s="12" customFormat="1">
      <c r="B1414" s="146"/>
      <c r="D1414" s="147" t="s">
        <v>313</v>
      </c>
      <c r="E1414" s="148" t="s">
        <v>21</v>
      </c>
      <c r="F1414" s="149" t="s">
        <v>4762</v>
      </c>
      <c r="H1414" s="150">
        <v>3</v>
      </c>
      <c r="I1414" s="151"/>
      <c r="L1414" s="146"/>
      <c r="M1414" s="152"/>
      <c r="T1414" s="153"/>
      <c r="AT1414" s="148" t="s">
        <v>313</v>
      </c>
      <c r="AU1414" s="148" t="s">
        <v>81</v>
      </c>
      <c r="AV1414" s="12" t="s">
        <v>81</v>
      </c>
      <c r="AW1414" s="12" t="s">
        <v>34</v>
      </c>
      <c r="AX1414" s="12" t="s">
        <v>72</v>
      </c>
      <c r="AY1414" s="148" t="s">
        <v>306</v>
      </c>
    </row>
    <row r="1415" spans="2:65" s="13" customFormat="1">
      <c r="B1415" s="154"/>
      <c r="D1415" s="147" t="s">
        <v>313</v>
      </c>
      <c r="E1415" s="155" t="s">
        <v>21</v>
      </c>
      <c r="F1415" s="156" t="s">
        <v>315</v>
      </c>
      <c r="H1415" s="157">
        <v>3</v>
      </c>
      <c r="I1415" s="158"/>
      <c r="L1415" s="154"/>
      <c r="M1415" s="159"/>
      <c r="T1415" s="160"/>
      <c r="AT1415" s="155" t="s">
        <v>313</v>
      </c>
      <c r="AU1415" s="155" t="s">
        <v>81</v>
      </c>
      <c r="AV1415" s="13" t="s">
        <v>89</v>
      </c>
      <c r="AW1415" s="13" t="s">
        <v>34</v>
      </c>
      <c r="AX1415" s="13" t="s">
        <v>79</v>
      </c>
      <c r="AY1415" s="155" t="s">
        <v>306</v>
      </c>
    </row>
    <row r="1416" spans="2:65" s="1" customFormat="1" ht="16.5" customHeight="1">
      <c r="B1416" s="33"/>
      <c r="C1416" s="179" t="s">
        <v>1897</v>
      </c>
      <c r="D1416" s="179" t="s">
        <v>447</v>
      </c>
      <c r="E1416" s="180" t="s">
        <v>4778</v>
      </c>
      <c r="F1416" s="181" t="s">
        <v>4779</v>
      </c>
      <c r="G1416" s="182" t="s">
        <v>661</v>
      </c>
      <c r="H1416" s="183">
        <v>3</v>
      </c>
      <c r="I1416" s="184"/>
      <c r="J1416" s="185">
        <f>ROUND(I1416*H1416,2)</f>
        <v>0</v>
      </c>
      <c r="K1416" s="181" t="s">
        <v>311</v>
      </c>
      <c r="L1416" s="186"/>
      <c r="M1416" s="187" t="s">
        <v>21</v>
      </c>
      <c r="N1416" s="188" t="s">
        <v>43</v>
      </c>
      <c r="P1416" s="142">
        <f>O1416*H1416</f>
        <v>0</v>
      </c>
      <c r="Q1416" s="142">
        <v>5.0000000000000001E-4</v>
      </c>
      <c r="R1416" s="142">
        <f>Q1416*H1416</f>
        <v>1.5E-3</v>
      </c>
      <c r="S1416" s="142">
        <v>0</v>
      </c>
      <c r="T1416" s="143">
        <f>S1416*H1416</f>
        <v>0</v>
      </c>
      <c r="AR1416" s="144" t="s">
        <v>530</v>
      </c>
      <c r="AT1416" s="144" t="s">
        <v>447</v>
      </c>
      <c r="AU1416" s="144" t="s">
        <v>81</v>
      </c>
      <c r="AY1416" s="18" t="s">
        <v>306</v>
      </c>
      <c r="BE1416" s="145">
        <f>IF(N1416="základní",J1416,0)</f>
        <v>0</v>
      </c>
      <c r="BF1416" s="145">
        <f>IF(N1416="snížená",J1416,0)</f>
        <v>0</v>
      </c>
      <c r="BG1416" s="145">
        <f>IF(N1416="zákl. přenesená",J1416,0)</f>
        <v>0</v>
      </c>
      <c r="BH1416" s="145">
        <f>IF(N1416="sníž. přenesená",J1416,0)</f>
        <v>0</v>
      </c>
      <c r="BI1416" s="145">
        <f>IF(N1416="nulová",J1416,0)</f>
        <v>0</v>
      </c>
      <c r="BJ1416" s="18" t="s">
        <v>79</v>
      </c>
      <c r="BK1416" s="145">
        <f>ROUND(I1416*H1416,2)</f>
        <v>0</v>
      </c>
      <c r="BL1416" s="18" t="s">
        <v>368</v>
      </c>
      <c r="BM1416" s="144" t="s">
        <v>4780</v>
      </c>
    </row>
    <row r="1417" spans="2:65" s="1" customFormat="1" ht="48.75">
      <c r="B1417" s="33"/>
      <c r="D1417" s="147" t="s">
        <v>356</v>
      </c>
      <c r="F1417" s="178" t="s">
        <v>4781</v>
      </c>
      <c r="I1417" s="163"/>
      <c r="L1417" s="33"/>
      <c r="M1417" s="164"/>
      <c r="T1417" s="52"/>
      <c r="AT1417" s="18" t="s">
        <v>356</v>
      </c>
      <c r="AU1417" s="18" t="s">
        <v>81</v>
      </c>
    </row>
    <row r="1418" spans="2:65" s="1" customFormat="1" ht="16.5" customHeight="1">
      <c r="B1418" s="33"/>
      <c r="C1418" s="133" t="s">
        <v>1903</v>
      </c>
      <c r="D1418" s="133" t="s">
        <v>308</v>
      </c>
      <c r="E1418" s="134" t="s">
        <v>4782</v>
      </c>
      <c r="F1418" s="135" t="s">
        <v>4783</v>
      </c>
      <c r="G1418" s="136" t="s">
        <v>661</v>
      </c>
      <c r="H1418" s="137">
        <v>2</v>
      </c>
      <c r="I1418" s="138"/>
      <c r="J1418" s="139">
        <f>ROUND(I1418*H1418,2)</f>
        <v>0</v>
      </c>
      <c r="K1418" s="135" t="s">
        <v>3596</v>
      </c>
      <c r="L1418" s="33"/>
      <c r="M1418" s="140" t="s">
        <v>21</v>
      </c>
      <c r="N1418" s="141" t="s">
        <v>43</v>
      </c>
      <c r="P1418" s="142">
        <f>O1418*H1418</f>
        <v>0</v>
      </c>
      <c r="Q1418" s="142">
        <v>0</v>
      </c>
      <c r="R1418" s="142">
        <f>Q1418*H1418</f>
        <v>0</v>
      </c>
      <c r="S1418" s="142">
        <v>0</v>
      </c>
      <c r="T1418" s="143">
        <f>S1418*H1418</f>
        <v>0</v>
      </c>
      <c r="AR1418" s="144" t="s">
        <v>368</v>
      </c>
      <c r="AT1418" s="144" t="s">
        <v>308</v>
      </c>
      <c r="AU1418" s="144" t="s">
        <v>81</v>
      </c>
      <c r="AY1418" s="18" t="s">
        <v>306</v>
      </c>
      <c r="BE1418" s="145">
        <f>IF(N1418="základní",J1418,0)</f>
        <v>0</v>
      </c>
      <c r="BF1418" s="145">
        <f>IF(N1418="snížená",J1418,0)</f>
        <v>0</v>
      </c>
      <c r="BG1418" s="145">
        <f>IF(N1418="zákl. přenesená",J1418,0)</f>
        <v>0</v>
      </c>
      <c r="BH1418" s="145">
        <f>IF(N1418="sníž. přenesená",J1418,0)</f>
        <v>0</v>
      </c>
      <c r="BI1418" s="145">
        <f>IF(N1418="nulová",J1418,0)</f>
        <v>0</v>
      </c>
      <c r="BJ1418" s="18" t="s">
        <v>79</v>
      </c>
      <c r="BK1418" s="145">
        <f>ROUND(I1418*H1418,2)</f>
        <v>0</v>
      </c>
      <c r="BL1418" s="18" t="s">
        <v>368</v>
      </c>
      <c r="BM1418" s="144" t="s">
        <v>4784</v>
      </c>
    </row>
    <row r="1419" spans="2:65" s="1" customFormat="1">
      <c r="B1419" s="33"/>
      <c r="D1419" s="161" t="s">
        <v>321</v>
      </c>
      <c r="F1419" s="162" t="s">
        <v>4785</v>
      </c>
      <c r="I1419" s="163"/>
      <c r="L1419" s="33"/>
      <c r="M1419" s="164"/>
      <c r="T1419" s="52"/>
      <c r="AT1419" s="18" t="s">
        <v>321</v>
      </c>
      <c r="AU1419" s="18" t="s">
        <v>81</v>
      </c>
    </row>
    <row r="1420" spans="2:65" s="12" customFormat="1">
      <c r="B1420" s="146"/>
      <c r="D1420" s="147" t="s">
        <v>313</v>
      </c>
      <c r="E1420" s="148" t="s">
        <v>21</v>
      </c>
      <c r="F1420" s="149" t="s">
        <v>4786</v>
      </c>
      <c r="H1420" s="150">
        <v>2</v>
      </c>
      <c r="I1420" s="151"/>
      <c r="L1420" s="146"/>
      <c r="M1420" s="152"/>
      <c r="T1420" s="153"/>
      <c r="AT1420" s="148" t="s">
        <v>313</v>
      </c>
      <c r="AU1420" s="148" t="s">
        <v>81</v>
      </c>
      <c r="AV1420" s="12" t="s">
        <v>81</v>
      </c>
      <c r="AW1420" s="12" t="s">
        <v>34</v>
      </c>
      <c r="AX1420" s="12" t="s">
        <v>72</v>
      </c>
      <c r="AY1420" s="148" t="s">
        <v>306</v>
      </c>
    </row>
    <row r="1421" spans="2:65" s="13" customFormat="1">
      <c r="B1421" s="154"/>
      <c r="D1421" s="147" t="s">
        <v>313</v>
      </c>
      <c r="E1421" s="155" t="s">
        <v>21</v>
      </c>
      <c r="F1421" s="156" t="s">
        <v>315</v>
      </c>
      <c r="H1421" s="157">
        <v>2</v>
      </c>
      <c r="I1421" s="158"/>
      <c r="L1421" s="154"/>
      <c r="M1421" s="159"/>
      <c r="T1421" s="160"/>
      <c r="AT1421" s="155" t="s">
        <v>313</v>
      </c>
      <c r="AU1421" s="155" t="s">
        <v>81</v>
      </c>
      <c r="AV1421" s="13" t="s">
        <v>89</v>
      </c>
      <c r="AW1421" s="13" t="s">
        <v>34</v>
      </c>
      <c r="AX1421" s="13" t="s">
        <v>79</v>
      </c>
      <c r="AY1421" s="155" t="s">
        <v>306</v>
      </c>
    </row>
    <row r="1422" spans="2:65" s="1" customFormat="1" ht="16.5" customHeight="1">
      <c r="B1422" s="33"/>
      <c r="C1422" s="179" t="s">
        <v>1908</v>
      </c>
      <c r="D1422" s="179" t="s">
        <v>447</v>
      </c>
      <c r="E1422" s="180" t="s">
        <v>4787</v>
      </c>
      <c r="F1422" s="181" t="s">
        <v>4788</v>
      </c>
      <c r="G1422" s="182" t="s">
        <v>661</v>
      </c>
      <c r="H1422" s="183">
        <v>2</v>
      </c>
      <c r="I1422" s="184"/>
      <c r="J1422" s="185">
        <f>ROUND(I1422*H1422,2)</f>
        <v>0</v>
      </c>
      <c r="K1422" s="181" t="s">
        <v>311</v>
      </c>
      <c r="L1422" s="186"/>
      <c r="M1422" s="187" t="s">
        <v>21</v>
      </c>
      <c r="N1422" s="188" t="s">
        <v>43</v>
      </c>
      <c r="P1422" s="142">
        <f>O1422*H1422</f>
        <v>0</v>
      </c>
      <c r="Q1422" s="142">
        <v>5.0000000000000001E-4</v>
      </c>
      <c r="R1422" s="142">
        <f>Q1422*H1422</f>
        <v>1E-3</v>
      </c>
      <c r="S1422" s="142">
        <v>0</v>
      </c>
      <c r="T1422" s="143">
        <f>S1422*H1422</f>
        <v>0</v>
      </c>
      <c r="AR1422" s="144" t="s">
        <v>530</v>
      </c>
      <c r="AT1422" s="144" t="s">
        <v>447</v>
      </c>
      <c r="AU1422" s="144" t="s">
        <v>81</v>
      </c>
      <c r="AY1422" s="18" t="s">
        <v>306</v>
      </c>
      <c r="BE1422" s="145">
        <f>IF(N1422="základní",J1422,0)</f>
        <v>0</v>
      </c>
      <c r="BF1422" s="145">
        <f>IF(N1422="snížená",J1422,0)</f>
        <v>0</v>
      </c>
      <c r="BG1422" s="145">
        <f>IF(N1422="zákl. přenesená",J1422,0)</f>
        <v>0</v>
      </c>
      <c r="BH1422" s="145">
        <f>IF(N1422="sníž. přenesená",J1422,0)</f>
        <v>0</v>
      </c>
      <c r="BI1422" s="145">
        <f>IF(N1422="nulová",J1422,0)</f>
        <v>0</v>
      </c>
      <c r="BJ1422" s="18" t="s">
        <v>79</v>
      </c>
      <c r="BK1422" s="145">
        <f>ROUND(I1422*H1422,2)</f>
        <v>0</v>
      </c>
      <c r="BL1422" s="18" t="s">
        <v>368</v>
      </c>
      <c r="BM1422" s="144" t="s">
        <v>4789</v>
      </c>
    </row>
    <row r="1423" spans="2:65" s="1" customFormat="1" ht="48.75">
      <c r="B1423" s="33"/>
      <c r="D1423" s="147" t="s">
        <v>356</v>
      </c>
      <c r="F1423" s="178" t="s">
        <v>4790</v>
      </c>
      <c r="I1423" s="163"/>
      <c r="L1423" s="33"/>
      <c r="M1423" s="164"/>
      <c r="T1423" s="52"/>
      <c r="AT1423" s="18" t="s">
        <v>356</v>
      </c>
      <c r="AU1423" s="18" t="s">
        <v>81</v>
      </c>
    </row>
    <row r="1424" spans="2:65" s="1" customFormat="1" ht="16.5" customHeight="1">
      <c r="B1424" s="33"/>
      <c r="C1424" s="133" t="s">
        <v>1915</v>
      </c>
      <c r="D1424" s="133" t="s">
        <v>308</v>
      </c>
      <c r="E1424" s="134" t="s">
        <v>4791</v>
      </c>
      <c r="F1424" s="135" t="s">
        <v>4792</v>
      </c>
      <c r="G1424" s="136" t="s">
        <v>661</v>
      </c>
      <c r="H1424" s="137">
        <v>3</v>
      </c>
      <c r="I1424" s="138"/>
      <c r="J1424" s="139">
        <f>ROUND(I1424*H1424,2)</f>
        <v>0</v>
      </c>
      <c r="K1424" s="135" t="s">
        <v>3596</v>
      </c>
      <c r="L1424" s="33"/>
      <c r="M1424" s="140" t="s">
        <v>21</v>
      </c>
      <c r="N1424" s="141" t="s">
        <v>43</v>
      </c>
      <c r="P1424" s="142">
        <f>O1424*H1424</f>
        <v>0</v>
      </c>
      <c r="Q1424" s="142">
        <v>0</v>
      </c>
      <c r="R1424" s="142">
        <f>Q1424*H1424</f>
        <v>0</v>
      </c>
      <c r="S1424" s="142">
        <v>0</v>
      </c>
      <c r="T1424" s="143">
        <f>S1424*H1424</f>
        <v>0</v>
      </c>
      <c r="AR1424" s="144" t="s">
        <v>368</v>
      </c>
      <c r="AT1424" s="144" t="s">
        <v>308</v>
      </c>
      <c r="AU1424" s="144" t="s">
        <v>81</v>
      </c>
      <c r="AY1424" s="18" t="s">
        <v>306</v>
      </c>
      <c r="BE1424" s="145">
        <f>IF(N1424="základní",J1424,0)</f>
        <v>0</v>
      </c>
      <c r="BF1424" s="145">
        <f>IF(N1424="snížená",J1424,0)</f>
        <v>0</v>
      </c>
      <c r="BG1424" s="145">
        <f>IF(N1424="zákl. přenesená",J1424,0)</f>
        <v>0</v>
      </c>
      <c r="BH1424" s="145">
        <f>IF(N1424="sníž. přenesená",J1424,0)</f>
        <v>0</v>
      </c>
      <c r="BI1424" s="145">
        <f>IF(N1424="nulová",J1424,0)</f>
        <v>0</v>
      </c>
      <c r="BJ1424" s="18" t="s">
        <v>79</v>
      </c>
      <c r="BK1424" s="145">
        <f>ROUND(I1424*H1424,2)</f>
        <v>0</v>
      </c>
      <c r="BL1424" s="18" t="s">
        <v>368</v>
      </c>
      <c r="BM1424" s="144" t="s">
        <v>4793</v>
      </c>
    </row>
    <row r="1425" spans="2:65" s="1" customFormat="1">
      <c r="B1425" s="33"/>
      <c r="D1425" s="161" t="s">
        <v>321</v>
      </c>
      <c r="F1425" s="162" t="s">
        <v>4794</v>
      </c>
      <c r="I1425" s="163"/>
      <c r="L1425" s="33"/>
      <c r="M1425" s="164"/>
      <c r="T1425" s="52"/>
      <c r="AT1425" s="18" t="s">
        <v>321</v>
      </c>
      <c r="AU1425" s="18" t="s">
        <v>81</v>
      </c>
    </row>
    <row r="1426" spans="2:65" s="14" customFormat="1">
      <c r="B1426" s="165"/>
      <c r="D1426" s="147" t="s">
        <v>313</v>
      </c>
      <c r="E1426" s="166" t="s">
        <v>21</v>
      </c>
      <c r="F1426" s="167" t="s">
        <v>4795</v>
      </c>
      <c r="H1426" s="166" t="s">
        <v>21</v>
      </c>
      <c r="I1426" s="168"/>
      <c r="L1426" s="165"/>
      <c r="M1426" s="169"/>
      <c r="T1426" s="170"/>
      <c r="AT1426" s="166" t="s">
        <v>313</v>
      </c>
      <c r="AU1426" s="166" t="s">
        <v>81</v>
      </c>
      <c r="AV1426" s="14" t="s">
        <v>79</v>
      </c>
      <c r="AW1426" s="14" t="s">
        <v>34</v>
      </c>
      <c r="AX1426" s="14" t="s">
        <v>72</v>
      </c>
      <c r="AY1426" s="166" t="s">
        <v>306</v>
      </c>
    </row>
    <row r="1427" spans="2:65" s="12" customFormat="1">
      <c r="B1427" s="146"/>
      <c r="D1427" s="147" t="s">
        <v>313</v>
      </c>
      <c r="E1427" s="148" t="s">
        <v>21</v>
      </c>
      <c r="F1427" s="149" t="s">
        <v>4796</v>
      </c>
      <c r="H1427" s="150">
        <v>3</v>
      </c>
      <c r="I1427" s="151"/>
      <c r="L1427" s="146"/>
      <c r="M1427" s="152"/>
      <c r="T1427" s="153"/>
      <c r="AT1427" s="148" t="s">
        <v>313</v>
      </c>
      <c r="AU1427" s="148" t="s">
        <v>81</v>
      </c>
      <c r="AV1427" s="12" t="s">
        <v>81</v>
      </c>
      <c r="AW1427" s="12" t="s">
        <v>34</v>
      </c>
      <c r="AX1427" s="12" t="s">
        <v>72</v>
      </c>
      <c r="AY1427" s="148" t="s">
        <v>306</v>
      </c>
    </row>
    <row r="1428" spans="2:65" s="13" customFormat="1">
      <c r="B1428" s="154"/>
      <c r="D1428" s="147" t="s">
        <v>313</v>
      </c>
      <c r="E1428" s="155" t="s">
        <v>21</v>
      </c>
      <c r="F1428" s="156" t="s">
        <v>315</v>
      </c>
      <c r="H1428" s="157">
        <v>3</v>
      </c>
      <c r="I1428" s="158"/>
      <c r="L1428" s="154"/>
      <c r="M1428" s="159"/>
      <c r="T1428" s="160"/>
      <c r="AT1428" s="155" t="s">
        <v>313</v>
      </c>
      <c r="AU1428" s="155" t="s">
        <v>81</v>
      </c>
      <c r="AV1428" s="13" t="s">
        <v>89</v>
      </c>
      <c r="AW1428" s="13" t="s">
        <v>34</v>
      </c>
      <c r="AX1428" s="13" t="s">
        <v>79</v>
      </c>
      <c r="AY1428" s="155" t="s">
        <v>306</v>
      </c>
    </row>
    <row r="1429" spans="2:65" s="1" customFormat="1" ht="16.5" customHeight="1">
      <c r="B1429" s="33"/>
      <c r="C1429" s="179" t="s">
        <v>1921</v>
      </c>
      <c r="D1429" s="179" t="s">
        <v>447</v>
      </c>
      <c r="E1429" s="180" t="s">
        <v>4797</v>
      </c>
      <c r="F1429" s="181" t="s">
        <v>4798</v>
      </c>
      <c r="G1429" s="182" t="s">
        <v>661</v>
      </c>
      <c r="H1429" s="183">
        <v>3</v>
      </c>
      <c r="I1429" s="184"/>
      <c r="J1429" s="185">
        <f>ROUND(I1429*H1429,2)</f>
        <v>0</v>
      </c>
      <c r="K1429" s="181" t="s">
        <v>3596</v>
      </c>
      <c r="L1429" s="186"/>
      <c r="M1429" s="187" t="s">
        <v>21</v>
      </c>
      <c r="N1429" s="188" t="s">
        <v>43</v>
      </c>
      <c r="P1429" s="142">
        <f>O1429*H1429</f>
        <v>0</v>
      </c>
      <c r="Q1429" s="142">
        <v>5.0000000000000001E-4</v>
      </c>
      <c r="R1429" s="142">
        <f>Q1429*H1429</f>
        <v>1.5E-3</v>
      </c>
      <c r="S1429" s="142">
        <v>0</v>
      </c>
      <c r="T1429" s="143">
        <f>S1429*H1429</f>
        <v>0</v>
      </c>
      <c r="AR1429" s="144" t="s">
        <v>530</v>
      </c>
      <c r="AT1429" s="144" t="s">
        <v>447</v>
      </c>
      <c r="AU1429" s="144" t="s">
        <v>81</v>
      </c>
      <c r="AY1429" s="18" t="s">
        <v>306</v>
      </c>
      <c r="BE1429" s="145">
        <f>IF(N1429="základní",J1429,0)</f>
        <v>0</v>
      </c>
      <c r="BF1429" s="145">
        <f>IF(N1429="snížená",J1429,0)</f>
        <v>0</v>
      </c>
      <c r="BG1429" s="145">
        <f>IF(N1429="zákl. přenesená",J1429,0)</f>
        <v>0</v>
      </c>
      <c r="BH1429" s="145">
        <f>IF(N1429="sníž. přenesená",J1429,0)</f>
        <v>0</v>
      </c>
      <c r="BI1429" s="145">
        <f>IF(N1429="nulová",J1429,0)</f>
        <v>0</v>
      </c>
      <c r="BJ1429" s="18" t="s">
        <v>79</v>
      </c>
      <c r="BK1429" s="145">
        <f>ROUND(I1429*H1429,2)</f>
        <v>0</v>
      </c>
      <c r="BL1429" s="18" t="s">
        <v>368</v>
      </c>
      <c r="BM1429" s="144" t="s">
        <v>4799</v>
      </c>
    </row>
    <row r="1430" spans="2:65" s="1" customFormat="1" ht="78">
      <c r="B1430" s="33"/>
      <c r="D1430" s="147" t="s">
        <v>356</v>
      </c>
      <c r="F1430" s="178" t="s">
        <v>4800</v>
      </c>
      <c r="I1430" s="163"/>
      <c r="L1430" s="33"/>
      <c r="M1430" s="164"/>
      <c r="T1430" s="52"/>
      <c r="AT1430" s="18" t="s">
        <v>356</v>
      </c>
      <c r="AU1430" s="18" t="s">
        <v>81</v>
      </c>
    </row>
    <row r="1431" spans="2:65" s="1" customFormat="1" ht="16.5" customHeight="1">
      <c r="B1431" s="33"/>
      <c r="C1431" s="133" t="s">
        <v>1925</v>
      </c>
      <c r="D1431" s="133" t="s">
        <v>308</v>
      </c>
      <c r="E1431" s="134" t="s">
        <v>4801</v>
      </c>
      <c r="F1431" s="135" t="s">
        <v>4802</v>
      </c>
      <c r="G1431" s="136" t="s">
        <v>661</v>
      </c>
      <c r="H1431" s="137">
        <v>2</v>
      </c>
      <c r="I1431" s="138"/>
      <c r="J1431" s="139">
        <f>ROUND(I1431*H1431,2)</f>
        <v>0</v>
      </c>
      <c r="K1431" s="135" t="s">
        <v>3596</v>
      </c>
      <c r="L1431" s="33"/>
      <c r="M1431" s="140" t="s">
        <v>21</v>
      </c>
      <c r="N1431" s="141" t="s">
        <v>43</v>
      </c>
      <c r="P1431" s="142">
        <f>O1431*H1431</f>
        <v>0</v>
      </c>
      <c r="Q1431" s="142">
        <v>0</v>
      </c>
      <c r="R1431" s="142">
        <f>Q1431*H1431</f>
        <v>0</v>
      </c>
      <c r="S1431" s="142">
        <v>0</v>
      </c>
      <c r="T1431" s="143">
        <f>S1431*H1431</f>
        <v>0</v>
      </c>
      <c r="AR1431" s="144" t="s">
        <v>368</v>
      </c>
      <c r="AT1431" s="144" t="s">
        <v>308</v>
      </c>
      <c r="AU1431" s="144" t="s">
        <v>81</v>
      </c>
      <c r="AY1431" s="18" t="s">
        <v>306</v>
      </c>
      <c r="BE1431" s="145">
        <f>IF(N1431="základní",J1431,0)</f>
        <v>0</v>
      </c>
      <c r="BF1431" s="145">
        <f>IF(N1431="snížená",J1431,0)</f>
        <v>0</v>
      </c>
      <c r="BG1431" s="145">
        <f>IF(N1431="zákl. přenesená",J1431,0)</f>
        <v>0</v>
      </c>
      <c r="BH1431" s="145">
        <f>IF(N1431="sníž. přenesená",J1431,0)</f>
        <v>0</v>
      </c>
      <c r="BI1431" s="145">
        <f>IF(N1431="nulová",J1431,0)</f>
        <v>0</v>
      </c>
      <c r="BJ1431" s="18" t="s">
        <v>79</v>
      </c>
      <c r="BK1431" s="145">
        <f>ROUND(I1431*H1431,2)</f>
        <v>0</v>
      </c>
      <c r="BL1431" s="18" t="s">
        <v>368</v>
      </c>
      <c r="BM1431" s="144" t="s">
        <v>4803</v>
      </c>
    </row>
    <row r="1432" spans="2:65" s="1" customFormat="1">
      <c r="B1432" s="33"/>
      <c r="D1432" s="161" t="s">
        <v>321</v>
      </c>
      <c r="F1432" s="162" t="s">
        <v>4804</v>
      </c>
      <c r="I1432" s="163"/>
      <c r="L1432" s="33"/>
      <c r="M1432" s="164"/>
      <c r="T1432" s="52"/>
      <c r="AT1432" s="18" t="s">
        <v>321</v>
      </c>
      <c r="AU1432" s="18" t="s">
        <v>81</v>
      </c>
    </row>
    <row r="1433" spans="2:65" s="12" customFormat="1">
      <c r="B1433" s="146"/>
      <c r="D1433" s="147" t="s">
        <v>313</v>
      </c>
      <c r="E1433" s="148" t="s">
        <v>21</v>
      </c>
      <c r="F1433" s="149" t="s">
        <v>4805</v>
      </c>
      <c r="H1433" s="150">
        <v>2</v>
      </c>
      <c r="I1433" s="151"/>
      <c r="L1433" s="146"/>
      <c r="M1433" s="152"/>
      <c r="T1433" s="153"/>
      <c r="AT1433" s="148" t="s">
        <v>313</v>
      </c>
      <c r="AU1433" s="148" t="s">
        <v>81</v>
      </c>
      <c r="AV1433" s="12" t="s">
        <v>81</v>
      </c>
      <c r="AW1433" s="12" t="s">
        <v>34</v>
      </c>
      <c r="AX1433" s="12" t="s">
        <v>72</v>
      </c>
      <c r="AY1433" s="148" t="s">
        <v>306</v>
      </c>
    </row>
    <row r="1434" spans="2:65" s="13" customFormat="1">
      <c r="B1434" s="154"/>
      <c r="D1434" s="147" t="s">
        <v>313</v>
      </c>
      <c r="E1434" s="155" t="s">
        <v>21</v>
      </c>
      <c r="F1434" s="156" t="s">
        <v>315</v>
      </c>
      <c r="H1434" s="157">
        <v>2</v>
      </c>
      <c r="I1434" s="158"/>
      <c r="L1434" s="154"/>
      <c r="M1434" s="159"/>
      <c r="T1434" s="160"/>
      <c r="AT1434" s="155" t="s">
        <v>313</v>
      </c>
      <c r="AU1434" s="155" t="s">
        <v>81</v>
      </c>
      <c r="AV1434" s="13" t="s">
        <v>89</v>
      </c>
      <c r="AW1434" s="13" t="s">
        <v>34</v>
      </c>
      <c r="AX1434" s="13" t="s">
        <v>79</v>
      </c>
      <c r="AY1434" s="155" t="s">
        <v>306</v>
      </c>
    </row>
    <row r="1435" spans="2:65" s="1" customFormat="1" ht="24.95" customHeight="1">
      <c r="B1435" s="33"/>
      <c r="C1435" s="179" t="s">
        <v>1931</v>
      </c>
      <c r="D1435" s="179" t="s">
        <v>447</v>
      </c>
      <c r="E1435" s="180" t="s">
        <v>4806</v>
      </c>
      <c r="F1435" s="181" t="s">
        <v>4807</v>
      </c>
      <c r="G1435" s="182" t="s">
        <v>661</v>
      </c>
      <c r="H1435" s="183">
        <v>2</v>
      </c>
      <c r="I1435" s="184"/>
      <c r="J1435" s="185">
        <f>ROUND(I1435*H1435,2)</f>
        <v>0</v>
      </c>
      <c r="K1435" s="181" t="s">
        <v>311</v>
      </c>
      <c r="L1435" s="186"/>
      <c r="M1435" s="187" t="s">
        <v>21</v>
      </c>
      <c r="N1435" s="188" t="s">
        <v>43</v>
      </c>
      <c r="P1435" s="142">
        <f>O1435*H1435</f>
        <v>0</v>
      </c>
      <c r="Q1435" s="142">
        <v>3.0000000000000001E-3</v>
      </c>
      <c r="R1435" s="142">
        <f>Q1435*H1435</f>
        <v>6.0000000000000001E-3</v>
      </c>
      <c r="S1435" s="142">
        <v>0</v>
      </c>
      <c r="T1435" s="143">
        <f>S1435*H1435</f>
        <v>0</v>
      </c>
      <c r="AR1435" s="144" t="s">
        <v>530</v>
      </c>
      <c r="AT1435" s="144" t="s">
        <v>447</v>
      </c>
      <c r="AU1435" s="144" t="s">
        <v>81</v>
      </c>
      <c r="AY1435" s="18" t="s">
        <v>306</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368</v>
      </c>
      <c r="BM1435" s="144" t="s">
        <v>4808</v>
      </c>
    </row>
    <row r="1436" spans="2:65" s="1" customFormat="1" ht="16.5" customHeight="1">
      <c r="B1436" s="33"/>
      <c r="C1436" s="133" t="s">
        <v>1938</v>
      </c>
      <c r="D1436" s="133" t="s">
        <v>308</v>
      </c>
      <c r="E1436" s="134" t="s">
        <v>4809</v>
      </c>
      <c r="F1436" s="135" t="s">
        <v>4810</v>
      </c>
      <c r="G1436" s="136" t="s">
        <v>661</v>
      </c>
      <c r="H1436" s="137">
        <v>2</v>
      </c>
      <c r="I1436" s="138"/>
      <c r="J1436" s="139">
        <f>ROUND(I1436*H1436,2)</f>
        <v>0</v>
      </c>
      <c r="K1436" s="135" t="s">
        <v>3596</v>
      </c>
      <c r="L1436" s="33"/>
      <c r="M1436" s="140" t="s">
        <v>21</v>
      </c>
      <c r="N1436" s="141" t="s">
        <v>43</v>
      </c>
      <c r="P1436" s="142">
        <f>O1436*H1436</f>
        <v>0</v>
      </c>
      <c r="Q1436" s="142">
        <v>0</v>
      </c>
      <c r="R1436" s="142">
        <f>Q1436*H1436</f>
        <v>0</v>
      </c>
      <c r="S1436" s="142">
        <v>0</v>
      </c>
      <c r="T1436" s="143">
        <f>S1436*H1436</f>
        <v>0</v>
      </c>
      <c r="AR1436" s="144" t="s">
        <v>368</v>
      </c>
      <c r="AT1436" s="144" t="s">
        <v>308</v>
      </c>
      <c r="AU1436" s="144" t="s">
        <v>81</v>
      </c>
      <c r="AY1436" s="18" t="s">
        <v>306</v>
      </c>
      <c r="BE1436" s="145">
        <f>IF(N1436="základní",J1436,0)</f>
        <v>0</v>
      </c>
      <c r="BF1436" s="145">
        <f>IF(N1436="snížená",J1436,0)</f>
        <v>0</v>
      </c>
      <c r="BG1436" s="145">
        <f>IF(N1436="zákl. přenesená",J1436,0)</f>
        <v>0</v>
      </c>
      <c r="BH1436" s="145">
        <f>IF(N1436="sníž. přenesená",J1436,0)</f>
        <v>0</v>
      </c>
      <c r="BI1436" s="145">
        <f>IF(N1436="nulová",J1436,0)</f>
        <v>0</v>
      </c>
      <c r="BJ1436" s="18" t="s">
        <v>79</v>
      </c>
      <c r="BK1436" s="145">
        <f>ROUND(I1436*H1436,2)</f>
        <v>0</v>
      </c>
      <c r="BL1436" s="18" t="s">
        <v>368</v>
      </c>
      <c r="BM1436" s="144" t="s">
        <v>4811</v>
      </c>
    </row>
    <row r="1437" spans="2:65" s="1" customFormat="1">
      <c r="B1437" s="33"/>
      <c r="D1437" s="161" t="s">
        <v>321</v>
      </c>
      <c r="F1437" s="162" t="s">
        <v>4812</v>
      </c>
      <c r="I1437" s="163"/>
      <c r="L1437" s="33"/>
      <c r="M1437" s="164"/>
      <c r="T1437" s="52"/>
      <c r="AT1437" s="18" t="s">
        <v>321</v>
      </c>
      <c r="AU1437" s="18" t="s">
        <v>81</v>
      </c>
    </row>
    <row r="1438" spans="2:65" s="14" customFormat="1">
      <c r="B1438" s="165"/>
      <c r="D1438" s="147" t="s">
        <v>313</v>
      </c>
      <c r="E1438" s="166" t="s">
        <v>21</v>
      </c>
      <c r="F1438" s="167" t="s">
        <v>4813</v>
      </c>
      <c r="H1438" s="166" t="s">
        <v>21</v>
      </c>
      <c r="I1438" s="168"/>
      <c r="L1438" s="165"/>
      <c r="M1438" s="169"/>
      <c r="T1438" s="170"/>
      <c r="AT1438" s="166" t="s">
        <v>313</v>
      </c>
      <c r="AU1438" s="166" t="s">
        <v>81</v>
      </c>
      <c r="AV1438" s="14" t="s">
        <v>79</v>
      </c>
      <c r="AW1438" s="14" t="s">
        <v>34</v>
      </c>
      <c r="AX1438" s="14" t="s">
        <v>72</v>
      </c>
      <c r="AY1438" s="166" t="s">
        <v>306</v>
      </c>
    </row>
    <row r="1439" spans="2:65" s="12" customFormat="1">
      <c r="B1439" s="146"/>
      <c r="D1439" s="147" t="s">
        <v>313</v>
      </c>
      <c r="E1439" s="148" t="s">
        <v>21</v>
      </c>
      <c r="F1439" s="149" t="s">
        <v>4814</v>
      </c>
      <c r="H1439" s="150">
        <v>2</v>
      </c>
      <c r="I1439" s="151"/>
      <c r="L1439" s="146"/>
      <c r="M1439" s="152"/>
      <c r="T1439" s="153"/>
      <c r="AT1439" s="148" t="s">
        <v>313</v>
      </c>
      <c r="AU1439" s="148" t="s">
        <v>81</v>
      </c>
      <c r="AV1439" s="12" t="s">
        <v>81</v>
      </c>
      <c r="AW1439" s="12" t="s">
        <v>34</v>
      </c>
      <c r="AX1439" s="12" t="s">
        <v>72</v>
      </c>
      <c r="AY1439" s="148" t="s">
        <v>306</v>
      </c>
    </row>
    <row r="1440" spans="2:65" s="13" customFormat="1">
      <c r="B1440" s="154"/>
      <c r="D1440" s="147" t="s">
        <v>313</v>
      </c>
      <c r="E1440" s="155" t="s">
        <v>21</v>
      </c>
      <c r="F1440" s="156" t="s">
        <v>315</v>
      </c>
      <c r="H1440" s="157">
        <v>2</v>
      </c>
      <c r="I1440" s="158"/>
      <c r="L1440" s="154"/>
      <c r="M1440" s="159"/>
      <c r="T1440" s="160"/>
      <c r="AT1440" s="155" t="s">
        <v>313</v>
      </c>
      <c r="AU1440" s="155" t="s">
        <v>81</v>
      </c>
      <c r="AV1440" s="13" t="s">
        <v>89</v>
      </c>
      <c r="AW1440" s="13" t="s">
        <v>34</v>
      </c>
      <c r="AX1440" s="13" t="s">
        <v>79</v>
      </c>
      <c r="AY1440" s="155" t="s">
        <v>306</v>
      </c>
    </row>
    <row r="1441" spans="2:65" s="1" customFormat="1" ht="16.5" customHeight="1">
      <c r="B1441" s="33"/>
      <c r="C1441" s="179" t="s">
        <v>1945</v>
      </c>
      <c r="D1441" s="179" t="s">
        <v>447</v>
      </c>
      <c r="E1441" s="180" t="s">
        <v>4815</v>
      </c>
      <c r="F1441" s="181" t="s">
        <v>4816</v>
      </c>
      <c r="G1441" s="182" t="s">
        <v>661</v>
      </c>
      <c r="H1441" s="183">
        <v>2</v>
      </c>
      <c r="I1441" s="184"/>
      <c r="J1441" s="185">
        <f>ROUND(I1441*H1441,2)</f>
        <v>0</v>
      </c>
      <c r="K1441" s="181" t="s">
        <v>3596</v>
      </c>
      <c r="L1441" s="186"/>
      <c r="M1441" s="187" t="s">
        <v>21</v>
      </c>
      <c r="N1441" s="188" t="s">
        <v>43</v>
      </c>
      <c r="P1441" s="142">
        <f>O1441*H1441</f>
        <v>0</v>
      </c>
      <c r="Q1441" s="142">
        <v>1.2999999999999999E-3</v>
      </c>
      <c r="R1441" s="142">
        <f>Q1441*H1441</f>
        <v>2.5999999999999999E-3</v>
      </c>
      <c r="S1441" s="142">
        <v>0</v>
      </c>
      <c r="T1441" s="143">
        <f>S1441*H1441</f>
        <v>0</v>
      </c>
      <c r="AR1441" s="144" t="s">
        <v>530</v>
      </c>
      <c r="AT1441" s="144" t="s">
        <v>447</v>
      </c>
      <c r="AU1441" s="144" t="s">
        <v>81</v>
      </c>
      <c r="AY1441" s="18" t="s">
        <v>306</v>
      </c>
      <c r="BE1441" s="145">
        <f>IF(N1441="základní",J1441,0)</f>
        <v>0</v>
      </c>
      <c r="BF1441" s="145">
        <f>IF(N1441="snížená",J1441,0)</f>
        <v>0</v>
      </c>
      <c r="BG1441" s="145">
        <f>IF(N1441="zákl. přenesená",J1441,0)</f>
        <v>0</v>
      </c>
      <c r="BH1441" s="145">
        <f>IF(N1441="sníž. přenesená",J1441,0)</f>
        <v>0</v>
      </c>
      <c r="BI1441" s="145">
        <f>IF(N1441="nulová",J1441,0)</f>
        <v>0</v>
      </c>
      <c r="BJ1441" s="18" t="s">
        <v>79</v>
      </c>
      <c r="BK1441" s="145">
        <f>ROUND(I1441*H1441,2)</f>
        <v>0</v>
      </c>
      <c r="BL1441" s="18" t="s">
        <v>368</v>
      </c>
      <c r="BM1441" s="144" t="s">
        <v>4817</v>
      </c>
    </row>
    <row r="1442" spans="2:65" s="1" customFormat="1" ht="16.5" customHeight="1">
      <c r="B1442" s="33"/>
      <c r="C1442" s="133" t="s">
        <v>1951</v>
      </c>
      <c r="D1442" s="133" t="s">
        <v>308</v>
      </c>
      <c r="E1442" s="134" t="s">
        <v>4818</v>
      </c>
      <c r="F1442" s="135" t="s">
        <v>4819</v>
      </c>
      <c r="G1442" s="136" t="s">
        <v>661</v>
      </c>
      <c r="H1442" s="137">
        <v>20</v>
      </c>
      <c r="I1442" s="138"/>
      <c r="J1442" s="139">
        <f>ROUND(I1442*H1442,2)</f>
        <v>0</v>
      </c>
      <c r="K1442" s="135" t="s">
        <v>3596</v>
      </c>
      <c r="L1442" s="33"/>
      <c r="M1442" s="140" t="s">
        <v>21</v>
      </c>
      <c r="N1442" s="141" t="s">
        <v>43</v>
      </c>
      <c r="P1442" s="142">
        <f>O1442*H1442</f>
        <v>0</v>
      </c>
      <c r="Q1442" s="142">
        <v>0</v>
      </c>
      <c r="R1442" s="142">
        <f>Q1442*H1442</f>
        <v>0</v>
      </c>
      <c r="S1442" s="142">
        <v>0</v>
      </c>
      <c r="T1442" s="143">
        <f>S1442*H1442</f>
        <v>0</v>
      </c>
      <c r="AR1442" s="144" t="s">
        <v>368</v>
      </c>
      <c r="AT1442" s="144" t="s">
        <v>308</v>
      </c>
      <c r="AU1442" s="144" t="s">
        <v>81</v>
      </c>
      <c r="AY1442" s="18" t="s">
        <v>306</v>
      </c>
      <c r="BE1442" s="145">
        <f>IF(N1442="základní",J1442,0)</f>
        <v>0</v>
      </c>
      <c r="BF1442" s="145">
        <f>IF(N1442="snížená",J1442,0)</f>
        <v>0</v>
      </c>
      <c r="BG1442" s="145">
        <f>IF(N1442="zákl. přenesená",J1442,0)</f>
        <v>0</v>
      </c>
      <c r="BH1442" s="145">
        <f>IF(N1442="sníž. přenesená",J1442,0)</f>
        <v>0</v>
      </c>
      <c r="BI1442" s="145">
        <f>IF(N1442="nulová",J1442,0)</f>
        <v>0</v>
      </c>
      <c r="BJ1442" s="18" t="s">
        <v>79</v>
      </c>
      <c r="BK1442" s="145">
        <f>ROUND(I1442*H1442,2)</f>
        <v>0</v>
      </c>
      <c r="BL1442" s="18" t="s">
        <v>368</v>
      </c>
      <c r="BM1442" s="144" t="s">
        <v>4820</v>
      </c>
    </row>
    <row r="1443" spans="2:65" s="1" customFormat="1">
      <c r="B1443" s="33"/>
      <c r="D1443" s="161" t="s">
        <v>321</v>
      </c>
      <c r="F1443" s="162" t="s">
        <v>4821</v>
      </c>
      <c r="I1443" s="163"/>
      <c r="L1443" s="33"/>
      <c r="M1443" s="164"/>
      <c r="T1443" s="52"/>
      <c r="AT1443" s="18" t="s">
        <v>321</v>
      </c>
      <c r="AU1443" s="18" t="s">
        <v>81</v>
      </c>
    </row>
    <row r="1444" spans="2:65" s="14" customFormat="1">
      <c r="B1444" s="165"/>
      <c r="D1444" s="147" t="s">
        <v>313</v>
      </c>
      <c r="E1444" s="166" t="s">
        <v>21</v>
      </c>
      <c r="F1444" s="167" t="s">
        <v>4822</v>
      </c>
      <c r="H1444" s="166" t="s">
        <v>21</v>
      </c>
      <c r="I1444" s="168"/>
      <c r="L1444" s="165"/>
      <c r="M1444" s="169"/>
      <c r="T1444" s="170"/>
      <c r="AT1444" s="166" t="s">
        <v>313</v>
      </c>
      <c r="AU1444" s="166" t="s">
        <v>81</v>
      </c>
      <c r="AV1444" s="14" t="s">
        <v>79</v>
      </c>
      <c r="AW1444" s="14" t="s">
        <v>34</v>
      </c>
      <c r="AX1444" s="14" t="s">
        <v>72</v>
      </c>
      <c r="AY1444" s="166" t="s">
        <v>306</v>
      </c>
    </row>
    <row r="1445" spans="2:65" s="12" customFormat="1">
      <c r="B1445" s="146"/>
      <c r="D1445" s="147" t="s">
        <v>313</v>
      </c>
      <c r="E1445" s="148" t="s">
        <v>21</v>
      </c>
      <c r="F1445" s="149" t="s">
        <v>4823</v>
      </c>
      <c r="H1445" s="150">
        <v>10</v>
      </c>
      <c r="I1445" s="151"/>
      <c r="L1445" s="146"/>
      <c r="M1445" s="152"/>
      <c r="T1445" s="153"/>
      <c r="AT1445" s="148" t="s">
        <v>313</v>
      </c>
      <c r="AU1445" s="148" t="s">
        <v>81</v>
      </c>
      <c r="AV1445" s="12" t="s">
        <v>81</v>
      </c>
      <c r="AW1445" s="12" t="s">
        <v>34</v>
      </c>
      <c r="AX1445" s="12" t="s">
        <v>72</v>
      </c>
      <c r="AY1445" s="148" t="s">
        <v>306</v>
      </c>
    </row>
    <row r="1446" spans="2:65" s="12" customFormat="1">
      <c r="B1446" s="146"/>
      <c r="D1446" s="147" t="s">
        <v>313</v>
      </c>
      <c r="E1446" s="148" t="s">
        <v>21</v>
      </c>
      <c r="F1446" s="149" t="s">
        <v>4824</v>
      </c>
      <c r="H1446" s="150">
        <v>6</v>
      </c>
      <c r="I1446" s="151"/>
      <c r="L1446" s="146"/>
      <c r="M1446" s="152"/>
      <c r="T1446" s="153"/>
      <c r="AT1446" s="148" t="s">
        <v>313</v>
      </c>
      <c r="AU1446" s="148" t="s">
        <v>81</v>
      </c>
      <c r="AV1446" s="12" t="s">
        <v>81</v>
      </c>
      <c r="AW1446" s="12" t="s">
        <v>34</v>
      </c>
      <c r="AX1446" s="12" t="s">
        <v>72</v>
      </c>
      <c r="AY1446" s="148" t="s">
        <v>306</v>
      </c>
    </row>
    <row r="1447" spans="2:65" s="12" customFormat="1">
      <c r="B1447" s="146"/>
      <c r="D1447" s="147" t="s">
        <v>313</v>
      </c>
      <c r="E1447" s="148" t="s">
        <v>21</v>
      </c>
      <c r="F1447" s="149" t="s">
        <v>4825</v>
      </c>
      <c r="H1447" s="150">
        <v>4</v>
      </c>
      <c r="I1447" s="151"/>
      <c r="L1447" s="146"/>
      <c r="M1447" s="152"/>
      <c r="T1447" s="153"/>
      <c r="AT1447" s="148" t="s">
        <v>313</v>
      </c>
      <c r="AU1447" s="148" t="s">
        <v>81</v>
      </c>
      <c r="AV1447" s="12" t="s">
        <v>81</v>
      </c>
      <c r="AW1447" s="12" t="s">
        <v>34</v>
      </c>
      <c r="AX1447" s="12" t="s">
        <v>72</v>
      </c>
      <c r="AY1447" s="148" t="s">
        <v>306</v>
      </c>
    </row>
    <row r="1448" spans="2:65" s="13" customFormat="1">
      <c r="B1448" s="154"/>
      <c r="D1448" s="147" t="s">
        <v>313</v>
      </c>
      <c r="E1448" s="155" t="s">
        <v>21</v>
      </c>
      <c r="F1448" s="156" t="s">
        <v>315</v>
      </c>
      <c r="H1448" s="157">
        <v>20</v>
      </c>
      <c r="I1448" s="158"/>
      <c r="L1448" s="154"/>
      <c r="M1448" s="159"/>
      <c r="T1448" s="160"/>
      <c r="AT1448" s="155" t="s">
        <v>313</v>
      </c>
      <c r="AU1448" s="155" t="s">
        <v>81</v>
      </c>
      <c r="AV1448" s="13" t="s">
        <v>89</v>
      </c>
      <c r="AW1448" s="13" t="s">
        <v>34</v>
      </c>
      <c r="AX1448" s="13" t="s">
        <v>79</v>
      </c>
      <c r="AY1448" s="155" t="s">
        <v>306</v>
      </c>
    </row>
    <row r="1449" spans="2:65" s="1" customFormat="1" ht="16.5" customHeight="1">
      <c r="B1449" s="33"/>
      <c r="C1449" s="179" t="s">
        <v>1958</v>
      </c>
      <c r="D1449" s="179" t="s">
        <v>447</v>
      </c>
      <c r="E1449" s="180" t="s">
        <v>4826</v>
      </c>
      <c r="F1449" s="181" t="s">
        <v>4827</v>
      </c>
      <c r="G1449" s="182" t="s">
        <v>661</v>
      </c>
      <c r="H1449" s="183">
        <v>20</v>
      </c>
      <c r="I1449" s="184"/>
      <c r="J1449" s="185">
        <f>ROUND(I1449*H1449,2)</f>
        <v>0</v>
      </c>
      <c r="K1449" s="181" t="s">
        <v>3596</v>
      </c>
      <c r="L1449" s="186"/>
      <c r="M1449" s="187" t="s">
        <v>21</v>
      </c>
      <c r="N1449" s="188" t="s">
        <v>43</v>
      </c>
      <c r="P1449" s="142">
        <f>O1449*H1449</f>
        <v>0</v>
      </c>
      <c r="Q1449" s="142">
        <v>1.2E-4</v>
      </c>
      <c r="R1449" s="142">
        <f>Q1449*H1449</f>
        <v>2.4000000000000002E-3</v>
      </c>
      <c r="S1449" s="142">
        <v>0</v>
      </c>
      <c r="T1449" s="143">
        <f>S1449*H1449</f>
        <v>0</v>
      </c>
      <c r="AR1449" s="144" t="s">
        <v>530</v>
      </c>
      <c r="AT1449" s="144" t="s">
        <v>447</v>
      </c>
      <c r="AU1449" s="144" t="s">
        <v>81</v>
      </c>
      <c r="AY1449" s="18" t="s">
        <v>306</v>
      </c>
      <c r="BE1449" s="145">
        <f>IF(N1449="základní",J1449,0)</f>
        <v>0</v>
      </c>
      <c r="BF1449" s="145">
        <f>IF(N1449="snížená",J1449,0)</f>
        <v>0</v>
      </c>
      <c r="BG1449" s="145">
        <f>IF(N1449="zákl. přenesená",J1449,0)</f>
        <v>0</v>
      </c>
      <c r="BH1449" s="145">
        <f>IF(N1449="sníž. přenesená",J1449,0)</f>
        <v>0</v>
      </c>
      <c r="BI1449" s="145">
        <f>IF(N1449="nulová",J1449,0)</f>
        <v>0</v>
      </c>
      <c r="BJ1449" s="18" t="s">
        <v>79</v>
      </c>
      <c r="BK1449" s="145">
        <f>ROUND(I1449*H1449,2)</f>
        <v>0</v>
      </c>
      <c r="BL1449" s="18" t="s">
        <v>368</v>
      </c>
      <c r="BM1449" s="144" t="s">
        <v>4828</v>
      </c>
    </row>
    <row r="1450" spans="2:65" s="1" customFormat="1" ht="39">
      <c r="B1450" s="33"/>
      <c r="D1450" s="147" t="s">
        <v>356</v>
      </c>
      <c r="F1450" s="178" t="s">
        <v>4829</v>
      </c>
      <c r="I1450" s="163"/>
      <c r="L1450" s="33"/>
      <c r="M1450" s="164"/>
      <c r="T1450" s="52"/>
      <c r="AT1450" s="18" t="s">
        <v>356</v>
      </c>
      <c r="AU1450" s="18" t="s">
        <v>81</v>
      </c>
    </row>
    <row r="1451" spans="2:65" s="1" customFormat="1" ht="16.5" customHeight="1">
      <c r="B1451" s="33"/>
      <c r="C1451" s="133" t="s">
        <v>1963</v>
      </c>
      <c r="D1451" s="133" t="s">
        <v>308</v>
      </c>
      <c r="E1451" s="134" t="s">
        <v>4830</v>
      </c>
      <c r="F1451" s="135" t="s">
        <v>4831</v>
      </c>
      <c r="G1451" s="136" t="s">
        <v>661</v>
      </c>
      <c r="H1451" s="137">
        <v>6</v>
      </c>
      <c r="I1451" s="138"/>
      <c r="J1451" s="139">
        <f>ROUND(I1451*H1451,2)</f>
        <v>0</v>
      </c>
      <c r="K1451" s="135" t="s">
        <v>3596</v>
      </c>
      <c r="L1451" s="33"/>
      <c r="M1451" s="140" t="s">
        <v>21</v>
      </c>
      <c r="N1451" s="141" t="s">
        <v>43</v>
      </c>
      <c r="P1451" s="142">
        <f>O1451*H1451</f>
        <v>0</v>
      </c>
      <c r="Q1451" s="142">
        <v>0</v>
      </c>
      <c r="R1451" s="142">
        <f>Q1451*H1451</f>
        <v>0</v>
      </c>
      <c r="S1451" s="142">
        <v>0</v>
      </c>
      <c r="T1451" s="143">
        <f>S1451*H1451</f>
        <v>0</v>
      </c>
      <c r="AR1451" s="144" t="s">
        <v>368</v>
      </c>
      <c r="AT1451" s="144" t="s">
        <v>308</v>
      </c>
      <c r="AU1451" s="144" t="s">
        <v>81</v>
      </c>
      <c r="AY1451" s="18" t="s">
        <v>306</v>
      </c>
      <c r="BE1451" s="145">
        <f>IF(N1451="základní",J1451,0)</f>
        <v>0</v>
      </c>
      <c r="BF1451" s="145">
        <f>IF(N1451="snížená",J1451,0)</f>
        <v>0</v>
      </c>
      <c r="BG1451" s="145">
        <f>IF(N1451="zákl. přenesená",J1451,0)</f>
        <v>0</v>
      </c>
      <c r="BH1451" s="145">
        <f>IF(N1451="sníž. přenesená",J1451,0)</f>
        <v>0</v>
      </c>
      <c r="BI1451" s="145">
        <f>IF(N1451="nulová",J1451,0)</f>
        <v>0</v>
      </c>
      <c r="BJ1451" s="18" t="s">
        <v>79</v>
      </c>
      <c r="BK1451" s="145">
        <f>ROUND(I1451*H1451,2)</f>
        <v>0</v>
      </c>
      <c r="BL1451" s="18" t="s">
        <v>368</v>
      </c>
      <c r="BM1451" s="144" t="s">
        <v>4832</v>
      </c>
    </row>
    <row r="1452" spans="2:65" s="1" customFormat="1">
      <c r="B1452" s="33"/>
      <c r="D1452" s="161" t="s">
        <v>321</v>
      </c>
      <c r="F1452" s="162" t="s">
        <v>4833</v>
      </c>
      <c r="I1452" s="163"/>
      <c r="L1452" s="33"/>
      <c r="M1452" s="164"/>
      <c r="T1452" s="52"/>
      <c r="AT1452" s="18" t="s">
        <v>321</v>
      </c>
      <c r="AU1452" s="18" t="s">
        <v>81</v>
      </c>
    </row>
    <row r="1453" spans="2:65" s="14" customFormat="1">
      <c r="B1453" s="165"/>
      <c r="D1453" s="147" t="s">
        <v>313</v>
      </c>
      <c r="E1453" s="166" t="s">
        <v>21</v>
      </c>
      <c r="F1453" s="167" t="s">
        <v>4834</v>
      </c>
      <c r="H1453" s="166" t="s">
        <v>21</v>
      </c>
      <c r="I1453" s="168"/>
      <c r="L1453" s="165"/>
      <c r="M1453" s="169"/>
      <c r="T1453" s="170"/>
      <c r="AT1453" s="166" t="s">
        <v>313</v>
      </c>
      <c r="AU1453" s="166" t="s">
        <v>81</v>
      </c>
      <c r="AV1453" s="14" t="s">
        <v>79</v>
      </c>
      <c r="AW1453" s="14" t="s">
        <v>34</v>
      </c>
      <c r="AX1453" s="14" t="s">
        <v>72</v>
      </c>
      <c r="AY1453" s="166" t="s">
        <v>306</v>
      </c>
    </row>
    <row r="1454" spans="2:65" s="12" customFormat="1">
      <c r="B1454" s="146"/>
      <c r="D1454" s="147" t="s">
        <v>313</v>
      </c>
      <c r="E1454" s="148" t="s">
        <v>21</v>
      </c>
      <c r="F1454" s="149" t="s">
        <v>4835</v>
      </c>
      <c r="H1454" s="150">
        <v>6</v>
      </c>
      <c r="I1454" s="151"/>
      <c r="L1454" s="146"/>
      <c r="M1454" s="152"/>
      <c r="T1454" s="153"/>
      <c r="AT1454" s="148" t="s">
        <v>313</v>
      </c>
      <c r="AU1454" s="148" t="s">
        <v>81</v>
      </c>
      <c r="AV1454" s="12" t="s">
        <v>81</v>
      </c>
      <c r="AW1454" s="12" t="s">
        <v>34</v>
      </c>
      <c r="AX1454" s="12" t="s">
        <v>72</v>
      </c>
      <c r="AY1454" s="148" t="s">
        <v>306</v>
      </c>
    </row>
    <row r="1455" spans="2:65" s="13" customFormat="1">
      <c r="B1455" s="154"/>
      <c r="D1455" s="147" t="s">
        <v>313</v>
      </c>
      <c r="E1455" s="155" t="s">
        <v>21</v>
      </c>
      <c r="F1455" s="156" t="s">
        <v>315</v>
      </c>
      <c r="H1455" s="157">
        <v>6</v>
      </c>
      <c r="I1455" s="158"/>
      <c r="L1455" s="154"/>
      <c r="M1455" s="159"/>
      <c r="T1455" s="160"/>
      <c r="AT1455" s="155" t="s">
        <v>313</v>
      </c>
      <c r="AU1455" s="155" t="s">
        <v>81</v>
      </c>
      <c r="AV1455" s="13" t="s">
        <v>89</v>
      </c>
      <c r="AW1455" s="13" t="s">
        <v>34</v>
      </c>
      <c r="AX1455" s="13" t="s">
        <v>79</v>
      </c>
      <c r="AY1455" s="155" t="s">
        <v>306</v>
      </c>
    </row>
    <row r="1456" spans="2:65" s="1" customFormat="1" ht="16.5" customHeight="1">
      <c r="B1456" s="33"/>
      <c r="C1456" s="179" t="s">
        <v>1970</v>
      </c>
      <c r="D1456" s="179" t="s">
        <v>447</v>
      </c>
      <c r="E1456" s="180" t="s">
        <v>4836</v>
      </c>
      <c r="F1456" s="181" t="s">
        <v>4837</v>
      </c>
      <c r="G1456" s="182" t="s">
        <v>661</v>
      </c>
      <c r="H1456" s="183">
        <v>6</v>
      </c>
      <c r="I1456" s="184"/>
      <c r="J1456" s="185">
        <f>ROUND(I1456*H1456,2)</f>
        <v>0</v>
      </c>
      <c r="K1456" s="181" t="s">
        <v>311</v>
      </c>
      <c r="L1456" s="186"/>
      <c r="M1456" s="187" t="s">
        <v>21</v>
      </c>
      <c r="N1456" s="188" t="s">
        <v>43</v>
      </c>
      <c r="P1456" s="142">
        <f>O1456*H1456</f>
        <v>0</v>
      </c>
      <c r="Q1456" s="142">
        <v>2.0000000000000001E-4</v>
      </c>
      <c r="R1456" s="142">
        <f>Q1456*H1456</f>
        <v>1.2000000000000001E-3</v>
      </c>
      <c r="S1456" s="142">
        <v>0</v>
      </c>
      <c r="T1456" s="143">
        <f>S1456*H1456</f>
        <v>0</v>
      </c>
      <c r="AR1456" s="144" t="s">
        <v>530</v>
      </c>
      <c r="AT1456" s="144" t="s">
        <v>447</v>
      </c>
      <c r="AU1456" s="144" t="s">
        <v>81</v>
      </c>
      <c r="AY1456" s="18" t="s">
        <v>306</v>
      </c>
      <c r="BE1456" s="145">
        <f>IF(N1456="základní",J1456,0)</f>
        <v>0</v>
      </c>
      <c r="BF1456" s="145">
        <f>IF(N1456="snížená",J1456,0)</f>
        <v>0</v>
      </c>
      <c r="BG1456" s="145">
        <f>IF(N1456="zákl. přenesená",J1456,0)</f>
        <v>0</v>
      </c>
      <c r="BH1456" s="145">
        <f>IF(N1456="sníž. přenesená",J1456,0)</f>
        <v>0</v>
      </c>
      <c r="BI1456" s="145">
        <f>IF(N1456="nulová",J1456,0)</f>
        <v>0</v>
      </c>
      <c r="BJ1456" s="18" t="s">
        <v>79</v>
      </c>
      <c r="BK1456" s="145">
        <f>ROUND(I1456*H1456,2)</f>
        <v>0</v>
      </c>
      <c r="BL1456" s="18" t="s">
        <v>368</v>
      </c>
      <c r="BM1456" s="144" t="s">
        <v>4838</v>
      </c>
    </row>
    <row r="1457" spans="2:65" s="1" customFormat="1" ht="48.75">
      <c r="B1457" s="33"/>
      <c r="D1457" s="147" t="s">
        <v>356</v>
      </c>
      <c r="F1457" s="178" t="s">
        <v>4839</v>
      </c>
      <c r="I1457" s="163"/>
      <c r="L1457" s="33"/>
      <c r="M1457" s="164"/>
      <c r="T1457" s="52"/>
      <c r="AT1457" s="18" t="s">
        <v>356</v>
      </c>
      <c r="AU1457" s="18" t="s">
        <v>81</v>
      </c>
    </row>
    <row r="1458" spans="2:65" s="1" customFormat="1" ht="24.2" customHeight="1">
      <c r="B1458" s="33"/>
      <c r="C1458" s="133" t="s">
        <v>1977</v>
      </c>
      <c r="D1458" s="133" t="s">
        <v>308</v>
      </c>
      <c r="E1458" s="134" t="s">
        <v>4840</v>
      </c>
      <c r="F1458" s="135" t="s">
        <v>4841</v>
      </c>
      <c r="G1458" s="136" t="s">
        <v>1992</v>
      </c>
      <c r="H1458" s="189"/>
      <c r="I1458" s="138"/>
      <c r="J1458" s="139">
        <f>ROUND(I1458*H1458,2)</f>
        <v>0</v>
      </c>
      <c r="K1458" s="135" t="s">
        <v>3596</v>
      </c>
      <c r="L1458" s="33"/>
      <c r="M1458" s="140" t="s">
        <v>21</v>
      </c>
      <c r="N1458" s="141" t="s">
        <v>43</v>
      </c>
      <c r="P1458" s="142">
        <f>O1458*H1458</f>
        <v>0</v>
      </c>
      <c r="Q1458" s="142">
        <v>0</v>
      </c>
      <c r="R1458" s="142">
        <f>Q1458*H1458</f>
        <v>0</v>
      </c>
      <c r="S1458" s="142">
        <v>0</v>
      </c>
      <c r="T1458" s="143">
        <f>S1458*H1458</f>
        <v>0</v>
      </c>
      <c r="AR1458" s="144" t="s">
        <v>368</v>
      </c>
      <c r="AT1458" s="144" t="s">
        <v>308</v>
      </c>
      <c r="AU1458" s="144" t="s">
        <v>81</v>
      </c>
      <c r="AY1458" s="18" t="s">
        <v>306</v>
      </c>
      <c r="BE1458" s="145">
        <f>IF(N1458="základní",J1458,0)</f>
        <v>0</v>
      </c>
      <c r="BF1458" s="145">
        <f>IF(N1458="snížená",J1458,0)</f>
        <v>0</v>
      </c>
      <c r="BG1458" s="145">
        <f>IF(N1458="zákl. přenesená",J1458,0)</f>
        <v>0</v>
      </c>
      <c r="BH1458" s="145">
        <f>IF(N1458="sníž. přenesená",J1458,0)</f>
        <v>0</v>
      </c>
      <c r="BI1458" s="145">
        <f>IF(N1458="nulová",J1458,0)</f>
        <v>0</v>
      </c>
      <c r="BJ1458" s="18" t="s">
        <v>79</v>
      </c>
      <c r="BK1458" s="145">
        <f>ROUND(I1458*H1458,2)</f>
        <v>0</v>
      </c>
      <c r="BL1458" s="18" t="s">
        <v>368</v>
      </c>
      <c r="BM1458" s="144" t="s">
        <v>4842</v>
      </c>
    </row>
    <row r="1459" spans="2:65" s="1" customFormat="1">
      <c r="B1459" s="33"/>
      <c r="D1459" s="161" t="s">
        <v>321</v>
      </c>
      <c r="F1459" s="162" t="s">
        <v>4843</v>
      </c>
      <c r="I1459" s="163"/>
      <c r="L1459" s="33"/>
      <c r="M1459" s="164"/>
      <c r="T1459" s="52"/>
      <c r="AT1459" s="18" t="s">
        <v>321</v>
      </c>
      <c r="AU1459" s="18" t="s">
        <v>81</v>
      </c>
    </row>
    <row r="1460" spans="2:65" s="11" customFormat="1" ht="22.9" customHeight="1">
      <c r="B1460" s="121"/>
      <c r="D1460" s="122" t="s">
        <v>71</v>
      </c>
      <c r="E1460" s="131" t="s">
        <v>1913</v>
      </c>
      <c r="F1460" s="131" t="s">
        <v>1914</v>
      </c>
      <c r="I1460" s="124"/>
      <c r="J1460" s="132">
        <f>BK1460</f>
        <v>0</v>
      </c>
      <c r="L1460" s="121"/>
      <c r="M1460" s="126"/>
      <c r="P1460" s="127">
        <f>SUM(P1461:P1477)</f>
        <v>0</v>
      </c>
      <c r="R1460" s="127">
        <f>SUM(R1461:R1477)</f>
        <v>1.7468659000000002</v>
      </c>
      <c r="T1460" s="128">
        <f>SUM(T1461:T1477)</f>
        <v>0</v>
      </c>
      <c r="AR1460" s="122" t="s">
        <v>81</v>
      </c>
      <c r="AT1460" s="129" t="s">
        <v>71</v>
      </c>
      <c r="AU1460" s="129" t="s">
        <v>79</v>
      </c>
      <c r="AY1460" s="122" t="s">
        <v>306</v>
      </c>
      <c r="BK1460" s="130">
        <f>SUM(BK1461:BK1477)</f>
        <v>0</v>
      </c>
    </row>
    <row r="1461" spans="2:65" s="1" customFormat="1" ht="21.75" customHeight="1">
      <c r="B1461" s="33"/>
      <c r="C1461" s="133" t="s">
        <v>1983</v>
      </c>
      <c r="D1461" s="133" t="s">
        <v>308</v>
      </c>
      <c r="E1461" s="134" t="s">
        <v>4844</v>
      </c>
      <c r="F1461" s="135" t="s">
        <v>4845</v>
      </c>
      <c r="G1461" s="136" t="s">
        <v>661</v>
      </c>
      <c r="H1461" s="137">
        <v>210</v>
      </c>
      <c r="I1461" s="138"/>
      <c r="J1461" s="139">
        <f>ROUND(I1461*H1461,2)</f>
        <v>0</v>
      </c>
      <c r="K1461" s="135" t="s">
        <v>3596</v>
      </c>
      <c r="L1461" s="33"/>
      <c r="M1461" s="140" t="s">
        <v>21</v>
      </c>
      <c r="N1461" s="141" t="s">
        <v>43</v>
      </c>
      <c r="P1461" s="142">
        <f>O1461*H1461</f>
        <v>0</v>
      </c>
      <c r="Q1461" s="142">
        <v>2.6700000000000001E-3</v>
      </c>
      <c r="R1461" s="142">
        <f>Q1461*H1461</f>
        <v>0.56069999999999998</v>
      </c>
      <c r="S1461" s="142">
        <v>0</v>
      </c>
      <c r="T1461" s="143">
        <f>S1461*H1461</f>
        <v>0</v>
      </c>
      <c r="AR1461" s="144" t="s">
        <v>368</v>
      </c>
      <c r="AT1461" s="144" t="s">
        <v>308</v>
      </c>
      <c r="AU1461" s="144" t="s">
        <v>81</v>
      </c>
      <c r="AY1461" s="18" t="s">
        <v>306</v>
      </c>
      <c r="BE1461" s="145">
        <f>IF(N1461="základní",J1461,0)</f>
        <v>0</v>
      </c>
      <c r="BF1461" s="145">
        <f>IF(N1461="snížená",J1461,0)</f>
        <v>0</v>
      </c>
      <c r="BG1461" s="145">
        <f>IF(N1461="zákl. přenesená",J1461,0)</f>
        <v>0</v>
      </c>
      <c r="BH1461" s="145">
        <f>IF(N1461="sníž. přenesená",J1461,0)</f>
        <v>0</v>
      </c>
      <c r="BI1461" s="145">
        <f>IF(N1461="nulová",J1461,0)</f>
        <v>0</v>
      </c>
      <c r="BJ1461" s="18" t="s">
        <v>79</v>
      </c>
      <c r="BK1461" s="145">
        <f>ROUND(I1461*H1461,2)</f>
        <v>0</v>
      </c>
      <c r="BL1461" s="18" t="s">
        <v>368</v>
      </c>
      <c r="BM1461" s="144" t="s">
        <v>4846</v>
      </c>
    </row>
    <row r="1462" spans="2:65" s="1" customFormat="1">
      <c r="B1462" s="33"/>
      <c r="D1462" s="161" t="s">
        <v>321</v>
      </c>
      <c r="F1462" s="162" t="s">
        <v>4847</v>
      </c>
      <c r="I1462" s="163"/>
      <c r="L1462" s="33"/>
      <c r="M1462" s="164"/>
      <c r="T1462" s="52"/>
      <c r="AT1462" s="18" t="s">
        <v>321</v>
      </c>
      <c r="AU1462" s="18" t="s">
        <v>81</v>
      </c>
    </row>
    <row r="1463" spans="2:65" s="12" customFormat="1">
      <c r="B1463" s="146"/>
      <c r="D1463" s="147" t="s">
        <v>313</v>
      </c>
      <c r="E1463" s="148" t="s">
        <v>21</v>
      </c>
      <c r="F1463" s="149" t="s">
        <v>4848</v>
      </c>
      <c r="H1463" s="150">
        <v>210</v>
      </c>
      <c r="I1463" s="151"/>
      <c r="L1463" s="146"/>
      <c r="M1463" s="152"/>
      <c r="T1463" s="153"/>
      <c r="AT1463" s="148" t="s">
        <v>313</v>
      </c>
      <c r="AU1463" s="148" t="s">
        <v>81</v>
      </c>
      <c r="AV1463" s="12" t="s">
        <v>81</v>
      </c>
      <c r="AW1463" s="12" t="s">
        <v>34</v>
      </c>
      <c r="AX1463" s="12" t="s">
        <v>72</v>
      </c>
      <c r="AY1463" s="148" t="s">
        <v>306</v>
      </c>
    </row>
    <row r="1464" spans="2:65" s="13" customFormat="1">
      <c r="B1464" s="154"/>
      <c r="D1464" s="147" t="s">
        <v>313</v>
      </c>
      <c r="E1464" s="155" t="s">
        <v>21</v>
      </c>
      <c r="F1464" s="156" t="s">
        <v>315</v>
      </c>
      <c r="H1464" s="157">
        <v>210</v>
      </c>
      <c r="I1464" s="158"/>
      <c r="L1464" s="154"/>
      <c r="M1464" s="159"/>
      <c r="T1464" s="160"/>
      <c r="AT1464" s="155" t="s">
        <v>313</v>
      </c>
      <c r="AU1464" s="155" t="s">
        <v>81</v>
      </c>
      <c r="AV1464" s="13" t="s">
        <v>89</v>
      </c>
      <c r="AW1464" s="13" t="s">
        <v>34</v>
      </c>
      <c r="AX1464" s="13" t="s">
        <v>79</v>
      </c>
      <c r="AY1464" s="155" t="s">
        <v>306</v>
      </c>
    </row>
    <row r="1465" spans="2:65" s="1" customFormat="1" ht="16.5" customHeight="1">
      <c r="B1465" s="33"/>
      <c r="C1465" s="179" t="s">
        <v>1989</v>
      </c>
      <c r="D1465" s="179" t="s">
        <v>447</v>
      </c>
      <c r="E1465" s="180" t="s">
        <v>4849</v>
      </c>
      <c r="F1465" s="181" t="s">
        <v>4850</v>
      </c>
      <c r="G1465" s="182" t="s">
        <v>661</v>
      </c>
      <c r="H1465" s="183">
        <v>210</v>
      </c>
      <c r="I1465" s="184"/>
      <c r="J1465" s="185">
        <f>ROUND(I1465*H1465,2)</f>
        <v>0</v>
      </c>
      <c r="K1465" s="181" t="s">
        <v>311</v>
      </c>
      <c r="L1465" s="186"/>
      <c r="M1465" s="187" t="s">
        <v>21</v>
      </c>
      <c r="N1465" s="188" t="s">
        <v>43</v>
      </c>
      <c r="P1465" s="142">
        <f>O1465*H1465</f>
        <v>0</v>
      </c>
      <c r="Q1465" s="142">
        <v>8.0000000000000004E-4</v>
      </c>
      <c r="R1465" s="142">
        <f>Q1465*H1465</f>
        <v>0.16800000000000001</v>
      </c>
      <c r="S1465" s="142">
        <v>0</v>
      </c>
      <c r="T1465" s="143">
        <f>S1465*H1465</f>
        <v>0</v>
      </c>
      <c r="AR1465" s="144" t="s">
        <v>530</v>
      </c>
      <c r="AT1465" s="144" t="s">
        <v>447</v>
      </c>
      <c r="AU1465" s="144" t="s">
        <v>81</v>
      </c>
      <c r="AY1465" s="18" t="s">
        <v>306</v>
      </c>
      <c r="BE1465" s="145">
        <f>IF(N1465="základní",J1465,0)</f>
        <v>0</v>
      </c>
      <c r="BF1465" s="145">
        <f>IF(N1465="snížená",J1465,0)</f>
        <v>0</v>
      </c>
      <c r="BG1465" s="145">
        <f>IF(N1465="zákl. přenesená",J1465,0)</f>
        <v>0</v>
      </c>
      <c r="BH1465" s="145">
        <f>IF(N1465="sníž. přenesená",J1465,0)</f>
        <v>0</v>
      </c>
      <c r="BI1465" s="145">
        <f>IF(N1465="nulová",J1465,0)</f>
        <v>0</v>
      </c>
      <c r="BJ1465" s="18" t="s">
        <v>79</v>
      </c>
      <c r="BK1465" s="145">
        <f>ROUND(I1465*H1465,2)</f>
        <v>0</v>
      </c>
      <c r="BL1465" s="18" t="s">
        <v>368</v>
      </c>
      <c r="BM1465" s="144" t="s">
        <v>4851</v>
      </c>
    </row>
    <row r="1466" spans="2:65" s="1" customFormat="1" ht="24.2" customHeight="1">
      <c r="B1466" s="33"/>
      <c r="C1466" s="133" t="s">
        <v>1997</v>
      </c>
      <c r="D1466" s="133" t="s">
        <v>308</v>
      </c>
      <c r="E1466" s="134" t="s">
        <v>1916</v>
      </c>
      <c r="F1466" s="135" t="s">
        <v>4852</v>
      </c>
      <c r="G1466" s="136" t="s">
        <v>236</v>
      </c>
      <c r="H1466" s="137">
        <v>60.32</v>
      </c>
      <c r="I1466" s="138"/>
      <c r="J1466" s="139">
        <f>ROUND(I1466*H1466,2)</f>
        <v>0</v>
      </c>
      <c r="K1466" s="135" t="s">
        <v>3596</v>
      </c>
      <c r="L1466" s="33"/>
      <c r="M1466" s="140" t="s">
        <v>21</v>
      </c>
      <c r="N1466" s="141" t="s">
        <v>43</v>
      </c>
      <c r="P1466" s="142">
        <f>O1466*H1466</f>
        <v>0</v>
      </c>
      <c r="Q1466" s="142">
        <v>0</v>
      </c>
      <c r="R1466" s="142">
        <f>Q1466*H1466</f>
        <v>0</v>
      </c>
      <c r="S1466" s="142">
        <v>0</v>
      </c>
      <c r="T1466" s="143">
        <f>S1466*H1466</f>
        <v>0</v>
      </c>
      <c r="AR1466" s="144" t="s">
        <v>368</v>
      </c>
      <c r="AT1466" s="144" t="s">
        <v>308</v>
      </c>
      <c r="AU1466" s="144" t="s">
        <v>81</v>
      </c>
      <c r="AY1466" s="18" t="s">
        <v>306</v>
      </c>
      <c r="BE1466" s="145">
        <f>IF(N1466="základní",J1466,0)</f>
        <v>0</v>
      </c>
      <c r="BF1466" s="145">
        <f>IF(N1466="snížená",J1466,0)</f>
        <v>0</v>
      </c>
      <c r="BG1466" s="145">
        <f>IF(N1466="zákl. přenesená",J1466,0)</f>
        <v>0</v>
      </c>
      <c r="BH1466" s="145">
        <f>IF(N1466="sníž. přenesená",J1466,0)</f>
        <v>0</v>
      </c>
      <c r="BI1466" s="145">
        <f>IF(N1466="nulová",J1466,0)</f>
        <v>0</v>
      </c>
      <c r="BJ1466" s="18" t="s">
        <v>79</v>
      </c>
      <c r="BK1466" s="145">
        <f>ROUND(I1466*H1466,2)</f>
        <v>0</v>
      </c>
      <c r="BL1466" s="18" t="s">
        <v>368</v>
      </c>
      <c r="BM1466" s="144" t="s">
        <v>4853</v>
      </c>
    </row>
    <row r="1467" spans="2:65" s="1" customFormat="1">
      <c r="B1467" s="33"/>
      <c r="D1467" s="161" t="s">
        <v>321</v>
      </c>
      <c r="F1467" s="162" t="s">
        <v>4854</v>
      </c>
      <c r="I1467" s="163"/>
      <c r="L1467" s="33"/>
      <c r="M1467" s="164"/>
      <c r="T1467" s="52"/>
      <c r="AT1467" s="18" t="s">
        <v>321</v>
      </c>
      <c r="AU1467" s="18" t="s">
        <v>81</v>
      </c>
    </row>
    <row r="1468" spans="2:65" s="12" customFormat="1">
      <c r="B1468" s="146"/>
      <c r="D1468" s="147" t="s">
        <v>313</v>
      </c>
      <c r="E1468" s="148" t="s">
        <v>21</v>
      </c>
      <c r="F1468" s="149" t="s">
        <v>4855</v>
      </c>
      <c r="H1468" s="150">
        <v>60.32</v>
      </c>
      <c r="I1468" s="151"/>
      <c r="L1468" s="146"/>
      <c r="M1468" s="152"/>
      <c r="T1468" s="153"/>
      <c r="AT1468" s="148" t="s">
        <v>313</v>
      </c>
      <c r="AU1468" s="148" t="s">
        <v>81</v>
      </c>
      <c r="AV1468" s="12" t="s">
        <v>81</v>
      </c>
      <c r="AW1468" s="12" t="s">
        <v>34</v>
      </c>
      <c r="AX1468" s="12" t="s">
        <v>72</v>
      </c>
      <c r="AY1468" s="148" t="s">
        <v>306</v>
      </c>
    </row>
    <row r="1469" spans="2:65" s="13" customFormat="1">
      <c r="B1469" s="154"/>
      <c r="D1469" s="147" t="s">
        <v>313</v>
      </c>
      <c r="E1469" s="155" t="s">
        <v>21</v>
      </c>
      <c r="F1469" s="156" t="s">
        <v>315</v>
      </c>
      <c r="H1469" s="157">
        <v>60.32</v>
      </c>
      <c r="I1469" s="158"/>
      <c r="L1469" s="154"/>
      <c r="M1469" s="159"/>
      <c r="T1469" s="160"/>
      <c r="AT1469" s="155" t="s">
        <v>313</v>
      </c>
      <c r="AU1469" s="155" t="s">
        <v>81</v>
      </c>
      <c r="AV1469" s="13" t="s">
        <v>89</v>
      </c>
      <c r="AW1469" s="13" t="s">
        <v>34</v>
      </c>
      <c r="AX1469" s="13" t="s">
        <v>79</v>
      </c>
      <c r="AY1469" s="155" t="s">
        <v>306</v>
      </c>
    </row>
    <row r="1470" spans="2:65" s="1" customFormat="1" ht="16.5" customHeight="1">
      <c r="B1470" s="33"/>
      <c r="C1470" s="179" t="s">
        <v>2005</v>
      </c>
      <c r="D1470" s="179" t="s">
        <v>447</v>
      </c>
      <c r="E1470" s="180" t="s">
        <v>1922</v>
      </c>
      <c r="F1470" s="181" t="s">
        <v>1923</v>
      </c>
      <c r="G1470" s="182" t="s">
        <v>236</v>
      </c>
      <c r="H1470" s="183">
        <v>66.352000000000004</v>
      </c>
      <c r="I1470" s="184"/>
      <c r="J1470" s="185">
        <f>ROUND(I1470*H1470,2)</f>
        <v>0</v>
      </c>
      <c r="K1470" s="181" t="s">
        <v>3596</v>
      </c>
      <c r="L1470" s="186"/>
      <c r="M1470" s="187" t="s">
        <v>21</v>
      </c>
      <c r="N1470" s="188" t="s">
        <v>43</v>
      </c>
      <c r="P1470" s="142">
        <f>O1470*H1470</f>
        <v>0</v>
      </c>
      <c r="Q1470" s="142">
        <v>1.49E-2</v>
      </c>
      <c r="R1470" s="142">
        <f>Q1470*H1470</f>
        <v>0.9886448000000001</v>
      </c>
      <c r="S1470" s="142">
        <v>0</v>
      </c>
      <c r="T1470" s="143">
        <f>S1470*H1470</f>
        <v>0</v>
      </c>
      <c r="AR1470" s="144" t="s">
        <v>530</v>
      </c>
      <c r="AT1470" s="144" t="s">
        <v>447</v>
      </c>
      <c r="AU1470" s="144" t="s">
        <v>81</v>
      </c>
      <c r="AY1470" s="18" t="s">
        <v>306</v>
      </c>
      <c r="BE1470" s="145">
        <f>IF(N1470="základní",J1470,0)</f>
        <v>0</v>
      </c>
      <c r="BF1470" s="145">
        <f>IF(N1470="snížená",J1470,0)</f>
        <v>0</v>
      </c>
      <c r="BG1470" s="145">
        <f>IF(N1470="zákl. přenesená",J1470,0)</f>
        <v>0</v>
      </c>
      <c r="BH1470" s="145">
        <f>IF(N1470="sníž. přenesená",J1470,0)</f>
        <v>0</v>
      </c>
      <c r="BI1470" s="145">
        <f>IF(N1470="nulová",J1470,0)</f>
        <v>0</v>
      </c>
      <c r="BJ1470" s="18" t="s">
        <v>79</v>
      </c>
      <c r="BK1470" s="145">
        <f>ROUND(I1470*H1470,2)</f>
        <v>0</v>
      </c>
      <c r="BL1470" s="18" t="s">
        <v>368</v>
      </c>
      <c r="BM1470" s="144" t="s">
        <v>4856</v>
      </c>
    </row>
    <row r="1471" spans="2:65" s="12" customFormat="1">
      <c r="B1471" s="146"/>
      <c r="D1471" s="147" t="s">
        <v>313</v>
      </c>
      <c r="F1471" s="149" t="s">
        <v>4857</v>
      </c>
      <c r="H1471" s="150">
        <v>66.352000000000004</v>
      </c>
      <c r="I1471" s="151"/>
      <c r="L1471" s="146"/>
      <c r="M1471" s="152"/>
      <c r="T1471" s="153"/>
      <c r="AT1471" s="148" t="s">
        <v>313</v>
      </c>
      <c r="AU1471" s="148" t="s">
        <v>81</v>
      </c>
      <c r="AV1471" s="12" t="s">
        <v>81</v>
      </c>
      <c r="AW1471" s="12" t="s">
        <v>4</v>
      </c>
      <c r="AX1471" s="12" t="s">
        <v>79</v>
      </c>
      <c r="AY1471" s="148" t="s">
        <v>306</v>
      </c>
    </row>
    <row r="1472" spans="2:65" s="1" customFormat="1" ht="24.2" customHeight="1">
      <c r="B1472" s="33"/>
      <c r="C1472" s="133" t="s">
        <v>2012</v>
      </c>
      <c r="D1472" s="133" t="s">
        <v>308</v>
      </c>
      <c r="E1472" s="134" t="s">
        <v>1926</v>
      </c>
      <c r="F1472" s="135" t="s">
        <v>4858</v>
      </c>
      <c r="G1472" s="136" t="s">
        <v>318</v>
      </c>
      <c r="H1472" s="137">
        <v>1.2669999999999999</v>
      </c>
      <c r="I1472" s="138"/>
      <c r="J1472" s="139">
        <f>ROUND(I1472*H1472,2)</f>
        <v>0</v>
      </c>
      <c r="K1472" s="135" t="s">
        <v>3596</v>
      </c>
      <c r="L1472" s="33"/>
      <c r="M1472" s="140" t="s">
        <v>21</v>
      </c>
      <c r="N1472" s="141" t="s">
        <v>43</v>
      </c>
      <c r="P1472" s="142">
        <f>O1472*H1472</f>
        <v>0</v>
      </c>
      <c r="Q1472" s="142">
        <v>2.3300000000000001E-2</v>
      </c>
      <c r="R1472" s="142">
        <f>Q1472*H1472</f>
        <v>2.9521099999999998E-2</v>
      </c>
      <c r="S1472" s="142">
        <v>0</v>
      </c>
      <c r="T1472" s="143">
        <f>S1472*H1472</f>
        <v>0</v>
      </c>
      <c r="AR1472" s="144" t="s">
        <v>368</v>
      </c>
      <c r="AT1472" s="144" t="s">
        <v>308</v>
      </c>
      <c r="AU1472" s="144" t="s">
        <v>81</v>
      </c>
      <c r="AY1472" s="18" t="s">
        <v>306</v>
      </c>
      <c r="BE1472" s="145">
        <f>IF(N1472="základní",J1472,0)</f>
        <v>0</v>
      </c>
      <c r="BF1472" s="145">
        <f>IF(N1472="snížená",J1472,0)</f>
        <v>0</v>
      </c>
      <c r="BG1472" s="145">
        <f>IF(N1472="zákl. přenesená",J1472,0)</f>
        <v>0</v>
      </c>
      <c r="BH1472" s="145">
        <f>IF(N1472="sníž. přenesená",J1472,0)</f>
        <v>0</v>
      </c>
      <c r="BI1472" s="145">
        <f>IF(N1472="nulová",J1472,0)</f>
        <v>0</v>
      </c>
      <c r="BJ1472" s="18" t="s">
        <v>79</v>
      </c>
      <c r="BK1472" s="145">
        <f>ROUND(I1472*H1472,2)</f>
        <v>0</v>
      </c>
      <c r="BL1472" s="18" t="s">
        <v>368</v>
      </c>
      <c r="BM1472" s="144" t="s">
        <v>4859</v>
      </c>
    </row>
    <row r="1473" spans="2:65" s="1" customFormat="1">
      <c r="B1473" s="33"/>
      <c r="D1473" s="161" t="s">
        <v>321</v>
      </c>
      <c r="F1473" s="162" t="s">
        <v>4860</v>
      </c>
      <c r="I1473" s="163"/>
      <c r="L1473" s="33"/>
      <c r="M1473" s="164"/>
      <c r="T1473" s="52"/>
      <c r="AT1473" s="18" t="s">
        <v>321</v>
      </c>
      <c r="AU1473" s="18" t="s">
        <v>81</v>
      </c>
    </row>
    <row r="1474" spans="2:65" s="12" customFormat="1">
      <c r="B1474" s="146"/>
      <c r="D1474" s="147" t="s">
        <v>313</v>
      </c>
      <c r="E1474" s="148" t="s">
        <v>21</v>
      </c>
      <c r="F1474" s="149" t="s">
        <v>4861</v>
      </c>
      <c r="H1474" s="150">
        <v>1.2669999999999999</v>
      </c>
      <c r="I1474" s="151"/>
      <c r="L1474" s="146"/>
      <c r="M1474" s="152"/>
      <c r="T1474" s="153"/>
      <c r="AT1474" s="148" t="s">
        <v>313</v>
      </c>
      <c r="AU1474" s="148" t="s">
        <v>81</v>
      </c>
      <c r="AV1474" s="12" t="s">
        <v>81</v>
      </c>
      <c r="AW1474" s="12" t="s">
        <v>34</v>
      </c>
      <c r="AX1474" s="12" t="s">
        <v>72</v>
      </c>
      <c r="AY1474" s="148" t="s">
        <v>306</v>
      </c>
    </row>
    <row r="1475" spans="2:65" s="13" customFormat="1">
      <c r="B1475" s="154"/>
      <c r="D1475" s="147" t="s">
        <v>313</v>
      </c>
      <c r="E1475" s="155" t="s">
        <v>21</v>
      </c>
      <c r="F1475" s="156" t="s">
        <v>315</v>
      </c>
      <c r="H1475" s="157">
        <v>1.2669999999999999</v>
      </c>
      <c r="I1475" s="158"/>
      <c r="L1475" s="154"/>
      <c r="M1475" s="159"/>
      <c r="T1475" s="160"/>
      <c r="AT1475" s="155" t="s">
        <v>313</v>
      </c>
      <c r="AU1475" s="155" t="s">
        <v>81</v>
      </c>
      <c r="AV1475" s="13" t="s">
        <v>89</v>
      </c>
      <c r="AW1475" s="13" t="s">
        <v>34</v>
      </c>
      <c r="AX1475" s="13" t="s">
        <v>79</v>
      </c>
      <c r="AY1475" s="155" t="s">
        <v>306</v>
      </c>
    </row>
    <row r="1476" spans="2:65" s="1" customFormat="1" ht="24.2" customHeight="1">
      <c r="B1476" s="33"/>
      <c r="C1476" s="133" t="s">
        <v>2019</v>
      </c>
      <c r="D1476" s="133" t="s">
        <v>308</v>
      </c>
      <c r="E1476" s="134" t="s">
        <v>4862</v>
      </c>
      <c r="F1476" s="135" t="s">
        <v>4863</v>
      </c>
      <c r="G1476" s="136" t="s">
        <v>375</v>
      </c>
      <c r="H1476" s="137">
        <v>1.7470000000000001</v>
      </c>
      <c r="I1476" s="138"/>
      <c r="J1476" s="139">
        <f>ROUND(I1476*H1476,2)</f>
        <v>0</v>
      </c>
      <c r="K1476" s="135" t="s">
        <v>3596</v>
      </c>
      <c r="L1476" s="33"/>
      <c r="M1476" s="140" t="s">
        <v>21</v>
      </c>
      <c r="N1476" s="141" t="s">
        <v>43</v>
      </c>
      <c r="P1476" s="142">
        <f>O1476*H1476</f>
        <v>0</v>
      </c>
      <c r="Q1476" s="142">
        <v>0</v>
      </c>
      <c r="R1476" s="142">
        <f>Q1476*H1476</f>
        <v>0</v>
      </c>
      <c r="S1476" s="142">
        <v>0</v>
      </c>
      <c r="T1476" s="143">
        <f>S1476*H1476</f>
        <v>0</v>
      </c>
      <c r="AR1476" s="144" t="s">
        <v>368</v>
      </c>
      <c r="AT1476" s="144" t="s">
        <v>308</v>
      </c>
      <c r="AU1476" s="144" t="s">
        <v>81</v>
      </c>
      <c r="AY1476" s="18" t="s">
        <v>306</v>
      </c>
      <c r="BE1476" s="145">
        <f>IF(N1476="základní",J1476,0)</f>
        <v>0</v>
      </c>
      <c r="BF1476" s="145">
        <f>IF(N1476="snížená",J1476,0)</f>
        <v>0</v>
      </c>
      <c r="BG1476" s="145">
        <f>IF(N1476="zákl. přenesená",J1476,0)</f>
        <v>0</v>
      </c>
      <c r="BH1476" s="145">
        <f>IF(N1476="sníž. přenesená",J1476,0)</f>
        <v>0</v>
      </c>
      <c r="BI1476" s="145">
        <f>IF(N1476="nulová",J1476,0)</f>
        <v>0</v>
      </c>
      <c r="BJ1476" s="18" t="s">
        <v>79</v>
      </c>
      <c r="BK1476" s="145">
        <f>ROUND(I1476*H1476,2)</f>
        <v>0</v>
      </c>
      <c r="BL1476" s="18" t="s">
        <v>368</v>
      </c>
      <c r="BM1476" s="144" t="s">
        <v>4864</v>
      </c>
    </row>
    <row r="1477" spans="2:65" s="1" customFormat="1">
      <c r="B1477" s="33"/>
      <c r="D1477" s="161" t="s">
        <v>321</v>
      </c>
      <c r="F1477" s="162" t="s">
        <v>4865</v>
      </c>
      <c r="I1477" s="163"/>
      <c r="L1477" s="33"/>
      <c r="M1477" s="164"/>
      <c r="T1477" s="52"/>
      <c r="AT1477" s="18" t="s">
        <v>321</v>
      </c>
      <c r="AU1477" s="18" t="s">
        <v>81</v>
      </c>
    </row>
    <row r="1478" spans="2:65" s="11" customFormat="1" ht="22.9" customHeight="1">
      <c r="B1478" s="121"/>
      <c r="D1478" s="122" t="s">
        <v>71</v>
      </c>
      <c r="E1478" s="131" t="s">
        <v>1936</v>
      </c>
      <c r="F1478" s="131" t="s">
        <v>1937</v>
      </c>
      <c r="I1478" s="124"/>
      <c r="J1478" s="132">
        <f>BK1478</f>
        <v>0</v>
      </c>
      <c r="L1478" s="121"/>
      <c r="M1478" s="126"/>
      <c r="P1478" s="127">
        <f>SUM(P1479:P1530)</f>
        <v>0</v>
      </c>
      <c r="R1478" s="127">
        <f>SUM(R1479:R1530)</f>
        <v>4.9309444100000004</v>
      </c>
      <c r="T1478" s="128">
        <f>SUM(T1479:T1530)</f>
        <v>0</v>
      </c>
      <c r="AR1478" s="122" t="s">
        <v>81</v>
      </c>
      <c r="AT1478" s="129" t="s">
        <v>71</v>
      </c>
      <c r="AU1478" s="129" t="s">
        <v>79</v>
      </c>
      <c r="AY1478" s="122" t="s">
        <v>306</v>
      </c>
      <c r="BK1478" s="130">
        <f>SUM(BK1479:BK1530)</f>
        <v>0</v>
      </c>
    </row>
    <row r="1479" spans="2:65" s="1" customFormat="1" ht="37.9" customHeight="1">
      <c r="B1479" s="33"/>
      <c r="C1479" s="133" t="s">
        <v>2025</v>
      </c>
      <c r="D1479" s="133" t="s">
        <v>308</v>
      </c>
      <c r="E1479" s="134" t="s">
        <v>4866</v>
      </c>
      <c r="F1479" s="135" t="s">
        <v>4867</v>
      </c>
      <c r="G1479" s="136" t="s">
        <v>236</v>
      </c>
      <c r="H1479" s="137">
        <v>16.492000000000001</v>
      </c>
      <c r="I1479" s="138"/>
      <c r="J1479" s="139">
        <f>ROUND(I1479*H1479,2)</f>
        <v>0</v>
      </c>
      <c r="K1479" s="135" t="s">
        <v>3596</v>
      </c>
      <c r="L1479" s="33"/>
      <c r="M1479" s="140" t="s">
        <v>21</v>
      </c>
      <c r="N1479" s="141" t="s">
        <v>43</v>
      </c>
      <c r="P1479" s="142">
        <f>O1479*H1479</f>
        <v>0</v>
      </c>
      <c r="Q1479" s="142">
        <v>2.963E-2</v>
      </c>
      <c r="R1479" s="142">
        <f>Q1479*H1479</f>
        <v>0.48865796</v>
      </c>
      <c r="S1479" s="142">
        <v>0</v>
      </c>
      <c r="T1479" s="143">
        <f>S1479*H1479</f>
        <v>0</v>
      </c>
      <c r="AR1479" s="144" t="s">
        <v>368</v>
      </c>
      <c r="AT1479" s="144" t="s">
        <v>308</v>
      </c>
      <c r="AU1479" s="144" t="s">
        <v>81</v>
      </c>
      <c r="AY1479" s="18" t="s">
        <v>306</v>
      </c>
      <c r="BE1479" s="145">
        <f>IF(N1479="základní",J1479,0)</f>
        <v>0</v>
      </c>
      <c r="BF1479" s="145">
        <f>IF(N1479="snížená",J1479,0)</f>
        <v>0</v>
      </c>
      <c r="BG1479" s="145">
        <f>IF(N1479="zákl. přenesená",J1479,0)</f>
        <v>0</v>
      </c>
      <c r="BH1479" s="145">
        <f>IF(N1479="sníž. přenesená",J1479,0)</f>
        <v>0</v>
      </c>
      <c r="BI1479" s="145">
        <f>IF(N1479="nulová",J1479,0)</f>
        <v>0</v>
      </c>
      <c r="BJ1479" s="18" t="s">
        <v>79</v>
      </c>
      <c r="BK1479" s="145">
        <f>ROUND(I1479*H1479,2)</f>
        <v>0</v>
      </c>
      <c r="BL1479" s="18" t="s">
        <v>368</v>
      </c>
      <c r="BM1479" s="144" t="s">
        <v>4868</v>
      </c>
    </row>
    <row r="1480" spans="2:65" s="1" customFormat="1">
      <c r="B1480" s="33"/>
      <c r="D1480" s="161" t="s">
        <v>321</v>
      </c>
      <c r="F1480" s="162" t="s">
        <v>4869</v>
      </c>
      <c r="I1480" s="163"/>
      <c r="L1480" s="33"/>
      <c r="M1480" s="164"/>
      <c r="T1480" s="52"/>
      <c r="AT1480" s="18" t="s">
        <v>321</v>
      </c>
      <c r="AU1480" s="18" t="s">
        <v>81</v>
      </c>
    </row>
    <row r="1481" spans="2:65" s="14" customFormat="1">
      <c r="B1481" s="165"/>
      <c r="D1481" s="147" t="s">
        <v>313</v>
      </c>
      <c r="E1481" s="166" t="s">
        <v>21</v>
      </c>
      <c r="F1481" s="167" t="s">
        <v>4870</v>
      </c>
      <c r="H1481" s="166" t="s">
        <v>21</v>
      </c>
      <c r="I1481" s="168"/>
      <c r="L1481" s="165"/>
      <c r="M1481" s="169"/>
      <c r="T1481" s="170"/>
      <c r="AT1481" s="166" t="s">
        <v>313</v>
      </c>
      <c r="AU1481" s="166" t="s">
        <v>81</v>
      </c>
      <c r="AV1481" s="14" t="s">
        <v>79</v>
      </c>
      <c r="AW1481" s="14" t="s">
        <v>34</v>
      </c>
      <c r="AX1481" s="14" t="s">
        <v>72</v>
      </c>
      <c r="AY1481" s="166" t="s">
        <v>306</v>
      </c>
    </row>
    <row r="1482" spans="2:65" s="12" customFormat="1">
      <c r="B1482" s="146"/>
      <c r="D1482" s="147" t="s">
        <v>313</v>
      </c>
      <c r="E1482" s="148" t="s">
        <v>21</v>
      </c>
      <c r="F1482" s="149" t="s">
        <v>4871</v>
      </c>
      <c r="H1482" s="150">
        <v>1.9350000000000001</v>
      </c>
      <c r="I1482" s="151"/>
      <c r="L1482" s="146"/>
      <c r="M1482" s="152"/>
      <c r="T1482" s="153"/>
      <c r="AT1482" s="148" t="s">
        <v>313</v>
      </c>
      <c r="AU1482" s="148" t="s">
        <v>81</v>
      </c>
      <c r="AV1482" s="12" t="s">
        <v>81</v>
      </c>
      <c r="AW1482" s="12" t="s">
        <v>34</v>
      </c>
      <c r="AX1482" s="12" t="s">
        <v>72</v>
      </c>
      <c r="AY1482" s="148" t="s">
        <v>306</v>
      </c>
    </row>
    <row r="1483" spans="2:65" s="12" customFormat="1">
      <c r="B1483" s="146"/>
      <c r="D1483" s="147" t="s">
        <v>313</v>
      </c>
      <c r="E1483" s="148" t="s">
        <v>21</v>
      </c>
      <c r="F1483" s="149" t="s">
        <v>4872</v>
      </c>
      <c r="H1483" s="150">
        <v>10.449</v>
      </c>
      <c r="I1483" s="151"/>
      <c r="L1483" s="146"/>
      <c r="M1483" s="152"/>
      <c r="T1483" s="153"/>
      <c r="AT1483" s="148" t="s">
        <v>313</v>
      </c>
      <c r="AU1483" s="148" t="s">
        <v>81</v>
      </c>
      <c r="AV1483" s="12" t="s">
        <v>81</v>
      </c>
      <c r="AW1483" s="12" t="s">
        <v>34</v>
      </c>
      <c r="AX1483" s="12" t="s">
        <v>72</v>
      </c>
      <c r="AY1483" s="148" t="s">
        <v>306</v>
      </c>
    </row>
    <row r="1484" spans="2:65" s="12" customFormat="1">
      <c r="B1484" s="146"/>
      <c r="D1484" s="147" t="s">
        <v>313</v>
      </c>
      <c r="E1484" s="148" t="s">
        <v>21</v>
      </c>
      <c r="F1484" s="149" t="s">
        <v>4873</v>
      </c>
      <c r="H1484" s="150">
        <v>4.1079999999999997</v>
      </c>
      <c r="I1484" s="151"/>
      <c r="L1484" s="146"/>
      <c r="M1484" s="152"/>
      <c r="T1484" s="153"/>
      <c r="AT1484" s="148" t="s">
        <v>313</v>
      </c>
      <c r="AU1484" s="148" t="s">
        <v>81</v>
      </c>
      <c r="AV1484" s="12" t="s">
        <v>81</v>
      </c>
      <c r="AW1484" s="12" t="s">
        <v>34</v>
      </c>
      <c r="AX1484" s="12" t="s">
        <v>72</v>
      </c>
      <c r="AY1484" s="148" t="s">
        <v>306</v>
      </c>
    </row>
    <row r="1485" spans="2:65" s="13" customFormat="1">
      <c r="B1485" s="154"/>
      <c r="D1485" s="147" t="s">
        <v>313</v>
      </c>
      <c r="E1485" s="155" t="s">
        <v>21</v>
      </c>
      <c r="F1485" s="156" t="s">
        <v>315</v>
      </c>
      <c r="H1485" s="157">
        <v>16.492000000000001</v>
      </c>
      <c r="I1485" s="158"/>
      <c r="L1485" s="154"/>
      <c r="M1485" s="159"/>
      <c r="T1485" s="160"/>
      <c r="AT1485" s="155" t="s">
        <v>313</v>
      </c>
      <c r="AU1485" s="155" t="s">
        <v>81</v>
      </c>
      <c r="AV1485" s="13" t="s">
        <v>89</v>
      </c>
      <c r="AW1485" s="13" t="s">
        <v>34</v>
      </c>
      <c r="AX1485" s="13" t="s">
        <v>79</v>
      </c>
      <c r="AY1485" s="155" t="s">
        <v>306</v>
      </c>
    </row>
    <row r="1486" spans="2:65" s="1" customFormat="1" ht="24.2" customHeight="1">
      <c r="B1486" s="33"/>
      <c r="C1486" s="133" t="s">
        <v>2030</v>
      </c>
      <c r="D1486" s="133" t="s">
        <v>308</v>
      </c>
      <c r="E1486" s="134" t="s">
        <v>4874</v>
      </c>
      <c r="F1486" s="135" t="s">
        <v>4875</v>
      </c>
      <c r="G1486" s="136" t="s">
        <v>240</v>
      </c>
      <c r="H1486" s="137">
        <v>7.1</v>
      </c>
      <c r="I1486" s="138"/>
      <c r="J1486" s="139">
        <f>ROUND(I1486*H1486,2)</f>
        <v>0</v>
      </c>
      <c r="K1486" s="135" t="s">
        <v>3596</v>
      </c>
      <c r="L1486" s="33"/>
      <c r="M1486" s="140" t="s">
        <v>21</v>
      </c>
      <c r="N1486" s="141" t="s">
        <v>43</v>
      </c>
      <c r="P1486" s="142">
        <f>O1486*H1486</f>
        <v>0</v>
      </c>
      <c r="Q1486" s="142">
        <v>9.1E-4</v>
      </c>
      <c r="R1486" s="142">
        <f>Q1486*H1486</f>
        <v>6.4609999999999997E-3</v>
      </c>
      <c r="S1486" s="142">
        <v>0</v>
      </c>
      <c r="T1486" s="143">
        <f>S1486*H1486</f>
        <v>0</v>
      </c>
      <c r="AR1486" s="144" t="s">
        <v>368</v>
      </c>
      <c r="AT1486" s="144" t="s">
        <v>308</v>
      </c>
      <c r="AU1486" s="144" t="s">
        <v>81</v>
      </c>
      <c r="AY1486" s="18" t="s">
        <v>306</v>
      </c>
      <c r="BE1486" s="145">
        <f>IF(N1486="základní",J1486,0)</f>
        <v>0</v>
      </c>
      <c r="BF1486" s="145">
        <f>IF(N1486="snížená",J1486,0)</f>
        <v>0</v>
      </c>
      <c r="BG1486" s="145">
        <f>IF(N1486="zákl. přenesená",J1486,0)</f>
        <v>0</v>
      </c>
      <c r="BH1486" s="145">
        <f>IF(N1486="sníž. přenesená",J1486,0)</f>
        <v>0</v>
      </c>
      <c r="BI1486" s="145">
        <f>IF(N1486="nulová",J1486,0)</f>
        <v>0</v>
      </c>
      <c r="BJ1486" s="18" t="s">
        <v>79</v>
      </c>
      <c r="BK1486" s="145">
        <f>ROUND(I1486*H1486,2)</f>
        <v>0</v>
      </c>
      <c r="BL1486" s="18" t="s">
        <v>368</v>
      </c>
      <c r="BM1486" s="144" t="s">
        <v>4876</v>
      </c>
    </row>
    <row r="1487" spans="2:65" s="1" customFormat="1">
      <c r="B1487" s="33"/>
      <c r="D1487" s="161" t="s">
        <v>321</v>
      </c>
      <c r="F1487" s="162" t="s">
        <v>4877</v>
      </c>
      <c r="I1487" s="163"/>
      <c r="L1487" s="33"/>
      <c r="M1487" s="164"/>
      <c r="T1487" s="52"/>
      <c r="AT1487" s="18" t="s">
        <v>321</v>
      </c>
      <c r="AU1487" s="18" t="s">
        <v>81</v>
      </c>
    </row>
    <row r="1488" spans="2:65" s="14" customFormat="1">
      <c r="B1488" s="165"/>
      <c r="D1488" s="147" t="s">
        <v>313</v>
      </c>
      <c r="E1488" s="166" t="s">
        <v>21</v>
      </c>
      <c r="F1488" s="167" t="s">
        <v>4870</v>
      </c>
      <c r="H1488" s="166" t="s">
        <v>21</v>
      </c>
      <c r="I1488" s="168"/>
      <c r="L1488" s="165"/>
      <c r="M1488" s="169"/>
      <c r="T1488" s="170"/>
      <c r="AT1488" s="166" t="s">
        <v>313</v>
      </c>
      <c r="AU1488" s="166" t="s">
        <v>81</v>
      </c>
      <c r="AV1488" s="14" t="s">
        <v>79</v>
      </c>
      <c r="AW1488" s="14" t="s">
        <v>34</v>
      </c>
      <c r="AX1488" s="14" t="s">
        <v>72</v>
      </c>
      <c r="AY1488" s="166" t="s">
        <v>306</v>
      </c>
    </row>
    <row r="1489" spans="2:65" s="12" customFormat="1">
      <c r="B1489" s="146"/>
      <c r="D1489" s="147" t="s">
        <v>313</v>
      </c>
      <c r="E1489" s="148" t="s">
        <v>21</v>
      </c>
      <c r="F1489" s="149" t="s">
        <v>4878</v>
      </c>
      <c r="H1489" s="150">
        <v>1.8</v>
      </c>
      <c r="I1489" s="151"/>
      <c r="L1489" s="146"/>
      <c r="M1489" s="152"/>
      <c r="T1489" s="153"/>
      <c r="AT1489" s="148" t="s">
        <v>313</v>
      </c>
      <c r="AU1489" s="148" t="s">
        <v>81</v>
      </c>
      <c r="AV1489" s="12" t="s">
        <v>81</v>
      </c>
      <c r="AW1489" s="12" t="s">
        <v>34</v>
      </c>
      <c r="AX1489" s="12" t="s">
        <v>72</v>
      </c>
      <c r="AY1489" s="148" t="s">
        <v>306</v>
      </c>
    </row>
    <row r="1490" spans="2:65" s="12" customFormat="1">
      <c r="B1490" s="146"/>
      <c r="D1490" s="147" t="s">
        <v>313</v>
      </c>
      <c r="E1490" s="148" t="s">
        <v>21</v>
      </c>
      <c r="F1490" s="149" t="s">
        <v>4879</v>
      </c>
      <c r="H1490" s="150">
        <v>5.3</v>
      </c>
      <c r="I1490" s="151"/>
      <c r="L1490" s="146"/>
      <c r="M1490" s="152"/>
      <c r="T1490" s="153"/>
      <c r="AT1490" s="148" t="s">
        <v>313</v>
      </c>
      <c r="AU1490" s="148" t="s">
        <v>81</v>
      </c>
      <c r="AV1490" s="12" t="s">
        <v>81</v>
      </c>
      <c r="AW1490" s="12" t="s">
        <v>34</v>
      </c>
      <c r="AX1490" s="12" t="s">
        <v>72</v>
      </c>
      <c r="AY1490" s="148" t="s">
        <v>306</v>
      </c>
    </row>
    <row r="1491" spans="2:65" s="13" customFormat="1">
      <c r="B1491" s="154"/>
      <c r="D1491" s="147" t="s">
        <v>313</v>
      </c>
      <c r="E1491" s="155" t="s">
        <v>21</v>
      </c>
      <c r="F1491" s="156" t="s">
        <v>315</v>
      </c>
      <c r="H1491" s="157">
        <v>7.1</v>
      </c>
      <c r="I1491" s="158"/>
      <c r="L1491" s="154"/>
      <c r="M1491" s="159"/>
      <c r="T1491" s="160"/>
      <c r="AT1491" s="155" t="s">
        <v>313</v>
      </c>
      <c r="AU1491" s="155" t="s">
        <v>81</v>
      </c>
      <c r="AV1491" s="13" t="s">
        <v>89</v>
      </c>
      <c r="AW1491" s="13" t="s">
        <v>34</v>
      </c>
      <c r="AX1491" s="13" t="s">
        <v>79</v>
      </c>
      <c r="AY1491" s="155" t="s">
        <v>306</v>
      </c>
    </row>
    <row r="1492" spans="2:65" s="1" customFormat="1" ht="24.2" customHeight="1">
      <c r="B1492" s="33"/>
      <c r="C1492" s="133" t="s">
        <v>2037</v>
      </c>
      <c r="D1492" s="133" t="s">
        <v>308</v>
      </c>
      <c r="E1492" s="134" t="s">
        <v>4880</v>
      </c>
      <c r="F1492" s="135" t="s">
        <v>4881</v>
      </c>
      <c r="G1492" s="136" t="s">
        <v>236</v>
      </c>
      <c r="H1492" s="137">
        <v>16.492000000000001</v>
      </c>
      <c r="I1492" s="138"/>
      <c r="J1492" s="139">
        <f>ROUND(I1492*H1492,2)</f>
        <v>0</v>
      </c>
      <c r="K1492" s="135" t="s">
        <v>3596</v>
      </c>
      <c r="L1492" s="33"/>
      <c r="M1492" s="140" t="s">
        <v>21</v>
      </c>
      <c r="N1492" s="141" t="s">
        <v>43</v>
      </c>
      <c r="P1492" s="142">
        <f>O1492*H1492</f>
        <v>0</v>
      </c>
      <c r="Q1492" s="142">
        <v>1E-4</v>
      </c>
      <c r="R1492" s="142">
        <f>Q1492*H1492</f>
        <v>1.6492000000000002E-3</v>
      </c>
      <c r="S1492" s="142">
        <v>0</v>
      </c>
      <c r="T1492" s="143">
        <f>S1492*H1492</f>
        <v>0</v>
      </c>
      <c r="AR1492" s="144" t="s">
        <v>368</v>
      </c>
      <c r="AT1492" s="144" t="s">
        <v>308</v>
      </c>
      <c r="AU1492" s="144" t="s">
        <v>81</v>
      </c>
      <c r="AY1492" s="18" t="s">
        <v>306</v>
      </c>
      <c r="BE1492" s="145">
        <f>IF(N1492="základní",J1492,0)</f>
        <v>0</v>
      </c>
      <c r="BF1492" s="145">
        <f>IF(N1492="snížená",J1492,0)</f>
        <v>0</v>
      </c>
      <c r="BG1492" s="145">
        <f>IF(N1492="zákl. přenesená",J1492,0)</f>
        <v>0</v>
      </c>
      <c r="BH1492" s="145">
        <f>IF(N1492="sníž. přenesená",J1492,0)</f>
        <v>0</v>
      </c>
      <c r="BI1492" s="145">
        <f>IF(N1492="nulová",J1492,0)</f>
        <v>0</v>
      </c>
      <c r="BJ1492" s="18" t="s">
        <v>79</v>
      </c>
      <c r="BK1492" s="145">
        <f>ROUND(I1492*H1492,2)</f>
        <v>0</v>
      </c>
      <c r="BL1492" s="18" t="s">
        <v>368</v>
      </c>
      <c r="BM1492" s="144" t="s">
        <v>4882</v>
      </c>
    </row>
    <row r="1493" spans="2:65" s="1" customFormat="1">
      <c r="B1493" s="33"/>
      <c r="D1493" s="161" t="s">
        <v>321</v>
      </c>
      <c r="F1493" s="162" t="s">
        <v>4883</v>
      </c>
      <c r="I1493" s="163"/>
      <c r="L1493" s="33"/>
      <c r="M1493" s="164"/>
      <c r="T1493" s="52"/>
      <c r="AT1493" s="18" t="s">
        <v>321</v>
      </c>
      <c r="AU1493" s="18" t="s">
        <v>81</v>
      </c>
    </row>
    <row r="1494" spans="2:65" s="12" customFormat="1">
      <c r="B1494" s="146"/>
      <c r="D1494" s="147" t="s">
        <v>313</v>
      </c>
      <c r="E1494" s="148" t="s">
        <v>21</v>
      </c>
      <c r="F1494" s="149" t="s">
        <v>4884</v>
      </c>
      <c r="H1494" s="150">
        <v>16.492000000000001</v>
      </c>
      <c r="I1494" s="151"/>
      <c r="L1494" s="146"/>
      <c r="M1494" s="152"/>
      <c r="T1494" s="153"/>
      <c r="AT1494" s="148" t="s">
        <v>313</v>
      </c>
      <c r="AU1494" s="148" t="s">
        <v>81</v>
      </c>
      <c r="AV1494" s="12" t="s">
        <v>81</v>
      </c>
      <c r="AW1494" s="12" t="s">
        <v>34</v>
      </c>
      <c r="AX1494" s="12" t="s">
        <v>72</v>
      </c>
      <c r="AY1494" s="148" t="s">
        <v>306</v>
      </c>
    </row>
    <row r="1495" spans="2:65" s="13" customFormat="1">
      <c r="B1495" s="154"/>
      <c r="D1495" s="147" t="s">
        <v>313</v>
      </c>
      <c r="E1495" s="155" t="s">
        <v>21</v>
      </c>
      <c r="F1495" s="156" t="s">
        <v>315</v>
      </c>
      <c r="H1495" s="157">
        <v>16.492000000000001</v>
      </c>
      <c r="I1495" s="158"/>
      <c r="L1495" s="154"/>
      <c r="M1495" s="159"/>
      <c r="T1495" s="160"/>
      <c r="AT1495" s="155" t="s">
        <v>313</v>
      </c>
      <c r="AU1495" s="155" t="s">
        <v>81</v>
      </c>
      <c r="AV1495" s="13" t="s">
        <v>89</v>
      </c>
      <c r="AW1495" s="13" t="s">
        <v>34</v>
      </c>
      <c r="AX1495" s="13" t="s">
        <v>79</v>
      </c>
      <c r="AY1495" s="155" t="s">
        <v>306</v>
      </c>
    </row>
    <row r="1496" spans="2:65" s="1" customFormat="1" ht="16.5" customHeight="1">
      <c r="B1496" s="33"/>
      <c r="C1496" s="133" t="s">
        <v>2042</v>
      </c>
      <c r="D1496" s="133" t="s">
        <v>308</v>
      </c>
      <c r="E1496" s="134" t="s">
        <v>4885</v>
      </c>
      <c r="F1496" s="135" t="s">
        <v>4886</v>
      </c>
      <c r="G1496" s="136" t="s">
        <v>236</v>
      </c>
      <c r="H1496" s="137">
        <v>16.492000000000001</v>
      </c>
      <c r="I1496" s="138"/>
      <c r="J1496" s="139">
        <f>ROUND(I1496*H1496,2)</f>
        <v>0</v>
      </c>
      <c r="K1496" s="135" t="s">
        <v>3596</v>
      </c>
      <c r="L1496" s="33"/>
      <c r="M1496" s="140" t="s">
        <v>21</v>
      </c>
      <c r="N1496" s="141" t="s">
        <v>43</v>
      </c>
      <c r="P1496" s="142">
        <f>O1496*H1496</f>
        <v>0</v>
      </c>
      <c r="Q1496" s="142">
        <v>0</v>
      </c>
      <c r="R1496" s="142">
        <f>Q1496*H1496</f>
        <v>0</v>
      </c>
      <c r="S1496" s="142">
        <v>0</v>
      </c>
      <c r="T1496" s="143">
        <f>S1496*H1496</f>
        <v>0</v>
      </c>
      <c r="AR1496" s="144" t="s">
        <v>368</v>
      </c>
      <c r="AT1496" s="144" t="s">
        <v>308</v>
      </c>
      <c r="AU1496" s="144" t="s">
        <v>81</v>
      </c>
      <c r="AY1496" s="18" t="s">
        <v>306</v>
      </c>
      <c r="BE1496" s="145">
        <f>IF(N1496="základní",J1496,0)</f>
        <v>0</v>
      </c>
      <c r="BF1496" s="145">
        <f>IF(N1496="snížená",J1496,0)</f>
        <v>0</v>
      </c>
      <c r="BG1496" s="145">
        <f>IF(N1496="zákl. přenesená",J1496,0)</f>
        <v>0</v>
      </c>
      <c r="BH1496" s="145">
        <f>IF(N1496="sníž. přenesená",J1496,0)</f>
        <v>0</v>
      </c>
      <c r="BI1496" s="145">
        <f>IF(N1496="nulová",J1496,0)</f>
        <v>0</v>
      </c>
      <c r="BJ1496" s="18" t="s">
        <v>79</v>
      </c>
      <c r="BK1496" s="145">
        <f>ROUND(I1496*H1496,2)</f>
        <v>0</v>
      </c>
      <c r="BL1496" s="18" t="s">
        <v>368</v>
      </c>
      <c r="BM1496" s="144" t="s">
        <v>4887</v>
      </c>
    </row>
    <row r="1497" spans="2:65" s="1" customFormat="1">
      <c r="B1497" s="33"/>
      <c r="D1497" s="161" t="s">
        <v>321</v>
      </c>
      <c r="F1497" s="162" t="s">
        <v>4888</v>
      </c>
      <c r="I1497" s="163"/>
      <c r="L1497" s="33"/>
      <c r="M1497" s="164"/>
      <c r="T1497" s="52"/>
      <c r="AT1497" s="18" t="s">
        <v>321</v>
      </c>
      <c r="AU1497" s="18" t="s">
        <v>81</v>
      </c>
    </row>
    <row r="1498" spans="2:65" s="12" customFormat="1">
      <c r="B1498" s="146"/>
      <c r="D1498" s="147" t="s">
        <v>313</v>
      </c>
      <c r="E1498" s="148" t="s">
        <v>21</v>
      </c>
      <c r="F1498" s="149" t="s">
        <v>4884</v>
      </c>
      <c r="H1498" s="150">
        <v>16.492000000000001</v>
      </c>
      <c r="I1498" s="151"/>
      <c r="L1498" s="146"/>
      <c r="M1498" s="152"/>
      <c r="T1498" s="153"/>
      <c r="AT1498" s="148" t="s">
        <v>313</v>
      </c>
      <c r="AU1498" s="148" t="s">
        <v>81</v>
      </c>
      <c r="AV1498" s="12" t="s">
        <v>81</v>
      </c>
      <c r="AW1498" s="12" t="s">
        <v>34</v>
      </c>
      <c r="AX1498" s="12" t="s">
        <v>72</v>
      </c>
      <c r="AY1498" s="148" t="s">
        <v>306</v>
      </c>
    </row>
    <row r="1499" spans="2:65" s="13" customFormat="1">
      <c r="B1499" s="154"/>
      <c r="D1499" s="147" t="s">
        <v>313</v>
      </c>
      <c r="E1499" s="155" t="s">
        <v>21</v>
      </c>
      <c r="F1499" s="156" t="s">
        <v>315</v>
      </c>
      <c r="H1499" s="157">
        <v>16.492000000000001</v>
      </c>
      <c r="I1499" s="158"/>
      <c r="L1499" s="154"/>
      <c r="M1499" s="159"/>
      <c r="T1499" s="160"/>
      <c r="AT1499" s="155" t="s">
        <v>313</v>
      </c>
      <c r="AU1499" s="155" t="s">
        <v>81</v>
      </c>
      <c r="AV1499" s="13" t="s">
        <v>89</v>
      </c>
      <c r="AW1499" s="13" t="s">
        <v>34</v>
      </c>
      <c r="AX1499" s="13" t="s">
        <v>79</v>
      </c>
      <c r="AY1499" s="155" t="s">
        <v>306</v>
      </c>
    </row>
    <row r="1500" spans="2:65" s="1" customFormat="1" ht="24.2" customHeight="1">
      <c r="B1500" s="33"/>
      <c r="C1500" s="133" t="s">
        <v>2047</v>
      </c>
      <c r="D1500" s="133" t="s">
        <v>308</v>
      </c>
      <c r="E1500" s="134" t="s">
        <v>4889</v>
      </c>
      <c r="F1500" s="135" t="s">
        <v>4890</v>
      </c>
      <c r="G1500" s="136" t="s">
        <v>236</v>
      </c>
      <c r="H1500" s="137">
        <v>296.54500000000002</v>
      </c>
      <c r="I1500" s="138"/>
      <c r="J1500" s="139">
        <f>ROUND(I1500*H1500,2)</f>
        <v>0</v>
      </c>
      <c r="K1500" s="135" t="s">
        <v>3596</v>
      </c>
      <c r="L1500" s="33"/>
      <c r="M1500" s="140" t="s">
        <v>21</v>
      </c>
      <c r="N1500" s="141" t="s">
        <v>43</v>
      </c>
      <c r="P1500" s="142">
        <f>O1500*H1500</f>
        <v>0</v>
      </c>
      <c r="Q1500" s="142">
        <v>3.2499999999999999E-3</v>
      </c>
      <c r="R1500" s="142">
        <f>Q1500*H1500</f>
        <v>0.96377124999999997</v>
      </c>
      <c r="S1500" s="142">
        <v>0</v>
      </c>
      <c r="T1500" s="143">
        <f>S1500*H1500</f>
        <v>0</v>
      </c>
      <c r="AR1500" s="144" t="s">
        <v>368</v>
      </c>
      <c r="AT1500" s="144" t="s">
        <v>308</v>
      </c>
      <c r="AU1500" s="144" t="s">
        <v>81</v>
      </c>
      <c r="AY1500" s="18" t="s">
        <v>306</v>
      </c>
      <c r="BE1500" s="145">
        <f>IF(N1500="základní",J1500,0)</f>
        <v>0</v>
      </c>
      <c r="BF1500" s="145">
        <f>IF(N1500="snížená",J1500,0)</f>
        <v>0</v>
      </c>
      <c r="BG1500" s="145">
        <f>IF(N1500="zákl. přenesená",J1500,0)</f>
        <v>0</v>
      </c>
      <c r="BH1500" s="145">
        <f>IF(N1500="sníž. přenesená",J1500,0)</f>
        <v>0</v>
      </c>
      <c r="BI1500" s="145">
        <f>IF(N1500="nulová",J1500,0)</f>
        <v>0</v>
      </c>
      <c r="BJ1500" s="18" t="s">
        <v>79</v>
      </c>
      <c r="BK1500" s="145">
        <f>ROUND(I1500*H1500,2)</f>
        <v>0</v>
      </c>
      <c r="BL1500" s="18" t="s">
        <v>368</v>
      </c>
      <c r="BM1500" s="144" t="s">
        <v>4891</v>
      </c>
    </row>
    <row r="1501" spans="2:65" s="1" customFormat="1">
      <c r="B1501" s="33"/>
      <c r="D1501" s="161" t="s">
        <v>321</v>
      </c>
      <c r="F1501" s="162" t="s">
        <v>4892</v>
      </c>
      <c r="I1501" s="163"/>
      <c r="L1501" s="33"/>
      <c r="M1501" s="164"/>
      <c r="T1501" s="52"/>
      <c r="AT1501" s="18" t="s">
        <v>321</v>
      </c>
      <c r="AU1501" s="18" t="s">
        <v>81</v>
      </c>
    </row>
    <row r="1502" spans="2:65" s="14" customFormat="1">
      <c r="B1502" s="165"/>
      <c r="D1502" s="147" t="s">
        <v>313</v>
      </c>
      <c r="E1502" s="166" t="s">
        <v>21</v>
      </c>
      <c r="F1502" s="167" t="s">
        <v>4893</v>
      </c>
      <c r="H1502" s="166" t="s">
        <v>21</v>
      </c>
      <c r="I1502" s="168"/>
      <c r="L1502" s="165"/>
      <c r="M1502" s="169"/>
      <c r="T1502" s="170"/>
      <c r="AT1502" s="166" t="s">
        <v>313</v>
      </c>
      <c r="AU1502" s="166" t="s">
        <v>81</v>
      </c>
      <c r="AV1502" s="14" t="s">
        <v>79</v>
      </c>
      <c r="AW1502" s="14" t="s">
        <v>34</v>
      </c>
      <c r="AX1502" s="14" t="s">
        <v>72</v>
      </c>
      <c r="AY1502" s="166" t="s">
        <v>306</v>
      </c>
    </row>
    <row r="1503" spans="2:65" s="12" customFormat="1">
      <c r="B1503" s="146"/>
      <c r="D1503" s="147" t="s">
        <v>313</v>
      </c>
      <c r="E1503" s="148" t="s">
        <v>21</v>
      </c>
      <c r="F1503" s="149" t="s">
        <v>4328</v>
      </c>
      <c r="H1503" s="150">
        <v>195.41</v>
      </c>
      <c r="I1503" s="151"/>
      <c r="L1503" s="146"/>
      <c r="M1503" s="152"/>
      <c r="T1503" s="153"/>
      <c r="AT1503" s="148" t="s">
        <v>313</v>
      </c>
      <c r="AU1503" s="148" t="s">
        <v>81</v>
      </c>
      <c r="AV1503" s="12" t="s">
        <v>81</v>
      </c>
      <c r="AW1503" s="12" t="s">
        <v>34</v>
      </c>
      <c r="AX1503" s="12" t="s">
        <v>72</v>
      </c>
      <c r="AY1503" s="148" t="s">
        <v>306</v>
      </c>
    </row>
    <row r="1504" spans="2:65" s="12" customFormat="1">
      <c r="B1504" s="146"/>
      <c r="D1504" s="147" t="s">
        <v>313</v>
      </c>
      <c r="E1504" s="148" t="s">
        <v>21</v>
      </c>
      <c r="F1504" s="149" t="s">
        <v>4894</v>
      </c>
      <c r="H1504" s="150">
        <v>81.635000000000005</v>
      </c>
      <c r="I1504" s="151"/>
      <c r="L1504" s="146"/>
      <c r="M1504" s="152"/>
      <c r="T1504" s="153"/>
      <c r="AT1504" s="148" t="s">
        <v>313</v>
      </c>
      <c r="AU1504" s="148" t="s">
        <v>81</v>
      </c>
      <c r="AV1504" s="12" t="s">
        <v>81</v>
      </c>
      <c r="AW1504" s="12" t="s">
        <v>34</v>
      </c>
      <c r="AX1504" s="12" t="s">
        <v>72</v>
      </c>
      <c r="AY1504" s="148" t="s">
        <v>306</v>
      </c>
    </row>
    <row r="1505" spans="2:65" s="12" customFormat="1">
      <c r="B1505" s="146"/>
      <c r="D1505" s="147" t="s">
        <v>313</v>
      </c>
      <c r="E1505" s="148" t="s">
        <v>21</v>
      </c>
      <c r="F1505" s="149" t="s">
        <v>4895</v>
      </c>
      <c r="H1505" s="150">
        <v>19.5</v>
      </c>
      <c r="I1505" s="151"/>
      <c r="L1505" s="146"/>
      <c r="M1505" s="152"/>
      <c r="T1505" s="153"/>
      <c r="AT1505" s="148" t="s">
        <v>313</v>
      </c>
      <c r="AU1505" s="148" t="s">
        <v>81</v>
      </c>
      <c r="AV1505" s="12" t="s">
        <v>81</v>
      </c>
      <c r="AW1505" s="12" t="s">
        <v>34</v>
      </c>
      <c r="AX1505" s="12" t="s">
        <v>72</v>
      </c>
      <c r="AY1505" s="148" t="s">
        <v>306</v>
      </c>
    </row>
    <row r="1506" spans="2:65" s="13" customFormat="1">
      <c r="B1506" s="154"/>
      <c r="D1506" s="147" t="s">
        <v>313</v>
      </c>
      <c r="E1506" s="155" t="s">
        <v>4896</v>
      </c>
      <c r="F1506" s="156" t="s">
        <v>315</v>
      </c>
      <c r="H1506" s="157">
        <v>296.54500000000002</v>
      </c>
      <c r="I1506" s="158"/>
      <c r="L1506" s="154"/>
      <c r="M1506" s="159"/>
      <c r="T1506" s="160"/>
      <c r="AT1506" s="155" t="s">
        <v>313</v>
      </c>
      <c r="AU1506" s="155" t="s">
        <v>81</v>
      </c>
      <c r="AV1506" s="13" t="s">
        <v>89</v>
      </c>
      <c r="AW1506" s="13" t="s">
        <v>34</v>
      </c>
      <c r="AX1506" s="13" t="s">
        <v>79</v>
      </c>
      <c r="AY1506" s="155" t="s">
        <v>306</v>
      </c>
    </row>
    <row r="1507" spans="2:65" s="1" customFormat="1" ht="16.5" customHeight="1">
      <c r="B1507" s="33"/>
      <c r="C1507" s="179" t="s">
        <v>2053</v>
      </c>
      <c r="D1507" s="179" t="s">
        <v>447</v>
      </c>
      <c r="E1507" s="180" t="s">
        <v>4897</v>
      </c>
      <c r="F1507" s="181" t="s">
        <v>4898</v>
      </c>
      <c r="G1507" s="182" t="s">
        <v>236</v>
      </c>
      <c r="H1507" s="183">
        <v>326.2</v>
      </c>
      <c r="I1507" s="184"/>
      <c r="J1507" s="185">
        <f>ROUND(I1507*H1507,2)</f>
        <v>0</v>
      </c>
      <c r="K1507" s="181" t="s">
        <v>311</v>
      </c>
      <c r="L1507" s="186"/>
      <c r="M1507" s="187" t="s">
        <v>21</v>
      </c>
      <c r="N1507" s="188" t="s">
        <v>43</v>
      </c>
      <c r="P1507" s="142">
        <f>O1507*H1507</f>
        <v>0</v>
      </c>
      <c r="Q1507" s="142">
        <v>9.7999999999999997E-3</v>
      </c>
      <c r="R1507" s="142">
        <f>Q1507*H1507</f>
        <v>3.1967599999999998</v>
      </c>
      <c r="S1507" s="142">
        <v>0</v>
      </c>
      <c r="T1507" s="143">
        <f>S1507*H1507</f>
        <v>0</v>
      </c>
      <c r="AR1507" s="144" t="s">
        <v>530</v>
      </c>
      <c r="AT1507" s="144" t="s">
        <v>447</v>
      </c>
      <c r="AU1507" s="144" t="s">
        <v>81</v>
      </c>
      <c r="AY1507" s="18" t="s">
        <v>306</v>
      </c>
      <c r="BE1507" s="145">
        <f>IF(N1507="základní",J1507,0)</f>
        <v>0</v>
      </c>
      <c r="BF1507" s="145">
        <f>IF(N1507="snížená",J1507,0)</f>
        <v>0</v>
      </c>
      <c r="BG1507" s="145">
        <f>IF(N1507="zákl. přenesená",J1507,0)</f>
        <v>0</v>
      </c>
      <c r="BH1507" s="145">
        <f>IF(N1507="sníž. přenesená",J1507,0)</f>
        <v>0</v>
      </c>
      <c r="BI1507" s="145">
        <f>IF(N1507="nulová",J1507,0)</f>
        <v>0</v>
      </c>
      <c r="BJ1507" s="18" t="s">
        <v>79</v>
      </c>
      <c r="BK1507" s="145">
        <f>ROUND(I1507*H1507,2)</f>
        <v>0</v>
      </c>
      <c r="BL1507" s="18" t="s">
        <v>368</v>
      </c>
      <c r="BM1507" s="144" t="s">
        <v>4899</v>
      </c>
    </row>
    <row r="1508" spans="2:65" s="12" customFormat="1">
      <c r="B1508" s="146"/>
      <c r="D1508" s="147" t="s">
        <v>313</v>
      </c>
      <c r="F1508" s="149" t="s">
        <v>4900</v>
      </c>
      <c r="H1508" s="150">
        <v>326.2</v>
      </c>
      <c r="I1508" s="151"/>
      <c r="L1508" s="146"/>
      <c r="M1508" s="152"/>
      <c r="T1508" s="153"/>
      <c r="AT1508" s="148" t="s">
        <v>313</v>
      </c>
      <c r="AU1508" s="148" t="s">
        <v>81</v>
      </c>
      <c r="AV1508" s="12" t="s">
        <v>81</v>
      </c>
      <c r="AW1508" s="12" t="s">
        <v>4</v>
      </c>
      <c r="AX1508" s="12" t="s">
        <v>79</v>
      </c>
      <c r="AY1508" s="148" t="s">
        <v>306</v>
      </c>
    </row>
    <row r="1509" spans="2:65" s="1" customFormat="1" ht="21.75" customHeight="1">
      <c r="B1509" s="33"/>
      <c r="C1509" s="133" t="s">
        <v>2058</v>
      </c>
      <c r="D1509" s="133" t="s">
        <v>308</v>
      </c>
      <c r="E1509" s="134" t="s">
        <v>4901</v>
      </c>
      <c r="F1509" s="135" t="s">
        <v>4902</v>
      </c>
      <c r="G1509" s="136" t="s">
        <v>236</v>
      </c>
      <c r="H1509" s="137">
        <v>6.39</v>
      </c>
      <c r="I1509" s="138"/>
      <c r="J1509" s="139">
        <f>ROUND(I1509*H1509,2)</f>
        <v>0</v>
      </c>
      <c r="K1509" s="135" t="s">
        <v>3596</v>
      </c>
      <c r="L1509" s="33"/>
      <c r="M1509" s="140" t="s">
        <v>21</v>
      </c>
      <c r="N1509" s="141" t="s">
        <v>43</v>
      </c>
      <c r="P1509" s="142">
        <f>O1509*H1509</f>
        <v>0</v>
      </c>
      <c r="Q1509" s="142">
        <v>1.7100000000000001E-2</v>
      </c>
      <c r="R1509" s="142">
        <f>Q1509*H1509</f>
        <v>0.10926900000000001</v>
      </c>
      <c r="S1509" s="142">
        <v>0</v>
      </c>
      <c r="T1509" s="143">
        <f>S1509*H1509</f>
        <v>0</v>
      </c>
      <c r="AR1509" s="144" t="s">
        <v>368</v>
      </c>
      <c r="AT1509" s="144" t="s">
        <v>308</v>
      </c>
      <c r="AU1509" s="144" t="s">
        <v>81</v>
      </c>
      <c r="AY1509" s="18" t="s">
        <v>306</v>
      </c>
      <c r="BE1509" s="145">
        <f>IF(N1509="základní",J1509,0)</f>
        <v>0</v>
      </c>
      <c r="BF1509" s="145">
        <f>IF(N1509="snížená",J1509,0)</f>
        <v>0</v>
      </c>
      <c r="BG1509" s="145">
        <f>IF(N1509="zákl. přenesená",J1509,0)</f>
        <v>0</v>
      </c>
      <c r="BH1509" s="145">
        <f>IF(N1509="sníž. přenesená",J1509,0)</f>
        <v>0</v>
      </c>
      <c r="BI1509" s="145">
        <f>IF(N1509="nulová",J1509,0)</f>
        <v>0</v>
      </c>
      <c r="BJ1509" s="18" t="s">
        <v>79</v>
      </c>
      <c r="BK1509" s="145">
        <f>ROUND(I1509*H1509,2)</f>
        <v>0</v>
      </c>
      <c r="BL1509" s="18" t="s">
        <v>368</v>
      </c>
      <c r="BM1509" s="144" t="s">
        <v>4903</v>
      </c>
    </row>
    <row r="1510" spans="2:65" s="1" customFormat="1">
      <c r="B1510" s="33"/>
      <c r="D1510" s="161" t="s">
        <v>321</v>
      </c>
      <c r="F1510" s="162" t="s">
        <v>4904</v>
      </c>
      <c r="I1510" s="163"/>
      <c r="L1510" s="33"/>
      <c r="M1510" s="164"/>
      <c r="T1510" s="52"/>
      <c r="AT1510" s="18" t="s">
        <v>321</v>
      </c>
      <c r="AU1510" s="18" t="s">
        <v>81</v>
      </c>
    </row>
    <row r="1511" spans="2:65" s="1" customFormat="1" ht="97.5">
      <c r="B1511" s="33"/>
      <c r="D1511" s="147" t="s">
        <v>356</v>
      </c>
      <c r="F1511" s="178" t="s">
        <v>4905</v>
      </c>
      <c r="I1511" s="163"/>
      <c r="L1511" s="33"/>
      <c r="M1511" s="164"/>
      <c r="T1511" s="52"/>
      <c r="AT1511" s="18" t="s">
        <v>356</v>
      </c>
      <c r="AU1511" s="18" t="s">
        <v>81</v>
      </c>
    </row>
    <row r="1512" spans="2:65" s="14" customFormat="1">
      <c r="B1512" s="165"/>
      <c r="D1512" s="147" t="s">
        <v>313</v>
      </c>
      <c r="E1512" s="166" t="s">
        <v>21</v>
      </c>
      <c r="F1512" s="167" t="s">
        <v>4906</v>
      </c>
      <c r="H1512" s="166" t="s">
        <v>21</v>
      </c>
      <c r="I1512" s="168"/>
      <c r="L1512" s="165"/>
      <c r="M1512" s="169"/>
      <c r="T1512" s="170"/>
      <c r="AT1512" s="166" t="s">
        <v>313</v>
      </c>
      <c r="AU1512" s="166" t="s">
        <v>81</v>
      </c>
      <c r="AV1512" s="14" t="s">
        <v>79</v>
      </c>
      <c r="AW1512" s="14" t="s">
        <v>34</v>
      </c>
      <c r="AX1512" s="14" t="s">
        <v>72</v>
      </c>
      <c r="AY1512" s="166" t="s">
        <v>306</v>
      </c>
    </row>
    <row r="1513" spans="2:65" s="12" customFormat="1">
      <c r="B1513" s="146"/>
      <c r="D1513" s="147" t="s">
        <v>313</v>
      </c>
      <c r="E1513" s="148" t="s">
        <v>21</v>
      </c>
      <c r="F1513" s="149" t="s">
        <v>4907</v>
      </c>
      <c r="H1513" s="150">
        <v>3.08</v>
      </c>
      <c r="I1513" s="151"/>
      <c r="L1513" s="146"/>
      <c r="M1513" s="152"/>
      <c r="T1513" s="153"/>
      <c r="AT1513" s="148" t="s">
        <v>313</v>
      </c>
      <c r="AU1513" s="148" t="s">
        <v>81</v>
      </c>
      <c r="AV1513" s="12" t="s">
        <v>81</v>
      </c>
      <c r="AW1513" s="12" t="s">
        <v>34</v>
      </c>
      <c r="AX1513" s="12" t="s">
        <v>72</v>
      </c>
      <c r="AY1513" s="148" t="s">
        <v>306</v>
      </c>
    </row>
    <row r="1514" spans="2:65" s="12" customFormat="1">
      <c r="B1514" s="146"/>
      <c r="D1514" s="147" t="s">
        <v>313</v>
      </c>
      <c r="E1514" s="148" t="s">
        <v>21</v>
      </c>
      <c r="F1514" s="149" t="s">
        <v>4908</v>
      </c>
      <c r="H1514" s="150">
        <v>3.31</v>
      </c>
      <c r="I1514" s="151"/>
      <c r="L1514" s="146"/>
      <c r="M1514" s="152"/>
      <c r="T1514" s="153"/>
      <c r="AT1514" s="148" t="s">
        <v>313</v>
      </c>
      <c r="AU1514" s="148" t="s">
        <v>81</v>
      </c>
      <c r="AV1514" s="12" t="s">
        <v>81</v>
      </c>
      <c r="AW1514" s="12" t="s">
        <v>34</v>
      </c>
      <c r="AX1514" s="12" t="s">
        <v>72</v>
      </c>
      <c r="AY1514" s="148" t="s">
        <v>306</v>
      </c>
    </row>
    <row r="1515" spans="2:65" s="13" customFormat="1">
      <c r="B1515" s="154"/>
      <c r="D1515" s="147" t="s">
        <v>313</v>
      </c>
      <c r="E1515" s="155" t="s">
        <v>21</v>
      </c>
      <c r="F1515" s="156" t="s">
        <v>315</v>
      </c>
      <c r="H1515" s="157">
        <v>6.39</v>
      </c>
      <c r="I1515" s="158"/>
      <c r="L1515" s="154"/>
      <c r="M1515" s="159"/>
      <c r="T1515" s="160"/>
      <c r="AT1515" s="155" t="s">
        <v>313</v>
      </c>
      <c r="AU1515" s="155" t="s">
        <v>81</v>
      </c>
      <c r="AV1515" s="13" t="s">
        <v>89</v>
      </c>
      <c r="AW1515" s="13" t="s">
        <v>34</v>
      </c>
      <c r="AX1515" s="13" t="s">
        <v>79</v>
      </c>
      <c r="AY1515" s="155" t="s">
        <v>306</v>
      </c>
    </row>
    <row r="1516" spans="2:65" s="1" customFormat="1" ht="33" customHeight="1">
      <c r="B1516" s="33"/>
      <c r="C1516" s="133" t="s">
        <v>2066</v>
      </c>
      <c r="D1516" s="133" t="s">
        <v>308</v>
      </c>
      <c r="E1516" s="134" t="s">
        <v>4909</v>
      </c>
      <c r="F1516" s="135" t="s">
        <v>4910</v>
      </c>
      <c r="G1516" s="136" t="s">
        <v>661</v>
      </c>
      <c r="H1516" s="137">
        <v>3</v>
      </c>
      <c r="I1516" s="138"/>
      <c r="J1516" s="139">
        <f>ROUND(I1516*H1516,2)</f>
        <v>0</v>
      </c>
      <c r="K1516" s="135" t="s">
        <v>3596</v>
      </c>
      <c r="L1516" s="33"/>
      <c r="M1516" s="140" t="s">
        <v>21</v>
      </c>
      <c r="N1516" s="141" t="s">
        <v>43</v>
      </c>
      <c r="P1516" s="142">
        <f>O1516*H1516</f>
        <v>0</v>
      </c>
      <c r="Q1516" s="142">
        <v>2.5739999999999999E-2</v>
      </c>
      <c r="R1516" s="142">
        <f>Q1516*H1516</f>
        <v>7.7219999999999997E-2</v>
      </c>
      <c r="S1516" s="142">
        <v>0</v>
      </c>
      <c r="T1516" s="143">
        <f>S1516*H1516</f>
        <v>0</v>
      </c>
      <c r="AR1516" s="144" t="s">
        <v>368</v>
      </c>
      <c r="AT1516" s="144" t="s">
        <v>308</v>
      </c>
      <c r="AU1516" s="144" t="s">
        <v>81</v>
      </c>
      <c r="AY1516" s="18" t="s">
        <v>306</v>
      </c>
      <c r="BE1516" s="145">
        <f>IF(N1516="základní",J1516,0)</f>
        <v>0</v>
      </c>
      <c r="BF1516" s="145">
        <f>IF(N1516="snížená",J1516,0)</f>
        <v>0</v>
      </c>
      <c r="BG1516" s="145">
        <f>IF(N1516="zákl. přenesená",J1516,0)</f>
        <v>0</v>
      </c>
      <c r="BH1516" s="145">
        <f>IF(N1516="sníž. přenesená",J1516,0)</f>
        <v>0</v>
      </c>
      <c r="BI1516" s="145">
        <f>IF(N1516="nulová",J1516,0)</f>
        <v>0</v>
      </c>
      <c r="BJ1516" s="18" t="s">
        <v>79</v>
      </c>
      <c r="BK1516" s="145">
        <f>ROUND(I1516*H1516,2)</f>
        <v>0</v>
      </c>
      <c r="BL1516" s="18" t="s">
        <v>368</v>
      </c>
      <c r="BM1516" s="144" t="s">
        <v>4911</v>
      </c>
    </row>
    <row r="1517" spans="2:65" s="1" customFormat="1">
      <c r="B1517" s="33"/>
      <c r="D1517" s="161" t="s">
        <v>321</v>
      </c>
      <c r="F1517" s="162" t="s">
        <v>4912</v>
      </c>
      <c r="I1517" s="163"/>
      <c r="L1517" s="33"/>
      <c r="M1517" s="164"/>
      <c r="T1517" s="52"/>
      <c r="AT1517" s="18" t="s">
        <v>321</v>
      </c>
      <c r="AU1517" s="18" t="s">
        <v>81</v>
      </c>
    </row>
    <row r="1518" spans="2:65" s="1" customFormat="1" ht="97.5">
      <c r="B1518" s="33"/>
      <c r="D1518" s="147" t="s">
        <v>356</v>
      </c>
      <c r="F1518" s="178" t="s">
        <v>4905</v>
      </c>
      <c r="I1518" s="163"/>
      <c r="L1518" s="33"/>
      <c r="M1518" s="164"/>
      <c r="T1518" s="52"/>
      <c r="AT1518" s="18" t="s">
        <v>356</v>
      </c>
      <c r="AU1518" s="18" t="s">
        <v>81</v>
      </c>
    </row>
    <row r="1519" spans="2:65" s="14" customFormat="1">
      <c r="B1519" s="165"/>
      <c r="D1519" s="147" t="s">
        <v>313</v>
      </c>
      <c r="E1519" s="166" t="s">
        <v>21</v>
      </c>
      <c r="F1519" s="167" t="s">
        <v>4913</v>
      </c>
      <c r="H1519" s="166" t="s">
        <v>21</v>
      </c>
      <c r="I1519" s="168"/>
      <c r="L1519" s="165"/>
      <c r="M1519" s="169"/>
      <c r="T1519" s="170"/>
      <c r="AT1519" s="166" t="s">
        <v>313</v>
      </c>
      <c r="AU1519" s="166" t="s">
        <v>81</v>
      </c>
      <c r="AV1519" s="14" t="s">
        <v>79</v>
      </c>
      <c r="AW1519" s="14" t="s">
        <v>34</v>
      </c>
      <c r="AX1519" s="14" t="s">
        <v>72</v>
      </c>
      <c r="AY1519" s="166" t="s">
        <v>306</v>
      </c>
    </row>
    <row r="1520" spans="2:65" s="12" customFormat="1">
      <c r="B1520" s="146"/>
      <c r="D1520" s="147" t="s">
        <v>313</v>
      </c>
      <c r="E1520" s="148" t="s">
        <v>21</v>
      </c>
      <c r="F1520" s="149" t="s">
        <v>4914</v>
      </c>
      <c r="H1520" s="150">
        <v>2</v>
      </c>
      <c r="I1520" s="151"/>
      <c r="L1520" s="146"/>
      <c r="M1520" s="152"/>
      <c r="T1520" s="153"/>
      <c r="AT1520" s="148" t="s">
        <v>313</v>
      </c>
      <c r="AU1520" s="148" t="s">
        <v>81</v>
      </c>
      <c r="AV1520" s="12" t="s">
        <v>81</v>
      </c>
      <c r="AW1520" s="12" t="s">
        <v>34</v>
      </c>
      <c r="AX1520" s="12" t="s">
        <v>72</v>
      </c>
      <c r="AY1520" s="148" t="s">
        <v>306</v>
      </c>
    </row>
    <row r="1521" spans="2:65" s="12" customFormat="1">
      <c r="B1521" s="146"/>
      <c r="D1521" s="147" t="s">
        <v>313</v>
      </c>
      <c r="E1521" s="148" t="s">
        <v>21</v>
      </c>
      <c r="F1521" s="149" t="s">
        <v>4915</v>
      </c>
      <c r="H1521" s="150">
        <v>1</v>
      </c>
      <c r="I1521" s="151"/>
      <c r="L1521" s="146"/>
      <c r="M1521" s="152"/>
      <c r="T1521" s="153"/>
      <c r="AT1521" s="148" t="s">
        <v>313</v>
      </c>
      <c r="AU1521" s="148" t="s">
        <v>81</v>
      </c>
      <c r="AV1521" s="12" t="s">
        <v>81</v>
      </c>
      <c r="AW1521" s="12" t="s">
        <v>34</v>
      </c>
      <c r="AX1521" s="12" t="s">
        <v>72</v>
      </c>
      <c r="AY1521" s="148" t="s">
        <v>306</v>
      </c>
    </row>
    <row r="1522" spans="2:65" s="13" customFormat="1">
      <c r="B1522" s="154"/>
      <c r="D1522" s="147" t="s">
        <v>313</v>
      </c>
      <c r="E1522" s="155" t="s">
        <v>21</v>
      </c>
      <c r="F1522" s="156" t="s">
        <v>315</v>
      </c>
      <c r="H1522" s="157">
        <v>3</v>
      </c>
      <c r="I1522" s="158"/>
      <c r="L1522" s="154"/>
      <c r="M1522" s="159"/>
      <c r="T1522" s="160"/>
      <c r="AT1522" s="155" t="s">
        <v>313</v>
      </c>
      <c r="AU1522" s="155" t="s">
        <v>81</v>
      </c>
      <c r="AV1522" s="13" t="s">
        <v>89</v>
      </c>
      <c r="AW1522" s="13" t="s">
        <v>34</v>
      </c>
      <c r="AX1522" s="13" t="s">
        <v>79</v>
      </c>
      <c r="AY1522" s="155" t="s">
        <v>306</v>
      </c>
    </row>
    <row r="1523" spans="2:65" s="1" customFormat="1" ht="24.2" customHeight="1">
      <c r="B1523" s="33"/>
      <c r="C1523" s="133" t="s">
        <v>2072</v>
      </c>
      <c r="D1523" s="133" t="s">
        <v>308</v>
      </c>
      <c r="E1523" s="134" t="s">
        <v>4916</v>
      </c>
      <c r="F1523" s="135" t="s">
        <v>4917</v>
      </c>
      <c r="G1523" s="136" t="s">
        <v>236</v>
      </c>
      <c r="H1523" s="137">
        <v>5.4</v>
      </c>
      <c r="I1523" s="138"/>
      <c r="J1523" s="139">
        <f>ROUND(I1523*H1523,2)</f>
        <v>0</v>
      </c>
      <c r="K1523" s="135" t="s">
        <v>3596</v>
      </c>
      <c r="L1523" s="33"/>
      <c r="M1523" s="140" t="s">
        <v>21</v>
      </c>
      <c r="N1523" s="141" t="s">
        <v>43</v>
      </c>
      <c r="P1523" s="142">
        <f>O1523*H1523</f>
        <v>0</v>
      </c>
      <c r="Q1523" s="142">
        <v>1.6140000000000002E-2</v>
      </c>
      <c r="R1523" s="142">
        <f>Q1523*H1523</f>
        <v>8.7156000000000011E-2</v>
      </c>
      <c r="S1523" s="142">
        <v>0</v>
      </c>
      <c r="T1523" s="143">
        <f>S1523*H1523</f>
        <v>0</v>
      </c>
      <c r="AR1523" s="144" t="s">
        <v>368</v>
      </c>
      <c r="AT1523" s="144" t="s">
        <v>308</v>
      </c>
      <c r="AU1523" s="144" t="s">
        <v>81</v>
      </c>
      <c r="AY1523" s="18" t="s">
        <v>306</v>
      </c>
      <c r="BE1523" s="145">
        <f>IF(N1523="základní",J1523,0)</f>
        <v>0</v>
      </c>
      <c r="BF1523" s="145">
        <f>IF(N1523="snížená",J1523,0)</f>
        <v>0</v>
      </c>
      <c r="BG1523" s="145">
        <f>IF(N1523="zákl. přenesená",J1523,0)</f>
        <v>0</v>
      </c>
      <c r="BH1523" s="145">
        <f>IF(N1523="sníž. přenesená",J1523,0)</f>
        <v>0</v>
      </c>
      <c r="BI1523" s="145">
        <f>IF(N1523="nulová",J1523,0)</f>
        <v>0</v>
      </c>
      <c r="BJ1523" s="18" t="s">
        <v>79</v>
      </c>
      <c r="BK1523" s="145">
        <f>ROUND(I1523*H1523,2)</f>
        <v>0</v>
      </c>
      <c r="BL1523" s="18" t="s">
        <v>368</v>
      </c>
      <c r="BM1523" s="144" t="s">
        <v>4918</v>
      </c>
    </row>
    <row r="1524" spans="2:65" s="1" customFormat="1">
      <c r="B1524" s="33"/>
      <c r="D1524" s="161" t="s">
        <v>321</v>
      </c>
      <c r="F1524" s="162" t="s">
        <v>4919</v>
      </c>
      <c r="I1524" s="163"/>
      <c r="L1524" s="33"/>
      <c r="M1524" s="164"/>
      <c r="T1524" s="52"/>
      <c r="AT1524" s="18" t="s">
        <v>321</v>
      </c>
      <c r="AU1524" s="18" t="s">
        <v>81</v>
      </c>
    </row>
    <row r="1525" spans="2:65" s="1" customFormat="1" ht="107.25">
      <c r="B1525" s="33"/>
      <c r="D1525" s="147" t="s">
        <v>356</v>
      </c>
      <c r="F1525" s="178" t="s">
        <v>4920</v>
      </c>
      <c r="I1525" s="163"/>
      <c r="L1525" s="33"/>
      <c r="M1525" s="164"/>
      <c r="T1525" s="52"/>
      <c r="AT1525" s="18" t="s">
        <v>356</v>
      </c>
      <c r="AU1525" s="18" t="s">
        <v>81</v>
      </c>
    </row>
    <row r="1526" spans="2:65" s="14" customFormat="1">
      <c r="B1526" s="165"/>
      <c r="D1526" s="147" t="s">
        <v>313</v>
      </c>
      <c r="E1526" s="166" t="s">
        <v>21</v>
      </c>
      <c r="F1526" s="167" t="s">
        <v>4921</v>
      </c>
      <c r="H1526" s="166" t="s">
        <v>21</v>
      </c>
      <c r="I1526" s="168"/>
      <c r="L1526" s="165"/>
      <c r="M1526" s="169"/>
      <c r="T1526" s="170"/>
      <c r="AT1526" s="166" t="s">
        <v>313</v>
      </c>
      <c r="AU1526" s="166" t="s">
        <v>81</v>
      </c>
      <c r="AV1526" s="14" t="s">
        <v>79</v>
      </c>
      <c r="AW1526" s="14" t="s">
        <v>34</v>
      </c>
      <c r="AX1526" s="14" t="s">
        <v>72</v>
      </c>
      <c r="AY1526" s="166" t="s">
        <v>306</v>
      </c>
    </row>
    <row r="1527" spans="2:65" s="12" customFormat="1">
      <c r="B1527" s="146"/>
      <c r="D1527" s="147" t="s">
        <v>313</v>
      </c>
      <c r="E1527" s="148" t="s">
        <v>21</v>
      </c>
      <c r="F1527" s="149" t="s">
        <v>4922</v>
      </c>
      <c r="H1527" s="150">
        <v>5.4</v>
      </c>
      <c r="I1527" s="151"/>
      <c r="L1527" s="146"/>
      <c r="M1527" s="152"/>
      <c r="T1527" s="153"/>
      <c r="AT1527" s="148" t="s">
        <v>313</v>
      </c>
      <c r="AU1527" s="148" t="s">
        <v>81</v>
      </c>
      <c r="AV1527" s="12" t="s">
        <v>81</v>
      </c>
      <c r="AW1527" s="12" t="s">
        <v>34</v>
      </c>
      <c r="AX1527" s="12" t="s">
        <v>72</v>
      </c>
      <c r="AY1527" s="148" t="s">
        <v>306</v>
      </c>
    </row>
    <row r="1528" spans="2:65" s="13" customFormat="1">
      <c r="B1528" s="154"/>
      <c r="D1528" s="147" t="s">
        <v>313</v>
      </c>
      <c r="E1528" s="155" t="s">
        <v>21</v>
      </c>
      <c r="F1528" s="156" t="s">
        <v>315</v>
      </c>
      <c r="H1528" s="157">
        <v>5.4</v>
      </c>
      <c r="I1528" s="158"/>
      <c r="L1528" s="154"/>
      <c r="M1528" s="159"/>
      <c r="T1528" s="160"/>
      <c r="AT1528" s="155" t="s">
        <v>313</v>
      </c>
      <c r="AU1528" s="155" t="s">
        <v>81</v>
      </c>
      <c r="AV1528" s="13" t="s">
        <v>89</v>
      </c>
      <c r="AW1528" s="13" t="s">
        <v>34</v>
      </c>
      <c r="AX1528" s="13" t="s">
        <v>79</v>
      </c>
      <c r="AY1528" s="155" t="s">
        <v>306</v>
      </c>
    </row>
    <row r="1529" spans="2:65" s="1" customFormat="1" ht="37.9" customHeight="1">
      <c r="B1529" s="33"/>
      <c r="C1529" s="133" t="s">
        <v>2078</v>
      </c>
      <c r="D1529" s="133" t="s">
        <v>308</v>
      </c>
      <c r="E1529" s="134" t="s">
        <v>4923</v>
      </c>
      <c r="F1529" s="135" t="s">
        <v>4924</v>
      </c>
      <c r="G1529" s="136" t="s">
        <v>375</v>
      </c>
      <c r="H1529" s="137">
        <v>4.931</v>
      </c>
      <c r="I1529" s="138"/>
      <c r="J1529" s="139">
        <f>ROUND(I1529*H1529,2)</f>
        <v>0</v>
      </c>
      <c r="K1529" s="135" t="s">
        <v>3596</v>
      </c>
      <c r="L1529" s="33"/>
      <c r="M1529" s="140" t="s">
        <v>21</v>
      </c>
      <c r="N1529" s="141" t="s">
        <v>43</v>
      </c>
      <c r="P1529" s="142">
        <f>O1529*H1529</f>
        <v>0</v>
      </c>
      <c r="Q1529" s="142">
        <v>0</v>
      </c>
      <c r="R1529" s="142">
        <f>Q1529*H1529</f>
        <v>0</v>
      </c>
      <c r="S1529" s="142">
        <v>0</v>
      </c>
      <c r="T1529" s="143">
        <f>S1529*H1529</f>
        <v>0</v>
      </c>
      <c r="AR1529" s="144" t="s">
        <v>368</v>
      </c>
      <c r="AT1529" s="144" t="s">
        <v>308</v>
      </c>
      <c r="AU1529" s="144" t="s">
        <v>81</v>
      </c>
      <c r="AY1529" s="18" t="s">
        <v>306</v>
      </c>
      <c r="BE1529" s="145">
        <f>IF(N1529="základní",J1529,0)</f>
        <v>0</v>
      </c>
      <c r="BF1529" s="145">
        <f>IF(N1529="snížená",J1529,0)</f>
        <v>0</v>
      </c>
      <c r="BG1529" s="145">
        <f>IF(N1529="zákl. přenesená",J1529,0)</f>
        <v>0</v>
      </c>
      <c r="BH1529" s="145">
        <f>IF(N1529="sníž. přenesená",J1529,0)</f>
        <v>0</v>
      </c>
      <c r="BI1529" s="145">
        <f>IF(N1529="nulová",J1529,0)</f>
        <v>0</v>
      </c>
      <c r="BJ1529" s="18" t="s">
        <v>79</v>
      </c>
      <c r="BK1529" s="145">
        <f>ROUND(I1529*H1529,2)</f>
        <v>0</v>
      </c>
      <c r="BL1529" s="18" t="s">
        <v>368</v>
      </c>
      <c r="BM1529" s="144" t="s">
        <v>4925</v>
      </c>
    </row>
    <row r="1530" spans="2:65" s="1" customFormat="1">
      <c r="B1530" s="33"/>
      <c r="D1530" s="161" t="s">
        <v>321</v>
      </c>
      <c r="F1530" s="162" t="s">
        <v>4926</v>
      </c>
      <c r="I1530" s="163"/>
      <c r="L1530" s="33"/>
      <c r="M1530" s="164"/>
      <c r="T1530" s="52"/>
      <c r="AT1530" s="18" t="s">
        <v>321</v>
      </c>
      <c r="AU1530" s="18" t="s">
        <v>81</v>
      </c>
    </row>
    <row r="1531" spans="2:65" s="11" customFormat="1" ht="22.9" customHeight="1">
      <c r="B1531" s="121"/>
      <c r="D1531" s="122" t="s">
        <v>71</v>
      </c>
      <c r="E1531" s="131" t="s">
        <v>1975</v>
      </c>
      <c r="F1531" s="131" t="s">
        <v>1976</v>
      </c>
      <c r="I1531" s="124"/>
      <c r="J1531" s="132">
        <f>BK1531</f>
        <v>0</v>
      </c>
      <c r="L1531" s="121"/>
      <c r="M1531" s="126"/>
      <c r="P1531" s="127">
        <f>SUM(P1532:P1577)</f>
        <v>0</v>
      </c>
      <c r="R1531" s="127">
        <f>SUM(R1532:R1577)</f>
        <v>0.38566400000000001</v>
      </c>
      <c r="T1531" s="128">
        <f>SUM(T1532:T1577)</f>
        <v>0</v>
      </c>
      <c r="AR1531" s="122" t="s">
        <v>81</v>
      </c>
      <c r="AT1531" s="129" t="s">
        <v>71</v>
      </c>
      <c r="AU1531" s="129" t="s">
        <v>79</v>
      </c>
      <c r="AY1531" s="122" t="s">
        <v>306</v>
      </c>
      <c r="BK1531" s="130">
        <f>SUM(BK1532:BK1577)</f>
        <v>0</v>
      </c>
    </row>
    <row r="1532" spans="2:65" s="1" customFormat="1" ht="16.5" customHeight="1">
      <c r="B1532" s="33"/>
      <c r="C1532" s="133" t="s">
        <v>2084</v>
      </c>
      <c r="D1532" s="133" t="s">
        <v>308</v>
      </c>
      <c r="E1532" s="134" t="s">
        <v>4927</v>
      </c>
      <c r="F1532" s="135" t="s">
        <v>4928</v>
      </c>
      <c r="G1532" s="136" t="s">
        <v>661</v>
      </c>
      <c r="H1532" s="137">
        <v>1</v>
      </c>
      <c r="I1532" s="138"/>
      <c r="J1532" s="139">
        <f>ROUND(I1532*H1532,2)</f>
        <v>0</v>
      </c>
      <c r="K1532" s="135" t="s">
        <v>3596</v>
      </c>
      <c r="L1532" s="33"/>
      <c r="M1532" s="140" t="s">
        <v>21</v>
      </c>
      <c r="N1532" s="141" t="s">
        <v>43</v>
      </c>
      <c r="P1532" s="142">
        <f>O1532*H1532</f>
        <v>0</v>
      </c>
      <c r="Q1532" s="142">
        <v>4.4000000000000002E-4</v>
      </c>
      <c r="R1532" s="142">
        <f>Q1532*H1532</f>
        <v>4.4000000000000002E-4</v>
      </c>
      <c r="S1532" s="142">
        <v>0</v>
      </c>
      <c r="T1532" s="143">
        <f>S1532*H1532</f>
        <v>0</v>
      </c>
      <c r="AR1532" s="144" t="s">
        <v>368</v>
      </c>
      <c r="AT1532" s="144" t="s">
        <v>308</v>
      </c>
      <c r="AU1532" s="144" t="s">
        <v>81</v>
      </c>
      <c r="AY1532" s="18" t="s">
        <v>306</v>
      </c>
      <c r="BE1532" s="145">
        <f>IF(N1532="základní",J1532,0)</f>
        <v>0</v>
      </c>
      <c r="BF1532" s="145">
        <f>IF(N1532="snížená",J1532,0)</f>
        <v>0</v>
      </c>
      <c r="BG1532" s="145">
        <f>IF(N1532="zákl. přenesená",J1532,0)</f>
        <v>0</v>
      </c>
      <c r="BH1532" s="145">
        <f>IF(N1532="sníž. přenesená",J1532,0)</f>
        <v>0</v>
      </c>
      <c r="BI1532" s="145">
        <f>IF(N1532="nulová",J1532,0)</f>
        <v>0</v>
      </c>
      <c r="BJ1532" s="18" t="s">
        <v>79</v>
      </c>
      <c r="BK1532" s="145">
        <f>ROUND(I1532*H1532,2)</f>
        <v>0</v>
      </c>
      <c r="BL1532" s="18" t="s">
        <v>368</v>
      </c>
      <c r="BM1532" s="144" t="s">
        <v>4929</v>
      </c>
    </row>
    <row r="1533" spans="2:65" s="1" customFormat="1">
      <c r="B1533" s="33"/>
      <c r="D1533" s="161" t="s">
        <v>321</v>
      </c>
      <c r="F1533" s="162" t="s">
        <v>4930</v>
      </c>
      <c r="I1533" s="163"/>
      <c r="L1533" s="33"/>
      <c r="M1533" s="164"/>
      <c r="T1533" s="52"/>
      <c r="AT1533" s="18" t="s">
        <v>321</v>
      </c>
      <c r="AU1533" s="18" t="s">
        <v>81</v>
      </c>
    </row>
    <row r="1534" spans="2:65" s="12" customFormat="1">
      <c r="B1534" s="146"/>
      <c r="D1534" s="147" t="s">
        <v>313</v>
      </c>
      <c r="E1534" s="148" t="s">
        <v>21</v>
      </c>
      <c r="F1534" s="149" t="s">
        <v>4931</v>
      </c>
      <c r="H1534" s="150">
        <v>1</v>
      </c>
      <c r="I1534" s="151"/>
      <c r="L1534" s="146"/>
      <c r="M1534" s="152"/>
      <c r="T1534" s="153"/>
      <c r="AT1534" s="148" t="s">
        <v>313</v>
      </c>
      <c r="AU1534" s="148" t="s">
        <v>81</v>
      </c>
      <c r="AV1534" s="12" t="s">
        <v>81</v>
      </c>
      <c r="AW1534" s="12" t="s">
        <v>34</v>
      </c>
      <c r="AX1534" s="12" t="s">
        <v>72</v>
      </c>
      <c r="AY1534" s="148" t="s">
        <v>306</v>
      </c>
    </row>
    <row r="1535" spans="2:65" s="13" customFormat="1">
      <c r="B1535" s="154"/>
      <c r="D1535" s="147" t="s">
        <v>313</v>
      </c>
      <c r="E1535" s="155" t="s">
        <v>21</v>
      </c>
      <c r="F1535" s="156" t="s">
        <v>315</v>
      </c>
      <c r="H1535" s="157">
        <v>1</v>
      </c>
      <c r="I1535" s="158"/>
      <c r="L1535" s="154"/>
      <c r="M1535" s="159"/>
      <c r="T1535" s="160"/>
      <c r="AT1535" s="155" t="s">
        <v>313</v>
      </c>
      <c r="AU1535" s="155" t="s">
        <v>81</v>
      </c>
      <c r="AV1535" s="13" t="s">
        <v>89</v>
      </c>
      <c r="AW1535" s="13" t="s">
        <v>34</v>
      </c>
      <c r="AX1535" s="13" t="s">
        <v>79</v>
      </c>
      <c r="AY1535" s="155" t="s">
        <v>306</v>
      </c>
    </row>
    <row r="1536" spans="2:65" s="1" customFormat="1" ht="16.5" customHeight="1">
      <c r="B1536" s="33"/>
      <c r="C1536" s="179" t="s">
        <v>2090</v>
      </c>
      <c r="D1536" s="179" t="s">
        <v>447</v>
      </c>
      <c r="E1536" s="180" t="s">
        <v>4932</v>
      </c>
      <c r="F1536" s="181" t="s">
        <v>4933</v>
      </c>
      <c r="G1536" s="182" t="s">
        <v>661</v>
      </c>
      <c r="H1536" s="183">
        <v>1</v>
      </c>
      <c r="I1536" s="184"/>
      <c r="J1536" s="185">
        <f>ROUND(I1536*H1536,2)</f>
        <v>0</v>
      </c>
      <c r="K1536" s="181" t="s">
        <v>311</v>
      </c>
      <c r="L1536" s="186"/>
      <c r="M1536" s="187" t="s">
        <v>21</v>
      </c>
      <c r="N1536" s="188" t="s">
        <v>43</v>
      </c>
      <c r="P1536" s="142">
        <f>O1536*H1536</f>
        <v>0</v>
      </c>
      <c r="Q1536" s="142">
        <v>4.4999999999999998E-2</v>
      </c>
      <c r="R1536" s="142">
        <f>Q1536*H1536</f>
        <v>4.4999999999999998E-2</v>
      </c>
      <c r="S1536" s="142">
        <v>0</v>
      </c>
      <c r="T1536" s="143">
        <f>S1536*H1536</f>
        <v>0</v>
      </c>
      <c r="AR1536" s="144" t="s">
        <v>530</v>
      </c>
      <c r="AT1536" s="144" t="s">
        <v>447</v>
      </c>
      <c r="AU1536" s="144" t="s">
        <v>81</v>
      </c>
      <c r="AY1536" s="18" t="s">
        <v>306</v>
      </c>
      <c r="BE1536" s="145">
        <f>IF(N1536="základní",J1536,0)</f>
        <v>0</v>
      </c>
      <c r="BF1536" s="145">
        <f>IF(N1536="snížená",J1536,0)</f>
        <v>0</v>
      </c>
      <c r="BG1536" s="145">
        <f>IF(N1536="zákl. přenesená",J1536,0)</f>
        <v>0</v>
      </c>
      <c r="BH1536" s="145">
        <f>IF(N1536="sníž. přenesená",J1536,0)</f>
        <v>0</v>
      </c>
      <c r="BI1536" s="145">
        <f>IF(N1536="nulová",J1536,0)</f>
        <v>0</v>
      </c>
      <c r="BJ1536" s="18" t="s">
        <v>79</v>
      </c>
      <c r="BK1536" s="145">
        <f>ROUND(I1536*H1536,2)</f>
        <v>0</v>
      </c>
      <c r="BL1536" s="18" t="s">
        <v>368</v>
      </c>
      <c r="BM1536" s="144" t="s">
        <v>4934</v>
      </c>
    </row>
    <row r="1537" spans="2:65" s="1" customFormat="1" ht="39">
      <c r="B1537" s="33"/>
      <c r="D1537" s="147" t="s">
        <v>356</v>
      </c>
      <c r="F1537" s="178" t="s">
        <v>4935</v>
      </c>
      <c r="I1537" s="163"/>
      <c r="L1537" s="33"/>
      <c r="M1537" s="164"/>
      <c r="T1537" s="52"/>
      <c r="AT1537" s="18" t="s">
        <v>356</v>
      </c>
      <c r="AU1537" s="18" t="s">
        <v>81</v>
      </c>
    </row>
    <row r="1538" spans="2:65" s="1" customFormat="1" ht="16.5" customHeight="1">
      <c r="B1538" s="33"/>
      <c r="C1538" s="133" t="s">
        <v>2095</v>
      </c>
      <c r="D1538" s="133" t="s">
        <v>308</v>
      </c>
      <c r="E1538" s="134" t="s">
        <v>4936</v>
      </c>
      <c r="F1538" s="135" t="s">
        <v>4937</v>
      </c>
      <c r="G1538" s="136" t="s">
        <v>661</v>
      </c>
      <c r="H1538" s="137">
        <v>1</v>
      </c>
      <c r="I1538" s="138"/>
      <c r="J1538" s="139">
        <f>ROUND(I1538*H1538,2)</f>
        <v>0</v>
      </c>
      <c r="K1538" s="135" t="s">
        <v>3596</v>
      </c>
      <c r="L1538" s="33"/>
      <c r="M1538" s="140" t="s">
        <v>21</v>
      </c>
      <c r="N1538" s="141" t="s">
        <v>43</v>
      </c>
      <c r="P1538" s="142">
        <f>O1538*H1538</f>
        <v>0</v>
      </c>
      <c r="Q1538" s="142">
        <v>0</v>
      </c>
      <c r="R1538" s="142">
        <f>Q1538*H1538</f>
        <v>0</v>
      </c>
      <c r="S1538" s="142">
        <v>0</v>
      </c>
      <c r="T1538" s="143">
        <f>S1538*H1538</f>
        <v>0</v>
      </c>
      <c r="AR1538" s="144" t="s">
        <v>368</v>
      </c>
      <c r="AT1538" s="144" t="s">
        <v>308</v>
      </c>
      <c r="AU1538" s="144" t="s">
        <v>81</v>
      </c>
      <c r="AY1538" s="18" t="s">
        <v>306</v>
      </c>
      <c r="BE1538" s="145">
        <f>IF(N1538="základní",J1538,0)</f>
        <v>0</v>
      </c>
      <c r="BF1538" s="145">
        <f>IF(N1538="snížená",J1538,0)</f>
        <v>0</v>
      </c>
      <c r="BG1538" s="145">
        <f>IF(N1538="zákl. přenesená",J1538,0)</f>
        <v>0</v>
      </c>
      <c r="BH1538" s="145">
        <f>IF(N1538="sníž. přenesená",J1538,0)</f>
        <v>0</v>
      </c>
      <c r="BI1538" s="145">
        <f>IF(N1538="nulová",J1538,0)</f>
        <v>0</v>
      </c>
      <c r="BJ1538" s="18" t="s">
        <v>79</v>
      </c>
      <c r="BK1538" s="145">
        <f>ROUND(I1538*H1538,2)</f>
        <v>0</v>
      </c>
      <c r="BL1538" s="18" t="s">
        <v>368</v>
      </c>
      <c r="BM1538" s="144" t="s">
        <v>4938</v>
      </c>
    </row>
    <row r="1539" spans="2:65" s="1" customFormat="1">
      <c r="B1539" s="33"/>
      <c r="D1539" s="161" t="s">
        <v>321</v>
      </c>
      <c r="F1539" s="162" t="s">
        <v>4939</v>
      </c>
      <c r="I1539" s="163"/>
      <c r="L1539" s="33"/>
      <c r="M1539" s="164"/>
      <c r="T1539" s="52"/>
      <c r="AT1539" s="18" t="s">
        <v>321</v>
      </c>
      <c r="AU1539" s="18" t="s">
        <v>81</v>
      </c>
    </row>
    <row r="1540" spans="2:65" s="1" customFormat="1" ht="19.5">
      <c r="B1540" s="33"/>
      <c r="D1540" s="147" t="s">
        <v>356</v>
      </c>
      <c r="F1540" s="178" t="s">
        <v>494</v>
      </c>
      <c r="I1540" s="163"/>
      <c r="L1540" s="33"/>
      <c r="M1540" s="164"/>
      <c r="T1540" s="52"/>
      <c r="AT1540" s="18" t="s">
        <v>356</v>
      </c>
      <c r="AU1540" s="18" t="s">
        <v>81</v>
      </c>
    </row>
    <row r="1541" spans="2:65" s="12" customFormat="1">
      <c r="B1541" s="146"/>
      <c r="D1541" s="147" t="s">
        <v>313</v>
      </c>
      <c r="E1541" s="148" t="s">
        <v>21</v>
      </c>
      <c r="F1541" s="149" t="s">
        <v>4940</v>
      </c>
      <c r="H1541" s="150">
        <v>1</v>
      </c>
      <c r="I1541" s="151"/>
      <c r="L1541" s="146"/>
      <c r="M1541" s="152"/>
      <c r="T1541" s="153"/>
      <c r="AT1541" s="148" t="s">
        <v>313</v>
      </c>
      <c r="AU1541" s="148" t="s">
        <v>81</v>
      </c>
      <c r="AV1541" s="12" t="s">
        <v>81</v>
      </c>
      <c r="AW1541" s="12" t="s">
        <v>34</v>
      </c>
      <c r="AX1541" s="12" t="s">
        <v>72</v>
      </c>
      <c r="AY1541" s="148" t="s">
        <v>306</v>
      </c>
    </row>
    <row r="1542" spans="2:65" s="13" customFormat="1">
      <c r="B1542" s="154"/>
      <c r="D1542" s="147" t="s">
        <v>313</v>
      </c>
      <c r="E1542" s="155" t="s">
        <v>21</v>
      </c>
      <c r="F1542" s="156" t="s">
        <v>315</v>
      </c>
      <c r="H1542" s="157">
        <v>1</v>
      </c>
      <c r="I1542" s="158"/>
      <c r="L1542" s="154"/>
      <c r="M1542" s="159"/>
      <c r="T1542" s="160"/>
      <c r="AT1542" s="155" t="s">
        <v>313</v>
      </c>
      <c r="AU1542" s="155" t="s">
        <v>81</v>
      </c>
      <c r="AV1542" s="13" t="s">
        <v>89</v>
      </c>
      <c r="AW1542" s="13" t="s">
        <v>34</v>
      </c>
      <c r="AX1542" s="13" t="s">
        <v>79</v>
      </c>
      <c r="AY1542" s="155" t="s">
        <v>306</v>
      </c>
    </row>
    <row r="1543" spans="2:65" s="1" customFormat="1" ht="16.5" customHeight="1">
      <c r="B1543" s="33"/>
      <c r="C1543" s="179" t="s">
        <v>2100</v>
      </c>
      <c r="D1543" s="179" t="s">
        <v>447</v>
      </c>
      <c r="E1543" s="180" t="s">
        <v>4941</v>
      </c>
      <c r="F1543" s="181" t="s">
        <v>4942</v>
      </c>
      <c r="G1543" s="182" t="s">
        <v>661</v>
      </c>
      <c r="H1543" s="183">
        <v>1</v>
      </c>
      <c r="I1543" s="184"/>
      <c r="J1543" s="185">
        <f>ROUND(I1543*H1543,2)</f>
        <v>0</v>
      </c>
      <c r="K1543" s="181" t="s">
        <v>3596</v>
      </c>
      <c r="L1543" s="186"/>
      <c r="M1543" s="187" t="s">
        <v>21</v>
      </c>
      <c r="N1543" s="188" t="s">
        <v>43</v>
      </c>
      <c r="P1543" s="142">
        <f>O1543*H1543</f>
        <v>0</v>
      </c>
      <c r="Q1543" s="142">
        <v>2.3999999999999998E-3</v>
      </c>
      <c r="R1543" s="142">
        <f>Q1543*H1543</f>
        <v>2.3999999999999998E-3</v>
      </c>
      <c r="S1543" s="142">
        <v>0</v>
      </c>
      <c r="T1543" s="143">
        <f>S1543*H1543</f>
        <v>0</v>
      </c>
      <c r="AR1543" s="144" t="s">
        <v>530</v>
      </c>
      <c r="AT1543" s="144" t="s">
        <v>447</v>
      </c>
      <c r="AU1543" s="144" t="s">
        <v>81</v>
      </c>
      <c r="AY1543" s="18" t="s">
        <v>306</v>
      </c>
      <c r="BE1543" s="145">
        <f>IF(N1543="základní",J1543,0)</f>
        <v>0</v>
      </c>
      <c r="BF1543" s="145">
        <f>IF(N1543="snížená",J1543,0)</f>
        <v>0</v>
      </c>
      <c r="BG1543" s="145">
        <f>IF(N1543="zákl. přenesená",J1543,0)</f>
        <v>0</v>
      </c>
      <c r="BH1543" s="145">
        <f>IF(N1543="sníž. přenesená",J1543,0)</f>
        <v>0</v>
      </c>
      <c r="BI1543" s="145">
        <f>IF(N1543="nulová",J1543,0)</f>
        <v>0</v>
      </c>
      <c r="BJ1543" s="18" t="s">
        <v>79</v>
      </c>
      <c r="BK1543" s="145">
        <f>ROUND(I1543*H1543,2)</f>
        <v>0</v>
      </c>
      <c r="BL1543" s="18" t="s">
        <v>368</v>
      </c>
      <c r="BM1543" s="144" t="s">
        <v>4943</v>
      </c>
    </row>
    <row r="1544" spans="2:65" s="1" customFormat="1" ht="21.75" customHeight="1">
      <c r="B1544" s="33"/>
      <c r="C1544" s="133" t="s">
        <v>2105</v>
      </c>
      <c r="D1544" s="133" t="s">
        <v>308</v>
      </c>
      <c r="E1544" s="134" t="s">
        <v>4944</v>
      </c>
      <c r="F1544" s="135" t="s">
        <v>4945</v>
      </c>
      <c r="G1544" s="136" t="s">
        <v>2087</v>
      </c>
      <c r="H1544" s="137">
        <v>1</v>
      </c>
      <c r="I1544" s="138"/>
      <c r="J1544" s="139">
        <f>ROUND(I1544*H1544,2)</f>
        <v>0</v>
      </c>
      <c r="K1544" s="135" t="s">
        <v>21</v>
      </c>
      <c r="L1544" s="33"/>
      <c r="M1544" s="140" t="s">
        <v>21</v>
      </c>
      <c r="N1544" s="141" t="s">
        <v>43</v>
      </c>
      <c r="P1544" s="142">
        <f>O1544*H1544</f>
        <v>0</v>
      </c>
      <c r="Q1544" s="142">
        <v>0</v>
      </c>
      <c r="R1544" s="142">
        <f>Q1544*H1544</f>
        <v>0</v>
      </c>
      <c r="S1544" s="142">
        <v>0</v>
      </c>
      <c r="T1544" s="143">
        <f>S1544*H1544</f>
        <v>0</v>
      </c>
      <c r="AR1544" s="144" t="s">
        <v>368</v>
      </c>
      <c r="AT1544" s="144" t="s">
        <v>308</v>
      </c>
      <c r="AU1544" s="144" t="s">
        <v>81</v>
      </c>
      <c r="AY1544" s="18" t="s">
        <v>306</v>
      </c>
      <c r="BE1544" s="145">
        <f>IF(N1544="základní",J1544,0)</f>
        <v>0</v>
      </c>
      <c r="BF1544" s="145">
        <f>IF(N1544="snížená",J1544,0)</f>
        <v>0</v>
      </c>
      <c r="BG1544" s="145">
        <f>IF(N1544="zákl. přenesená",J1544,0)</f>
        <v>0</v>
      </c>
      <c r="BH1544" s="145">
        <f>IF(N1544="sníž. přenesená",J1544,0)</f>
        <v>0</v>
      </c>
      <c r="BI1544" s="145">
        <f>IF(N1544="nulová",J1544,0)</f>
        <v>0</v>
      </c>
      <c r="BJ1544" s="18" t="s">
        <v>79</v>
      </c>
      <c r="BK1544" s="145">
        <f>ROUND(I1544*H1544,2)</f>
        <v>0</v>
      </c>
      <c r="BL1544" s="18" t="s">
        <v>368</v>
      </c>
      <c r="BM1544" s="144" t="s">
        <v>4946</v>
      </c>
    </row>
    <row r="1545" spans="2:65" s="1" customFormat="1" ht="19.5">
      <c r="B1545" s="33"/>
      <c r="D1545" s="147" t="s">
        <v>356</v>
      </c>
      <c r="F1545" s="178" t="s">
        <v>494</v>
      </c>
      <c r="I1545" s="163"/>
      <c r="L1545" s="33"/>
      <c r="M1545" s="164"/>
      <c r="T1545" s="52"/>
      <c r="AT1545" s="18" t="s">
        <v>356</v>
      </c>
      <c r="AU1545" s="18" t="s">
        <v>81</v>
      </c>
    </row>
    <row r="1546" spans="2:65" s="1" customFormat="1" ht="21.75" customHeight="1">
      <c r="B1546" s="33"/>
      <c r="C1546" s="133" t="s">
        <v>2110</v>
      </c>
      <c r="D1546" s="133" t="s">
        <v>308</v>
      </c>
      <c r="E1546" s="134" t="s">
        <v>4947</v>
      </c>
      <c r="F1546" s="135" t="s">
        <v>4948</v>
      </c>
      <c r="G1546" s="136" t="s">
        <v>240</v>
      </c>
      <c r="H1546" s="137">
        <v>38.375</v>
      </c>
      <c r="I1546" s="138"/>
      <c r="J1546" s="139">
        <f>ROUND(I1546*H1546,2)</f>
        <v>0</v>
      </c>
      <c r="K1546" s="135" t="s">
        <v>3596</v>
      </c>
      <c r="L1546" s="33"/>
      <c r="M1546" s="140" t="s">
        <v>21</v>
      </c>
      <c r="N1546" s="141" t="s">
        <v>43</v>
      </c>
      <c r="P1546" s="142">
        <f>O1546*H1546</f>
        <v>0</v>
      </c>
      <c r="Q1546" s="142">
        <v>0</v>
      </c>
      <c r="R1546" s="142">
        <f>Q1546*H1546</f>
        <v>0</v>
      </c>
      <c r="S1546" s="142">
        <v>0</v>
      </c>
      <c r="T1546" s="143">
        <f>S1546*H1546</f>
        <v>0</v>
      </c>
      <c r="AR1546" s="144" t="s">
        <v>368</v>
      </c>
      <c r="AT1546" s="144" t="s">
        <v>308</v>
      </c>
      <c r="AU1546" s="144" t="s">
        <v>81</v>
      </c>
      <c r="AY1546" s="18" t="s">
        <v>306</v>
      </c>
      <c r="BE1546" s="145">
        <f>IF(N1546="základní",J1546,0)</f>
        <v>0</v>
      </c>
      <c r="BF1546" s="145">
        <f>IF(N1546="snížená",J1546,0)</f>
        <v>0</v>
      </c>
      <c r="BG1546" s="145">
        <f>IF(N1546="zákl. přenesená",J1546,0)</f>
        <v>0</v>
      </c>
      <c r="BH1546" s="145">
        <f>IF(N1546="sníž. přenesená",J1546,0)</f>
        <v>0</v>
      </c>
      <c r="BI1546" s="145">
        <f>IF(N1546="nulová",J1546,0)</f>
        <v>0</v>
      </c>
      <c r="BJ1546" s="18" t="s">
        <v>79</v>
      </c>
      <c r="BK1546" s="145">
        <f>ROUND(I1546*H1546,2)</f>
        <v>0</v>
      </c>
      <c r="BL1546" s="18" t="s">
        <v>368</v>
      </c>
      <c r="BM1546" s="144" t="s">
        <v>4949</v>
      </c>
    </row>
    <row r="1547" spans="2:65" s="1" customFormat="1">
      <c r="B1547" s="33"/>
      <c r="D1547" s="161" t="s">
        <v>321</v>
      </c>
      <c r="F1547" s="162" t="s">
        <v>4950</v>
      </c>
      <c r="I1547" s="163"/>
      <c r="L1547" s="33"/>
      <c r="M1547" s="164"/>
      <c r="T1547" s="52"/>
      <c r="AT1547" s="18" t="s">
        <v>321</v>
      </c>
      <c r="AU1547" s="18" t="s">
        <v>81</v>
      </c>
    </row>
    <row r="1548" spans="2:65" s="12" customFormat="1">
      <c r="B1548" s="146"/>
      <c r="D1548" s="147" t="s">
        <v>313</v>
      </c>
      <c r="E1548" s="148" t="s">
        <v>21</v>
      </c>
      <c r="F1548" s="149" t="s">
        <v>4951</v>
      </c>
      <c r="H1548" s="150">
        <v>26.425000000000001</v>
      </c>
      <c r="I1548" s="151"/>
      <c r="L1548" s="146"/>
      <c r="M1548" s="152"/>
      <c r="T1548" s="153"/>
      <c r="AT1548" s="148" t="s">
        <v>313</v>
      </c>
      <c r="AU1548" s="148" t="s">
        <v>81</v>
      </c>
      <c r="AV1548" s="12" t="s">
        <v>81</v>
      </c>
      <c r="AW1548" s="12" t="s">
        <v>34</v>
      </c>
      <c r="AX1548" s="12" t="s">
        <v>72</v>
      </c>
      <c r="AY1548" s="148" t="s">
        <v>306</v>
      </c>
    </row>
    <row r="1549" spans="2:65" s="12" customFormat="1">
      <c r="B1549" s="146"/>
      <c r="D1549" s="147" t="s">
        <v>313</v>
      </c>
      <c r="E1549" s="148" t="s">
        <v>21</v>
      </c>
      <c r="F1549" s="149" t="s">
        <v>4952</v>
      </c>
      <c r="H1549" s="150">
        <v>11.95</v>
      </c>
      <c r="I1549" s="151"/>
      <c r="L1549" s="146"/>
      <c r="M1549" s="152"/>
      <c r="T1549" s="153"/>
      <c r="AT1549" s="148" t="s">
        <v>313</v>
      </c>
      <c r="AU1549" s="148" t="s">
        <v>81</v>
      </c>
      <c r="AV1549" s="12" t="s">
        <v>81</v>
      </c>
      <c r="AW1549" s="12" t="s">
        <v>34</v>
      </c>
      <c r="AX1549" s="12" t="s">
        <v>72</v>
      </c>
      <c r="AY1549" s="148" t="s">
        <v>306</v>
      </c>
    </row>
    <row r="1550" spans="2:65" s="13" customFormat="1">
      <c r="B1550" s="154"/>
      <c r="D1550" s="147" t="s">
        <v>313</v>
      </c>
      <c r="E1550" s="155" t="s">
        <v>21</v>
      </c>
      <c r="F1550" s="156" t="s">
        <v>315</v>
      </c>
      <c r="H1550" s="157">
        <v>38.375</v>
      </c>
      <c r="I1550" s="158"/>
      <c r="L1550" s="154"/>
      <c r="M1550" s="159"/>
      <c r="T1550" s="160"/>
      <c r="AT1550" s="155" t="s">
        <v>313</v>
      </c>
      <c r="AU1550" s="155" t="s">
        <v>81</v>
      </c>
      <c r="AV1550" s="13" t="s">
        <v>89</v>
      </c>
      <c r="AW1550" s="13" t="s">
        <v>34</v>
      </c>
      <c r="AX1550" s="13" t="s">
        <v>79</v>
      </c>
      <c r="AY1550" s="155" t="s">
        <v>306</v>
      </c>
    </row>
    <row r="1551" spans="2:65" s="1" customFormat="1" ht="16.5" customHeight="1">
      <c r="B1551" s="33"/>
      <c r="C1551" s="179" t="s">
        <v>2116</v>
      </c>
      <c r="D1551" s="179" t="s">
        <v>447</v>
      </c>
      <c r="E1551" s="180" t="s">
        <v>4953</v>
      </c>
      <c r="F1551" s="181" t="s">
        <v>4954</v>
      </c>
      <c r="G1551" s="182" t="s">
        <v>240</v>
      </c>
      <c r="H1551" s="183">
        <v>42.213000000000001</v>
      </c>
      <c r="I1551" s="184"/>
      <c r="J1551" s="185">
        <f>ROUND(I1551*H1551,2)</f>
        <v>0</v>
      </c>
      <c r="K1551" s="181" t="s">
        <v>3596</v>
      </c>
      <c r="L1551" s="186"/>
      <c r="M1551" s="187" t="s">
        <v>21</v>
      </c>
      <c r="N1551" s="188" t="s">
        <v>43</v>
      </c>
      <c r="P1551" s="142">
        <f>O1551*H1551</f>
        <v>0</v>
      </c>
      <c r="Q1551" s="142">
        <v>8.0000000000000002E-3</v>
      </c>
      <c r="R1551" s="142">
        <f>Q1551*H1551</f>
        <v>0.337704</v>
      </c>
      <c r="S1551" s="142">
        <v>0</v>
      </c>
      <c r="T1551" s="143">
        <f>S1551*H1551</f>
        <v>0</v>
      </c>
      <c r="AR1551" s="144" t="s">
        <v>530</v>
      </c>
      <c r="AT1551" s="144" t="s">
        <v>447</v>
      </c>
      <c r="AU1551" s="144" t="s">
        <v>81</v>
      </c>
      <c r="AY1551" s="18" t="s">
        <v>306</v>
      </c>
      <c r="BE1551" s="145">
        <f>IF(N1551="základní",J1551,0)</f>
        <v>0</v>
      </c>
      <c r="BF1551" s="145">
        <f>IF(N1551="snížená",J1551,0)</f>
        <v>0</v>
      </c>
      <c r="BG1551" s="145">
        <f>IF(N1551="zákl. přenesená",J1551,0)</f>
        <v>0</v>
      </c>
      <c r="BH1551" s="145">
        <f>IF(N1551="sníž. přenesená",J1551,0)</f>
        <v>0</v>
      </c>
      <c r="BI1551" s="145">
        <f>IF(N1551="nulová",J1551,0)</f>
        <v>0</v>
      </c>
      <c r="BJ1551" s="18" t="s">
        <v>79</v>
      </c>
      <c r="BK1551" s="145">
        <f>ROUND(I1551*H1551,2)</f>
        <v>0</v>
      </c>
      <c r="BL1551" s="18" t="s">
        <v>368</v>
      </c>
      <c r="BM1551" s="144" t="s">
        <v>4955</v>
      </c>
    </row>
    <row r="1552" spans="2:65" s="1" customFormat="1" ht="48.75">
      <c r="B1552" s="33"/>
      <c r="D1552" s="147" t="s">
        <v>356</v>
      </c>
      <c r="F1552" s="178" t="s">
        <v>4956</v>
      </c>
      <c r="I1552" s="163"/>
      <c r="L1552" s="33"/>
      <c r="M1552" s="164"/>
      <c r="T1552" s="52"/>
      <c r="AT1552" s="18" t="s">
        <v>356</v>
      </c>
      <c r="AU1552" s="18" t="s">
        <v>81</v>
      </c>
    </row>
    <row r="1553" spans="2:65" s="12" customFormat="1">
      <c r="B1553" s="146"/>
      <c r="D1553" s="147" t="s">
        <v>313</v>
      </c>
      <c r="E1553" s="148" t="s">
        <v>21</v>
      </c>
      <c r="F1553" s="149" t="s">
        <v>4951</v>
      </c>
      <c r="H1553" s="150">
        <v>26.425000000000001</v>
      </c>
      <c r="I1553" s="151"/>
      <c r="L1553" s="146"/>
      <c r="M1553" s="152"/>
      <c r="T1553" s="153"/>
      <c r="AT1553" s="148" t="s">
        <v>313</v>
      </c>
      <c r="AU1553" s="148" t="s">
        <v>81</v>
      </c>
      <c r="AV1553" s="12" t="s">
        <v>81</v>
      </c>
      <c r="AW1553" s="12" t="s">
        <v>34</v>
      </c>
      <c r="AX1553" s="12" t="s">
        <v>72</v>
      </c>
      <c r="AY1553" s="148" t="s">
        <v>306</v>
      </c>
    </row>
    <row r="1554" spans="2:65" s="12" customFormat="1">
      <c r="B1554" s="146"/>
      <c r="D1554" s="147" t="s">
        <v>313</v>
      </c>
      <c r="E1554" s="148" t="s">
        <v>21</v>
      </c>
      <c r="F1554" s="149" t="s">
        <v>4952</v>
      </c>
      <c r="H1554" s="150">
        <v>11.95</v>
      </c>
      <c r="I1554" s="151"/>
      <c r="L1554" s="146"/>
      <c r="M1554" s="152"/>
      <c r="T1554" s="153"/>
      <c r="AT1554" s="148" t="s">
        <v>313</v>
      </c>
      <c r="AU1554" s="148" t="s">
        <v>81</v>
      </c>
      <c r="AV1554" s="12" t="s">
        <v>81</v>
      </c>
      <c r="AW1554" s="12" t="s">
        <v>34</v>
      </c>
      <c r="AX1554" s="12" t="s">
        <v>72</v>
      </c>
      <c r="AY1554" s="148" t="s">
        <v>306</v>
      </c>
    </row>
    <row r="1555" spans="2:65" s="13" customFormat="1">
      <c r="B1555" s="154"/>
      <c r="D1555" s="147" t="s">
        <v>313</v>
      </c>
      <c r="E1555" s="155" t="s">
        <v>21</v>
      </c>
      <c r="F1555" s="156" t="s">
        <v>315</v>
      </c>
      <c r="H1555" s="157">
        <v>38.375</v>
      </c>
      <c r="I1555" s="158"/>
      <c r="L1555" s="154"/>
      <c r="M1555" s="159"/>
      <c r="T1555" s="160"/>
      <c r="AT1555" s="155" t="s">
        <v>313</v>
      </c>
      <c r="AU1555" s="155" t="s">
        <v>81</v>
      </c>
      <c r="AV1555" s="13" t="s">
        <v>89</v>
      </c>
      <c r="AW1555" s="13" t="s">
        <v>34</v>
      </c>
      <c r="AX1555" s="13" t="s">
        <v>79</v>
      </c>
      <c r="AY1555" s="155" t="s">
        <v>306</v>
      </c>
    </row>
    <row r="1556" spans="2:65" s="12" customFormat="1">
      <c r="B1556" s="146"/>
      <c r="D1556" s="147" t="s">
        <v>313</v>
      </c>
      <c r="F1556" s="149" t="s">
        <v>4957</v>
      </c>
      <c r="H1556" s="150">
        <v>42.213000000000001</v>
      </c>
      <c r="I1556" s="151"/>
      <c r="L1556" s="146"/>
      <c r="M1556" s="152"/>
      <c r="T1556" s="153"/>
      <c r="AT1556" s="148" t="s">
        <v>313</v>
      </c>
      <c r="AU1556" s="148" t="s">
        <v>81</v>
      </c>
      <c r="AV1556" s="12" t="s">
        <v>81</v>
      </c>
      <c r="AW1556" s="12" t="s">
        <v>4</v>
      </c>
      <c r="AX1556" s="12" t="s">
        <v>79</v>
      </c>
      <c r="AY1556" s="148" t="s">
        <v>306</v>
      </c>
    </row>
    <row r="1557" spans="2:65" s="1" customFormat="1" ht="16.5" customHeight="1">
      <c r="B1557" s="33"/>
      <c r="C1557" s="179" t="s">
        <v>2121</v>
      </c>
      <c r="D1557" s="179" t="s">
        <v>447</v>
      </c>
      <c r="E1557" s="180" t="s">
        <v>4958</v>
      </c>
      <c r="F1557" s="181" t="s">
        <v>4959</v>
      </c>
      <c r="G1557" s="182" t="s">
        <v>661</v>
      </c>
      <c r="H1557" s="183">
        <v>2</v>
      </c>
      <c r="I1557" s="184"/>
      <c r="J1557" s="185">
        <f>ROUND(I1557*H1557,2)</f>
        <v>0</v>
      </c>
      <c r="K1557" s="181" t="s">
        <v>3596</v>
      </c>
      <c r="L1557" s="186"/>
      <c r="M1557" s="187" t="s">
        <v>21</v>
      </c>
      <c r="N1557" s="188" t="s">
        <v>43</v>
      </c>
      <c r="P1557" s="142">
        <f>O1557*H1557</f>
        <v>0</v>
      </c>
      <c r="Q1557" s="142">
        <v>6.0000000000000002E-5</v>
      </c>
      <c r="R1557" s="142">
        <f>Q1557*H1557</f>
        <v>1.2E-4</v>
      </c>
      <c r="S1557" s="142">
        <v>0</v>
      </c>
      <c r="T1557" s="143">
        <f>S1557*H1557</f>
        <v>0</v>
      </c>
      <c r="AR1557" s="144" t="s">
        <v>530</v>
      </c>
      <c r="AT1557" s="144" t="s">
        <v>447</v>
      </c>
      <c r="AU1557" s="144" t="s">
        <v>81</v>
      </c>
      <c r="AY1557" s="18" t="s">
        <v>306</v>
      </c>
      <c r="BE1557" s="145">
        <f>IF(N1557="základní",J1557,0)</f>
        <v>0</v>
      </c>
      <c r="BF1557" s="145">
        <f>IF(N1557="snížená",J1557,0)</f>
        <v>0</v>
      </c>
      <c r="BG1557" s="145">
        <f>IF(N1557="zákl. přenesená",J1557,0)</f>
        <v>0</v>
      </c>
      <c r="BH1557" s="145">
        <f>IF(N1557="sníž. přenesená",J1557,0)</f>
        <v>0</v>
      </c>
      <c r="BI1557" s="145">
        <f>IF(N1557="nulová",J1557,0)</f>
        <v>0</v>
      </c>
      <c r="BJ1557" s="18" t="s">
        <v>79</v>
      </c>
      <c r="BK1557" s="145">
        <f>ROUND(I1557*H1557,2)</f>
        <v>0</v>
      </c>
      <c r="BL1557" s="18" t="s">
        <v>368</v>
      </c>
      <c r="BM1557" s="144" t="s">
        <v>4960</v>
      </c>
    </row>
    <row r="1558" spans="2:65" s="12" customFormat="1">
      <c r="B1558" s="146"/>
      <c r="D1558" s="147" t="s">
        <v>313</v>
      </c>
      <c r="E1558" s="148" t="s">
        <v>21</v>
      </c>
      <c r="F1558" s="149" t="s">
        <v>4961</v>
      </c>
      <c r="H1558" s="150">
        <v>2</v>
      </c>
      <c r="I1558" s="151"/>
      <c r="L1558" s="146"/>
      <c r="M1558" s="152"/>
      <c r="T1558" s="153"/>
      <c r="AT1558" s="148" t="s">
        <v>313</v>
      </c>
      <c r="AU1558" s="148" t="s">
        <v>81</v>
      </c>
      <c r="AV1558" s="12" t="s">
        <v>81</v>
      </c>
      <c r="AW1558" s="12" t="s">
        <v>34</v>
      </c>
      <c r="AX1558" s="12" t="s">
        <v>72</v>
      </c>
      <c r="AY1558" s="148" t="s">
        <v>306</v>
      </c>
    </row>
    <row r="1559" spans="2:65" s="13" customFormat="1">
      <c r="B1559" s="154"/>
      <c r="D1559" s="147" t="s">
        <v>313</v>
      </c>
      <c r="E1559" s="155" t="s">
        <v>21</v>
      </c>
      <c r="F1559" s="156" t="s">
        <v>315</v>
      </c>
      <c r="H1559" s="157">
        <v>2</v>
      </c>
      <c r="I1559" s="158"/>
      <c r="L1559" s="154"/>
      <c r="M1559" s="159"/>
      <c r="T1559" s="160"/>
      <c r="AT1559" s="155" t="s">
        <v>313</v>
      </c>
      <c r="AU1559" s="155" t="s">
        <v>81</v>
      </c>
      <c r="AV1559" s="13" t="s">
        <v>89</v>
      </c>
      <c r="AW1559" s="13" t="s">
        <v>34</v>
      </c>
      <c r="AX1559" s="13" t="s">
        <v>79</v>
      </c>
      <c r="AY1559" s="155" t="s">
        <v>306</v>
      </c>
    </row>
    <row r="1560" spans="2:65" s="1" customFormat="1" ht="24.2" customHeight="1">
      <c r="B1560" s="33"/>
      <c r="C1560" s="133" t="s">
        <v>2126</v>
      </c>
      <c r="D1560" s="133" t="s">
        <v>308</v>
      </c>
      <c r="E1560" s="134" t="s">
        <v>4962</v>
      </c>
      <c r="F1560" s="135" t="s">
        <v>4963</v>
      </c>
      <c r="G1560" s="136" t="s">
        <v>422</v>
      </c>
      <c r="H1560" s="137">
        <v>1</v>
      </c>
      <c r="I1560" s="138"/>
      <c r="J1560" s="139">
        <f>ROUND(I1560*H1560,2)</f>
        <v>0</v>
      </c>
      <c r="K1560" s="135" t="s">
        <v>311</v>
      </c>
      <c r="L1560" s="33"/>
      <c r="M1560" s="140" t="s">
        <v>21</v>
      </c>
      <c r="N1560" s="141" t="s">
        <v>43</v>
      </c>
      <c r="P1560" s="142">
        <f>O1560*H1560</f>
        <v>0</v>
      </c>
      <c r="Q1560" s="142">
        <v>0</v>
      </c>
      <c r="R1560" s="142">
        <f>Q1560*H1560</f>
        <v>0</v>
      </c>
      <c r="S1560" s="142">
        <v>0</v>
      </c>
      <c r="T1560" s="143">
        <f>S1560*H1560</f>
        <v>0</v>
      </c>
      <c r="AR1560" s="144" t="s">
        <v>368</v>
      </c>
      <c r="AT1560" s="144" t="s">
        <v>308</v>
      </c>
      <c r="AU1560" s="144" t="s">
        <v>81</v>
      </c>
      <c r="AY1560" s="18" t="s">
        <v>306</v>
      </c>
      <c r="BE1560" s="145">
        <f>IF(N1560="základní",J1560,0)</f>
        <v>0</v>
      </c>
      <c r="BF1560" s="145">
        <f>IF(N1560="snížená",J1560,0)</f>
        <v>0</v>
      </c>
      <c r="BG1560" s="145">
        <f>IF(N1560="zákl. přenesená",J1560,0)</f>
        <v>0</v>
      </c>
      <c r="BH1560" s="145">
        <f>IF(N1560="sníž. přenesená",J1560,0)</f>
        <v>0</v>
      </c>
      <c r="BI1560" s="145">
        <f>IF(N1560="nulová",J1560,0)</f>
        <v>0</v>
      </c>
      <c r="BJ1560" s="18" t="s">
        <v>79</v>
      </c>
      <c r="BK1560" s="145">
        <f>ROUND(I1560*H1560,2)</f>
        <v>0</v>
      </c>
      <c r="BL1560" s="18" t="s">
        <v>368</v>
      </c>
      <c r="BM1560" s="144" t="s">
        <v>4964</v>
      </c>
    </row>
    <row r="1561" spans="2:65" s="1" customFormat="1" ht="136.5">
      <c r="B1561" s="33"/>
      <c r="D1561" s="147" t="s">
        <v>356</v>
      </c>
      <c r="F1561" s="178" t="s">
        <v>4965</v>
      </c>
      <c r="I1561" s="163"/>
      <c r="L1561" s="33"/>
      <c r="M1561" s="164"/>
      <c r="T1561" s="52"/>
      <c r="AT1561" s="18" t="s">
        <v>356</v>
      </c>
      <c r="AU1561" s="18" t="s">
        <v>81</v>
      </c>
    </row>
    <row r="1562" spans="2:65" s="1" customFormat="1" ht="24.2" customHeight="1">
      <c r="B1562" s="33"/>
      <c r="C1562" s="133" t="s">
        <v>2131</v>
      </c>
      <c r="D1562" s="133" t="s">
        <v>308</v>
      </c>
      <c r="E1562" s="134" t="s">
        <v>4966</v>
      </c>
      <c r="F1562" s="135" t="s">
        <v>4967</v>
      </c>
      <c r="G1562" s="136" t="s">
        <v>422</v>
      </c>
      <c r="H1562" s="137">
        <v>1</v>
      </c>
      <c r="I1562" s="138"/>
      <c r="J1562" s="139">
        <f>ROUND(I1562*H1562,2)</f>
        <v>0</v>
      </c>
      <c r="K1562" s="135" t="s">
        <v>311</v>
      </c>
      <c r="L1562" s="33"/>
      <c r="M1562" s="140" t="s">
        <v>21</v>
      </c>
      <c r="N1562" s="141" t="s">
        <v>43</v>
      </c>
      <c r="P1562" s="142">
        <f>O1562*H1562</f>
        <v>0</v>
      </c>
      <c r="Q1562" s="142">
        <v>0</v>
      </c>
      <c r="R1562" s="142">
        <f>Q1562*H1562</f>
        <v>0</v>
      </c>
      <c r="S1562" s="142">
        <v>0</v>
      </c>
      <c r="T1562" s="143">
        <f>S1562*H1562</f>
        <v>0</v>
      </c>
      <c r="AR1562" s="144" t="s">
        <v>368</v>
      </c>
      <c r="AT1562" s="144" t="s">
        <v>308</v>
      </c>
      <c r="AU1562" s="144" t="s">
        <v>81</v>
      </c>
      <c r="AY1562" s="18" t="s">
        <v>306</v>
      </c>
      <c r="BE1562" s="145">
        <f>IF(N1562="základní",J1562,0)</f>
        <v>0</v>
      </c>
      <c r="BF1562" s="145">
        <f>IF(N1562="snížená",J1562,0)</f>
        <v>0</v>
      </c>
      <c r="BG1562" s="145">
        <f>IF(N1562="zákl. přenesená",J1562,0)</f>
        <v>0</v>
      </c>
      <c r="BH1562" s="145">
        <f>IF(N1562="sníž. přenesená",J1562,0)</f>
        <v>0</v>
      </c>
      <c r="BI1562" s="145">
        <f>IF(N1562="nulová",J1562,0)</f>
        <v>0</v>
      </c>
      <c r="BJ1562" s="18" t="s">
        <v>79</v>
      </c>
      <c r="BK1562" s="145">
        <f>ROUND(I1562*H1562,2)</f>
        <v>0</v>
      </c>
      <c r="BL1562" s="18" t="s">
        <v>368</v>
      </c>
      <c r="BM1562" s="144" t="s">
        <v>4968</v>
      </c>
    </row>
    <row r="1563" spans="2:65" s="1" customFormat="1" ht="136.5">
      <c r="B1563" s="33"/>
      <c r="D1563" s="147" t="s">
        <v>356</v>
      </c>
      <c r="F1563" s="178" t="s">
        <v>4969</v>
      </c>
      <c r="I1563" s="163"/>
      <c r="L1563" s="33"/>
      <c r="M1563" s="164"/>
      <c r="T1563" s="52"/>
      <c r="AT1563" s="18" t="s">
        <v>356</v>
      </c>
      <c r="AU1563" s="18" t="s">
        <v>81</v>
      </c>
    </row>
    <row r="1564" spans="2:65" s="1" customFormat="1" ht="24.2" customHeight="1">
      <c r="B1564" s="33"/>
      <c r="C1564" s="133" t="s">
        <v>2136</v>
      </c>
      <c r="D1564" s="133" t="s">
        <v>308</v>
      </c>
      <c r="E1564" s="134" t="s">
        <v>4970</v>
      </c>
      <c r="F1564" s="135" t="s">
        <v>4971</v>
      </c>
      <c r="G1564" s="136" t="s">
        <v>422</v>
      </c>
      <c r="H1564" s="137">
        <v>2</v>
      </c>
      <c r="I1564" s="138"/>
      <c r="J1564" s="139">
        <f>ROUND(I1564*H1564,2)</f>
        <v>0</v>
      </c>
      <c r="K1564" s="135" t="s">
        <v>311</v>
      </c>
      <c r="L1564" s="33"/>
      <c r="M1564" s="140" t="s">
        <v>21</v>
      </c>
      <c r="N1564" s="141" t="s">
        <v>43</v>
      </c>
      <c r="P1564" s="142">
        <f>O1564*H1564</f>
        <v>0</v>
      </c>
      <c r="Q1564" s="142">
        <v>0</v>
      </c>
      <c r="R1564" s="142">
        <f>Q1564*H1564</f>
        <v>0</v>
      </c>
      <c r="S1564" s="142">
        <v>0</v>
      </c>
      <c r="T1564" s="143">
        <f>S1564*H1564</f>
        <v>0</v>
      </c>
      <c r="AR1564" s="144" t="s">
        <v>368</v>
      </c>
      <c r="AT1564" s="144" t="s">
        <v>308</v>
      </c>
      <c r="AU1564" s="144" t="s">
        <v>81</v>
      </c>
      <c r="AY1564" s="18" t="s">
        <v>306</v>
      </c>
      <c r="BE1564" s="145">
        <f>IF(N1564="základní",J1564,0)</f>
        <v>0</v>
      </c>
      <c r="BF1564" s="145">
        <f>IF(N1564="snížená",J1564,0)</f>
        <v>0</v>
      </c>
      <c r="BG1564" s="145">
        <f>IF(N1564="zákl. přenesená",J1564,0)</f>
        <v>0</v>
      </c>
      <c r="BH1564" s="145">
        <f>IF(N1564="sníž. přenesená",J1564,0)</f>
        <v>0</v>
      </c>
      <c r="BI1564" s="145">
        <f>IF(N1564="nulová",J1564,0)</f>
        <v>0</v>
      </c>
      <c r="BJ1564" s="18" t="s">
        <v>79</v>
      </c>
      <c r="BK1564" s="145">
        <f>ROUND(I1564*H1564,2)</f>
        <v>0</v>
      </c>
      <c r="BL1564" s="18" t="s">
        <v>368</v>
      </c>
      <c r="BM1564" s="144" t="s">
        <v>4972</v>
      </c>
    </row>
    <row r="1565" spans="2:65" s="1" customFormat="1" ht="136.5">
      <c r="B1565" s="33"/>
      <c r="D1565" s="147" t="s">
        <v>356</v>
      </c>
      <c r="F1565" s="178" t="s">
        <v>4973</v>
      </c>
      <c r="I1565" s="163"/>
      <c r="L1565" s="33"/>
      <c r="M1565" s="164"/>
      <c r="T1565" s="52"/>
      <c r="AT1565" s="18" t="s">
        <v>356</v>
      </c>
      <c r="AU1565" s="18" t="s">
        <v>81</v>
      </c>
    </row>
    <row r="1566" spans="2:65" s="1" customFormat="1" ht="24.2" customHeight="1">
      <c r="B1566" s="33"/>
      <c r="C1566" s="133" t="s">
        <v>2141</v>
      </c>
      <c r="D1566" s="133" t="s">
        <v>308</v>
      </c>
      <c r="E1566" s="134" t="s">
        <v>4974</v>
      </c>
      <c r="F1566" s="135" t="s">
        <v>4975</v>
      </c>
      <c r="G1566" s="136" t="s">
        <v>422</v>
      </c>
      <c r="H1566" s="137">
        <v>1</v>
      </c>
      <c r="I1566" s="138"/>
      <c r="J1566" s="139">
        <f>ROUND(I1566*H1566,2)</f>
        <v>0</v>
      </c>
      <c r="K1566" s="135" t="s">
        <v>311</v>
      </c>
      <c r="L1566" s="33"/>
      <c r="M1566" s="140" t="s">
        <v>21</v>
      </c>
      <c r="N1566" s="141" t="s">
        <v>43</v>
      </c>
      <c r="P1566" s="142">
        <f>O1566*H1566</f>
        <v>0</v>
      </c>
      <c r="Q1566" s="142">
        <v>0</v>
      </c>
      <c r="R1566" s="142">
        <f>Q1566*H1566</f>
        <v>0</v>
      </c>
      <c r="S1566" s="142">
        <v>0</v>
      </c>
      <c r="T1566" s="143">
        <f>S1566*H1566</f>
        <v>0</v>
      </c>
      <c r="AR1566" s="144" t="s">
        <v>368</v>
      </c>
      <c r="AT1566" s="144" t="s">
        <v>308</v>
      </c>
      <c r="AU1566" s="144" t="s">
        <v>81</v>
      </c>
      <c r="AY1566" s="18" t="s">
        <v>306</v>
      </c>
      <c r="BE1566" s="145">
        <f>IF(N1566="základní",J1566,0)</f>
        <v>0</v>
      </c>
      <c r="BF1566" s="145">
        <f>IF(N1566="snížená",J1566,0)</f>
        <v>0</v>
      </c>
      <c r="BG1566" s="145">
        <f>IF(N1566="zákl. přenesená",J1566,0)</f>
        <v>0</v>
      </c>
      <c r="BH1566" s="145">
        <f>IF(N1566="sníž. přenesená",J1566,0)</f>
        <v>0</v>
      </c>
      <c r="BI1566" s="145">
        <f>IF(N1566="nulová",J1566,0)</f>
        <v>0</v>
      </c>
      <c r="BJ1566" s="18" t="s">
        <v>79</v>
      </c>
      <c r="BK1566" s="145">
        <f>ROUND(I1566*H1566,2)</f>
        <v>0</v>
      </c>
      <c r="BL1566" s="18" t="s">
        <v>368</v>
      </c>
      <c r="BM1566" s="144" t="s">
        <v>4976</v>
      </c>
    </row>
    <row r="1567" spans="2:65" s="1" customFormat="1" ht="136.5">
      <c r="B1567" s="33"/>
      <c r="D1567" s="147" t="s">
        <v>356</v>
      </c>
      <c r="F1567" s="178" t="s">
        <v>4977</v>
      </c>
      <c r="I1567" s="163"/>
      <c r="L1567" s="33"/>
      <c r="M1567" s="164"/>
      <c r="T1567" s="52"/>
      <c r="AT1567" s="18" t="s">
        <v>356</v>
      </c>
      <c r="AU1567" s="18" t="s">
        <v>81</v>
      </c>
    </row>
    <row r="1568" spans="2:65" s="1" customFormat="1" ht="24.2" customHeight="1">
      <c r="B1568" s="33"/>
      <c r="C1568" s="133" t="s">
        <v>2146</v>
      </c>
      <c r="D1568" s="133" t="s">
        <v>308</v>
      </c>
      <c r="E1568" s="134" t="s">
        <v>4978</v>
      </c>
      <c r="F1568" s="135" t="s">
        <v>4979</v>
      </c>
      <c r="G1568" s="136" t="s">
        <v>422</v>
      </c>
      <c r="H1568" s="137">
        <v>1</v>
      </c>
      <c r="I1568" s="138"/>
      <c r="J1568" s="139">
        <f>ROUND(I1568*H1568,2)</f>
        <v>0</v>
      </c>
      <c r="K1568" s="135" t="s">
        <v>311</v>
      </c>
      <c r="L1568" s="33"/>
      <c r="M1568" s="140" t="s">
        <v>21</v>
      </c>
      <c r="N1568" s="141" t="s">
        <v>43</v>
      </c>
      <c r="P1568" s="142">
        <f>O1568*H1568</f>
        <v>0</v>
      </c>
      <c r="Q1568" s="142">
        <v>0</v>
      </c>
      <c r="R1568" s="142">
        <f>Q1568*H1568</f>
        <v>0</v>
      </c>
      <c r="S1568" s="142">
        <v>0</v>
      </c>
      <c r="T1568" s="143">
        <f>S1568*H1568</f>
        <v>0</v>
      </c>
      <c r="AR1568" s="144" t="s">
        <v>368</v>
      </c>
      <c r="AT1568" s="144" t="s">
        <v>308</v>
      </c>
      <c r="AU1568" s="144" t="s">
        <v>81</v>
      </c>
      <c r="AY1568" s="18" t="s">
        <v>306</v>
      </c>
      <c r="BE1568" s="145">
        <f>IF(N1568="základní",J1568,0)</f>
        <v>0</v>
      </c>
      <c r="BF1568" s="145">
        <f>IF(N1568="snížená",J1568,0)</f>
        <v>0</v>
      </c>
      <c r="BG1568" s="145">
        <f>IF(N1568="zákl. přenesená",J1568,0)</f>
        <v>0</v>
      </c>
      <c r="BH1568" s="145">
        <f>IF(N1568="sníž. přenesená",J1568,0)</f>
        <v>0</v>
      </c>
      <c r="BI1568" s="145">
        <f>IF(N1568="nulová",J1568,0)</f>
        <v>0</v>
      </c>
      <c r="BJ1568" s="18" t="s">
        <v>79</v>
      </c>
      <c r="BK1568" s="145">
        <f>ROUND(I1568*H1568,2)</f>
        <v>0</v>
      </c>
      <c r="BL1568" s="18" t="s">
        <v>368</v>
      </c>
      <c r="BM1568" s="144" t="s">
        <v>4980</v>
      </c>
    </row>
    <row r="1569" spans="2:65" s="1" customFormat="1" ht="126.75">
      <c r="B1569" s="33"/>
      <c r="D1569" s="147" t="s">
        <v>356</v>
      </c>
      <c r="F1569" s="178" t="s">
        <v>4981</v>
      </c>
      <c r="I1569" s="163"/>
      <c r="L1569" s="33"/>
      <c r="M1569" s="164"/>
      <c r="T1569" s="52"/>
      <c r="AT1569" s="18" t="s">
        <v>356</v>
      </c>
      <c r="AU1569" s="18" t="s">
        <v>81</v>
      </c>
    </row>
    <row r="1570" spans="2:65" s="1" customFormat="1" ht="24.2" customHeight="1">
      <c r="B1570" s="33"/>
      <c r="C1570" s="133" t="s">
        <v>2151</v>
      </c>
      <c r="D1570" s="133" t="s">
        <v>308</v>
      </c>
      <c r="E1570" s="134" t="s">
        <v>4982</v>
      </c>
      <c r="F1570" s="135" t="s">
        <v>4983</v>
      </c>
      <c r="G1570" s="136" t="s">
        <v>422</v>
      </c>
      <c r="H1570" s="137">
        <v>1</v>
      </c>
      <c r="I1570" s="138"/>
      <c r="J1570" s="139">
        <f>ROUND(I1570*H1570,2)</f>
        <v>0</v>
      </c>
      <c r="K1570" s="135" t="s">
        <v>311</v>
      </c>
      <c r="L1570" s="33"/>
      <c r="M1570" s="140" t="s">
        <v>21</v>
      </c>
      <c r="N1570" s="141" t="s">
        <v>43</v>
      </c>
      <c r="P1570" s="142">
        <f>O1570*H1570</f>
        <v>0</v>
      </c>
      <c r="Q1570" s="142">
        <v>0</v>
      </c>
      <c r="R1570" s="142">
        <f>Q1570*H1570</f>
        <v>0</v>
      </c>
      <c r="S1570" s="142">
        <v>0</v>
      </c>
      <c r="T1570" s="143">
        <f>S1570*H1570</f>
        <v>0</v>
      </c>
      <c r="AR1570" s="144" t="s">
        <v>368</v>
      </c>
      <c r="AT1570" s="144" t="s">
        <v>308</v>
      </c>
      <c r="AU1570" s="144" t="s">
        <v>81</v>
      </c>
      <c r="AY1570" s="18" t="s">
        <v>306</v>
      </c>
      <c r="BE1570" s="145">
        <f>IF(N1570="základní",J1570,0)</f>
        <v>0</v>
      </c>
      <c r="BF1570" s="145">
        <f>IF(N1570="snížená",J1570,0)</f>
        <v>0</v>
      </c>
      <c r="BG1570" s="145">
        <f>IF(N1570="zákl. přenesená",J1570,0)</f>
        <v>0</v>
      </c>
      <c r="BH1570" s="145">
        <f>IF(N1570="sníž. přenesená",J1570,0)</f>
        <v>0</v>
      </c>
      <c r="BI1570" s="145">
        <f>IF(N1570="nulová",J1570,0)</f>
        <v>0</v>
      </c>
      <c r="BJ1570" s="18" t="s">
        <v>79</v>
      </c>
      <c r="BK1570" s="145">
        <f>ROUND(I1570*H1570,2)</f>
        <v>0</v>
      </c>
      <c r="BL1570" s="18" t="s">
        <v>368</v>
      </c>
      <c r="BM1570" s="144" t="s">
        <v>4984</v>
      </c>
    </row>
    <row r="1571" spans="2:65" s="1" customFormat="1" ht="126.75">
      <c r="B1571" s="33"/>
      <c r="D1571" s="147" t="s">
        <v>356</v>
      </c>
      <c r="F1571" s="178" t="s">
        <v>4985</v>
      </c>
      <c r="I1571" s="163"/>
      <c r="L1571" s="33"/>
      <c r="M1571" s="164"/>
      <c r="T1571" s="52"/>
      <c r="AT1571" s="18" t="s">
        <v>356</v>
      </c>
      <c r="AU1571" s="18" t="s">
        <v>81</v>
      </c>
    </row>
    <row r="1572" spans="2:65" s="1" customFormat="1" ht="24.2" customHeight="1">
      <c r="B1572" s="33"/>
      <c r="C1572" s="133" t="s">
        <v>2156</v>
      </c>
      <c r="D1572" s="133" t="s">
        <v>308</v>
      </c>
      <c r="E1572" s="134" t="s">
        <v>4986</v>
      </c>
      <c r="F1572" s="135" t="s">
        <v>4987</v>
      </c>
      <c r="G1572" s="136" t="s">
        <v>2087</v>
      </c>
      <c r="H1572" s="137">
        <v>1</v>
      </c>
      <c r="I1572" s="138"/>
      <c r="J1572" s="139">
        <f>ROUND(I1572*H1572,2)</f>
        <v>0</v>
      </c>
      <c r="K1572" s="135" t="s">
        <v>311</v>
      </c>
      <c r="L1572" s="33"/>
      <c r="M1572" s="140" t="s">
        <v>21</v>
      </c>
      <c r="N1572" s="141" t="s">
        <v>43</v>
      </c>
      <c r="P1572" s="142">
        <f>O1572*H1572</f>
        <v>0</v>
      </c>
      <c r="Q1572" s="142">
        <v>0</v>
      </c>
      <c r="R1572" s="142">
        <f>Q1572*H1572</f>
        <v>0</v>
      </c>
      <c r="S1572" s="142">
        <v>0</v>
      </c>
      <c r="T1572" s="143">
        <f>S1572*H1572</f>
        <v>0</v>
      </c>
      <c r="AR1572" s="144" t="s">
        <v>368</v>
      </c>
      <c r="AT1572" s="144" t="s">
        <v>308</v>
      </c>
      <c r="AU1572" s="144" t="s">
        <v>81</v>
      </c>
      <c r="AY1572" s="18" t="s">
        <v>306</v>
      </c>
      <c r="BE1572" s="145">
        <f>IF(N1572="základní",J1572,0)</f>
        <v>0</v>
      </c>
      <c r="BF1572" s="145">
        <f>IF(N1572="snížená",J1572,0)</f>
        <v>0</v>
      </c>
      <c r="BG1572" s="145">
        <f>IF(N1572="zákl. přenesená",J1572,0)</f>
        <v>0</v>
      </c>
      <c r="BH1572" s="145">
        <f>IF(N1572="sníž. přenesená",J1572,0)</f>
        <v>0</v>
      </c>
      <c r="BI1572" s="145">
        <f>IF(N1572="nulová",J1572,0)</f>
        <v>0</v>
      </c>
      <c r="BJ1572" s="18" t="s">
        <v>79</v>
      </c>
      <c r="BK1572" s="145">
        <f>ROUND(I1572*H1572,2)</f>
        <v>0</v>
      </c>
      <c r="BL1572" s="18" t="s">
        <v>368</v>
      </c>
      <c r="BM1572" s="144" t="s">
        <v>4988</v>
      </c>
    </row>
    <row r="1573" spans="2:65" s="1" customFormat="1" ht="29.25">
      <c r="B1573" s="33"/>
      <c r="D1573" s="147" t="s">
        <v>356</v>
      </c>
      <c r="F1573" s="178" t="s">
        <v>4989</v>
      </c>
      <c r="I1573" s="163"/>
      <c r="L1573" s="33"/>
      <c r="M1573" s="164"/>
      <c r="T1573" s="52"/>
      <c r="AT1573" s="18" t="s">
        <v>356</v>
      </c>
      <c r="AU1573" s="18" t="s">
        <v>81</v>
      </c>
    </row>
    <row r="1574" spans="2:65" s="1" customFormat="1" ht="24.2" customHeight="1">
      <c r="B1574" s="33"/>
      <c r="C1574" s="133" t="s">
        <v>2161</v>
      </c>
      <c r="D1574" s="133" t="s">
        <v>308</v>
      </c>
      <c r="E1574" s="134" t="s">
        <v>4990</v>
      </c>
      <c r="F1574" s="135" t="s">
        <v>4991</v>
      </c>
      <c r="G1574" s="136" t="s">
        <v>2087</v>
      </c>
      <c r="H1574" s="137">
        <v>1</v>
      </c>
      <c r="I1574" s="138"/>
      <c r="J1574" s="139">
        <f>ROUND(I1574*H1574,2)</f>
        <v>0</v>
      </c>
      <c r="K1574" s="135" t="s">
        <v>311</v>
      </c>
      <c r="L1574" s="33"/>
      <c r="M1574" s="140" t="s">
        <v>21</v>
      </c>
      <c r="N1574" s="141" t="s">
        <v>43</v>
      </c>
      <c r="P1574" s="142">
        <f>O1574*H1574</f>
        <v>0</v>
      </c>
      <c r="Q1574" s="142">
        <v>0</v>
      </c>
      <c r="R1574" s="142">
        <f>Q1574*H1574</f>
        <v>0</v>
      </c>
      <c r="S1574" s="142">
        <v>0</v>
      </c>
      <c r="T1574" s="143">
        <f>S1574*H1574</f>
        <v>0</v>
      </c>
      <c r="AR1574" s="144" t="s">
        <v>368</v>
      </c>
      <c r="AT1574" s="144" t="s">
        <v>308</v>
      </c>
      <c r="AU1574" s="144" t="s">
        <v>81</v>
      </c>
      <c r="AY1574" s="18" t="s">
        <v>306</v>
      </c>
      <c r="BE1574" s="145">
        <f>IF(N1574="základní",J1574,0)</f>
        <v>0</v>
      </c>
      <c r="BF1574" s="145">
        <f>IF(N1574="snížená",J1574,0)</f>
        <v>0</v>
      </c>
      <c r="BG1574" s="145">
        <f>IF(N1574="zákl. přenesená",J1574,0)</f>
        <v>0</v>
      </c>
      <c r="BH1574" s="145">
        <f>IF(N1574="sníž. přenesená",J1574,0)</f>
        <v>0</v>
      </c>
      <c r="BI1574" s="145">
        <f>IF(N1574="nulová",J1574,0)</f>
        <v>0</v>
      </c>
      <c r="BJ1574" s="18" t="s">
        <v>79</v>
      </c>
      <c r="BK1574" s="145">
        <f>ROUND(I1574*H1574,2)</f>
        <v>0</v>
      </c>
      <c r="BL1574" s="18" t="s">
        <v>368</v>
      </c>
      <c r="BM1574" s="144" t="s">
        <v>4992</v>
      </c>
    </row>
    <row r="1575" spans="2:65" s="1" customFormat="1" ht="29.25">
      <c r="B1575" s="33"/>
      <c r="D1575" s="147" t="s">
        <v>356</v>
      </c>
      <c r="F1575" s="178" t="s">
        <v>4989</v>
      </c>
      <c r="I1575" s="163"/>
      <c r="L1575" s="33"/>
      <c r="M1575" s="164"/>
      <c r="T1575" s="52"/>
      <c r="AT1575" s="18" t="s">
        <v>356</v>
      </c>
      <c r="AU1575" s="18" t="s">
        <v>81</v>
      </c>
    </row>
    <row r="1576" spans="2:65" s="1" customFormat="1" ht="24.2" customHeight="1">
      <c r="B1576" s="33"/>
      <c r="C1576" s="133" t="s">
        <v>2168</v>
      </c>
      <c r="D1576" s="133" t="s">
        <v>308</v>
      </c>
      <c r="E1576" s="134" t="s">
        <v>4993</v>
      </c>
      <c r="F1576" s="135" t="s">
        <v>4994</v>
      </c>
      <c r="G1576" s="136" t="s">
        <v>1992</v>
      </c>
      <c r="H1576" s="189"/>
      <c r="I1576" s="138"/>
      <c r="J1576" s="139">
        <f>ROUND(I1576*H1576,2)</f>
        <v>0</v>
      </c>
      <c r="K1576" s="135" t="s">
        <v>3596</v>
      </c>
      <c r="L1576" s="33"/>
      <c r="M1576" s="140" t="s">
        <v>21</v>
      </c>
      <c r="N1576" s="141" t="s">
        <v>43</v>
      </c>
      <c r="P1576" s="142">
        <f>O1576*H1576</f>
        <v>0</v>
      </c>
      <c r="Q1576" s="142">
        <v>0</v>
      </c>
      <c r="R1576" s="142">
        <f>Q1576*H1576</f>
        <v>0</v>
      </c>
      <c r="S1576" s="142">
        <v>0</v>
      </c>
      <c r="T1576" s="143">
        <f>S1576*H1576</f>
        <v>0</v>
      </c>
      <c r="AR1576" s="144" t="s">
        <v>368</v>
      </c>
      <c r="AT1576" s="144" t="s">
        <v>308</v>
      </c>
      <c r="AU1576" s="144" t="s">
        <v>81</v>
      </c>
      <c r="AY1576" s="18" t="s">
        <v>306</v>
      </c>
      <c r="BE1576" s="145">
        <f>IF(N1576="základní",J1576,0)</f>
        <v>0</v>
      </c>
      <c r="BF1576" s="145">
        <f>IF(N1576="snížená",J1576,0)</f>
        <v>0</v>
      </c>
      <c r="BG1576" s="145">
        <f>IF(N1576="zákl. přenesená",J1576,0)</f>
        <v>0</v>
      </c>
      <c r="BH1576" s="145">
        <f>IF(N1576="sníž. přenesená",J1576,0)</f>
        <v>0</v>
      </c>
      <c r="BI1576" s="145">
        <f>IF(N1576="nulová",J1576,0)</f>
        <v>0</v>
      </c>
      <c r="BJ1576" s="18" t="s">
        <v>79</v>
      </c>
      <c r="BK1576" s="145">
        <f>ROUND(I1576*H1576,2)</f>
        <v>0</v>
      </c>
      <c r="BL1576" s="18" t="s">
        <v>368</v>
      </c>
      <c r="BM1576" s="144" t="s">
        <v>4995</v>
      </c>
    </row>
    <row r="1577" spans="2:65" s="1" customFormat="1">
      <c r="B1577" s="33"/>
      <c r="D1577" s="161" t="s">
        <v>321</v>
      </c>
      <c r="F1577" s="162" t="s">
        <v>4996</v>
      </c>
      <c r="I1577" s="163"/>
      <c r="L1577" s="33"/>
      <c r="M1577" s="164"/>
      <c r="T1577" s="52"/>
      <c r="AT1577" s="18" t="s">
        <v>321</v>
      </c>
      <c r="AU1577" s="18" t="s">
        <v>81</v>
      </c>
    </row>
    <row r="1578" spans="2:65" s="11" customFormat="1" ht="22.9" customHeight="1">
      <c r="B1578" s="121"/>
      <c r="D1578" s="122" t="s">
        <v>71</v>
      </c>
      <c r="E1578" s="131" t="s">
        <v>1995</v>
      </c>
      <c r="F1578" s="131" t="s">
        <v>1996</v>
      </c>
      <c r="I1578" s="124"/>
      <c r="J1578" s="132">
        <f>BK1578</f>
        <v>0</v>
      </c>
      <c r="L1578" s="121"/>
      <c r="M1578" s="126"/>
      <c r="P1578" s="127">
        <f>SUM(P1579:P1621)</f>
        <v>0</v>
      </c>
      <c r="R1578" s="127">
        <f>SUM(R1579:R1621)</f>
        <v>0.30853599999999998</v>
      </c>
      <c r="T1578" s="128">
        <f>SUM(T1579:T1621)</f>
        <v>0</v>
      </c>
      <c r="AR1578" s="122" t="s">
        <v>81</v>
      </c>
      <c r="AT1578" s="129" t="s">
        <v>71</v>
      </c>
      <c r="AU1578" s="129" t="s">
        <v>79</v>
      </c>
      <c r="AY1578" s="122" t="s">
        <v>306</v>
      </c>
      <c r="BK1578" s="130">
        <f>SUM(BK1579:BK1621)</f>
        <v>0</v>
      </c>
    </row>
    <row r="1579" spans="2:65" s="1" customFormat="1" ht="21.75" customHeight="1">
      <c r="B1579" s="33"/>
      <c r="C1579" s="133" t="s">
        <v>2176</v>
      </c>
      <c r="D1579" s="133" t="s">
        <v>308</v>
      </c>
      <c r="E1579" s="134" t="s">
        <v>4997</v>
      </c>
      <c r="F1579" s="135" t="s">
        <v>4998</v>
      </c>
      <c r="G1579" s="136" t="s">
        <v>2061</v>
      </c>
      <c r="H1579" s="137">
        <v>17800.849999999999</v>
      </c>
      <c r="I1579" s="138"/>
      <c r="J1579" s="139">
        <f>ROUND(I1579*H1579,2)</f>
        <v>0</v>
      </c>
      <c r="K1579" s="135" t="s">
        <v>311</v>
      </c>
      <c r="L1579" s="33"/>
      <c r="M1579" s="140" t="s">
        <v>21</v>
      </c>
      <c r="N1579" s="141" t="s">
        <v>43</v>
      </c>
      <c r="P1579" s="142">
        <f>O1579*H1579</f>
        <v>0</v>
      </c>
      <c r="Q1579" s="142">
        <v>0</v>
      </c>
      <c r="R1579" s="142">
        <f>Q1579*H1579</f>
        <v>0</v>
      </c>
      <c r="S1579" s="142">
        <v>0</v>
      </c>
      <c r="T1579" s="143">
        <f>S1579*H1579</f>
        <v>0</v>
      </c>
      <c r="AR1579" s="144" t="s">
        <v>368</v>
      </c>
      <c r="AT1579" s="144" t="s">
        <v>308</v>
      </c>
      <c r="AU1579" s="144" t="s">
        <v>81</v>
      </c>
      <c r="AY1579" s="18" t="s">
        <v>306</v>
      </c>
      <c r="BE1579" s="145">
        <f>IF(N1579="základní",J1579,0)</f>
        <v>0</v>
      </c>
      <c r="BF1579" s="145">
        <f>IF(N1579="snížená",J1579,0)</f>
        <v>0</v>
      </c>
      <c r="BG1579" s="145">
        <f>IF(N1579="zákl. přenesená",J1579,0)</f>
        <v>0</v>
      </c>
      <c r="BH1579" s="145">
        <f>IF(N1579="sníž. přenesená",J1579,0)</f>
        <v>0</v>
      </c>
      <c r="BI1579" s="145">
        <f>IF(N1579="nulová",J1579,0)</f>
        <v>0</v>
      </c>
      <c r="BJ1579" s="18" t="s">
        <v>79</v>
      </c>
      <c r="BK1579" s="145">
        <f>ROUND(I1579*H1579,2)</f>
        <v>0</v>
      </c>
      <c r="BL1579" s="18" t="s">
        <v>368</v>
      </c>
      <c r="BM1579" s="144" t="s">
        <v>4999</v>
      </c>
    </row>
    <row r="1580" spans="2:65" s="1" customFormat="1" ht="19.5">
      <c r="B1580" s="33"/>
      <c r="D1580" s="147" t="s">
        <v>356</v>
      </c>
      <c r="F1580" s="178" t="s">
        <v>5000</v>
      </c>
      <c r="I1580" s="163"/>
      <c r="L1580" s="33"/>
      <c r="M1580" s="164"/>
      <c r="T1580" s="52"/>
      <c r="AT1580" s="18" t="s">
        <v>356</v>
      </c>
      <c r="AU1580" s="18" t="s">
        <v>81</v>
      </c>
    </row>
    <row r="1581" spans="2:65" s="12" customFormat="1">
      <c r="B1581" s="146"/>
      <c r="D1581" s="147" t="s">
        <v>313</v>
      </c>
      <c r="E1581" s="148" t="s">
        <v>21</v>
      </c>
      <c r="F1581" s="149" t="s">
        <v>5001</v>
      </c>
      <c r="H1581" s="150">
        <v>16953.189999999999</v>
      </c>
      <c r="I1581" s="151"/>
      <c r="L1581" s="146"/>
      <c r="M1581" s="152"/>
      <c r="T1581" s="153"/>
      <c r="AT1581" s="148" t="s">
        <v>313</v>
      </c>
      <c r="AU1581" s="148" t="s">
        <v>81</v>
      </c>
      <c r="AV1581" s="12" t="s">
        <v>81</v>
      </c>
      <c r="AW1581" s="12" t="s">
        <v>34</v>
      </c>
      <c r="AX1581" s="12" t="s">
        <v>72</v>
      </c>
      <c r="AY1581" s="148" t="s">
        <v>306</v>
      </c>
    </row>
    <row r="1582" spans="2:65" s="13" customFormat="1">
      <c r="B1582" s="154"/>
      <c r="D1582" s="147" t="s">
        <v>313</v>
      </c>
      <c r="E1582" s="155" t="s">
        <v>21</v>
      </c>
      <c r="F1582" s="156" t="s">
        <v>315</v>
      </c>
      <c r="H1582" s="157">
        <v>16953.189999999999</v>
      </c>
      <c r="I1582" s="158"/>
      <c r="L1582" s="154"/>
      <c r="M1582" s="159"/>
      <c r="T1582" s="160"/>
      <c r="AT1582" s="155" t="s">
        <v>313</v>
      </c>
      <c r="AU1582" s="155" t="s">
        <v>81</v>
      </c>
      <c r="AV1582" s="13" t="s">
        <v>89</v>
      </c>
      <c r="AW1582" s="13" t="s">
        <v>34</v>
      </c>
      <c r="AX1582" s="13" t="s">
        <v>72</v>
      </c>
      <c r="AY1582" s="155" t="s">
        <v>306</v>
      </c>
    </row>
    <row r="1583" spans="2:65" s="12" customFormat="1">
      <c r="B1583" s="146"/>
      <c r="D1583" s="147" t="s">
        <v>313</v>
      </c>
      <c r="E1583" s="148" t="s">
        <v>21</v>
      </c>
      <c r="F1583" s="149" t="s">
        <v>5002</v>
      </c>
      <c r="H1583" s="150">
        <v>847.66</v>
      </c>
      <c r="I1583" s="151"/>
      <c r="L1583" s="146"/>
      <c r="M1583" s="152"/>
      <c r="T1583" s="153"/>
      <c r="AT1583" s="148" t="s">
        <v>313</v>
      </c>
      <c r="AU1583" s="148" t="s">
        <v>81</v>
      </c>
      <c r="AV1583" s="12" t="s">
        <v>81</v>
      </c>
      <c r="AW1583" s="12" t="s">
        <v>34</v>
      </c>
      <c r="AX1583" s="12" t="s">
        <v>72</v>
      </c>
      <c r="AY1583" s="148" t="s">
        <v>306</v>
      </c>
    </row>
    <row r="1584" spans="2:65" s="15" customFormat="1">
      <c r="B1584" s="171"/>
      <c r="D1584" s="147" t="s">
        <v>313</v>
      </c>
      <c r="E1584" s="172" t="s">
        <v>21</v>
      </c>
      <c r="F1584" s="173" t="s">
        <v>331</v>
      </c>
      <c r="H1584" s="174">
        <v>17800.849999999999</v>
      </c>
      <c r="I1584" s="175"/>
      <c r="L1584" s="171"/>
      <c r="M1584" s="176"/>
      <c r="T1584" s="177"/>
      <c r="AT1584" s="172" t="s">
        <v>313</v>
      </c>
      <c r="AU1584" s="172" t="s">
        <v>81</v>
      </c>
      <c r="AV1584" s="15" t="s">
        <v>108</v>
      </c>
      <c r="AW1584" s="15" t="s">
        <v>34</v>
      </c>
      <c r="AX1584" s="15" t="s">
        <v>79</v>
      </c>
      <c r="AY1584" s="172" t="s">
        <v>306</v>
      </c>
    </row>
    <row r="1585" spans="2:65" s="1" customFormat="1" ht="24.2" customHeight="1">
      <c r="B1585" s="33"/>
      <c r="C1585" s="133" t="s">
        <v>2182</v>
      </c>
      <c r="D1585" s="133" t="s">
        <v>308</v>
      </c>
      <c r="E1585" s="134" t="s">
        <v>5003</v>
      </c>
      <c r="F1585" s="135" t="s">
        <v>5004</v>
      </c>
      <c r="G1585" s="136" t="s">
        <v>236</v>
      </c>
      <c r="H1585" s="137">
        <v>245.83099999999999</v>
      </c>
      <c r="I1585" s="138"/>
      <c r="J1585" s="139">
        <f>ROUND(I1585*H1585,2)</f>
        <v>0</v>
      </c>
      <c r="K1585" s="135" t="s">
        <v>311</v>
      </c>
      <c r="L1585" s="33"/>
      <c r="M1585" s="140" t="s">
        <v>21</v>
      </c>
      <c r="N1585" s="141" t="s">
        <v>43</v>
      </c>
      <c r="P1585" s="142">
        <f>O1585*H1585</f>
        <v>0</v>
      </c>
      <c r="Q1585" s="142">
        <v>1E-3</v>
      </c>
      <c r="R1585" s="142">
        <f>Q1585*H1585</f>
        <v>0.24583099999999999</v>
      </c>
      <c r="S1585" s="142">
        <v>0</v>
      </c>
      <c r="T1585" s="143">
        <f>S1585*H1585</f>
        <v>0</v>
      </c>
      <c r="AR1585" s="144" t="s">
        <v>368</v>
      </c>
      <c r="AT1585" s="144" t="s">
        <v>308</v>
      </c>
      <c r="AU1585" s="144" t="s">
        <v>81</v>
      </c>
      <c r="AY1585" s="18" t="s">
        <v>306</v>
      </c>
      <c r="BE1585" s="145">
        <f>IF(N1585="základní",J1585,0)</f>
        <v>0</v>
      </c>
      <c r="BF1585" s="145">
        <f>IF(N1585="snížená",J1585,0)</f>
        <v>0</v>
      </c>
      <c r="BG1585" s="145">
        <f>IF(N1585="zákl. přenesená",J1585,0)</f>
        <v>0</v>
      </c>
      <c r="BH1585" s="145">
        <f>IF(N1585="sníž. přenesená",J1585,0)</f>
        <v>0</v>
      </c>
      <c r="BI1585" s="145">
        <f>IF(N1585="nulová",J1585,0)</f>
        <v>0</v>
      </c>
      <c r="BJ1585" s="18" t="s">
        <v>79</v>
      </c>
      <c r="BK1585" s="145">
        <f>ROUND(I1585*H1585,2)</f>
        <v>0</v>
      </c>
      <c r="BL1585" s="18" t="s">
        <v>368</v>
      </c>
      <c r="BM1585" s="144" t="s">
        <v>5005</v>
      </c>
    </row>
    <row r="1586" spans="2:65" s="1" customFormat="1" ht="126.75">
      <c r="B1586" s="33"/>
      <c r="D1586" s="147" t="s">
        <v>356</v>
      </c>
      <c r="F1586" s="178" t="s">
        <v>5006</v>
      </c>
      <c r="I1586" s="163"/>
      <c r="L1586" s="33"/>
      <c r="M1586" s="164"/>
      <c r="T1586" s="52"/>
      <c r="AT1586" s="18" t="s">
        <v>356</v>
      </c>
      <c r="AU1586" s="18" t="s">
        <v>81</v>
      </c>
    </row>
    <row r="1587" spans="2:65" s="14" customFormat="1">
      <c r="B1587" s="165"/>
      <c r="D1587" s="147" t="s">
        <v>313</v>
      </c>
      <c r="E1587" s="166" t="s">
        <v>21</v>
      </c>
      <c r="F1587" s="167" t="s">
        <v>5007</v>
      </c>
      <c r="H1587" s="166" t="s">
        <v>21</v>
      </c>
      <c r="I1587" s="168"/>
      <c r="L1587" s="165"/>
      <c r="M1587" s="169"/>
      <c r="T1587" s="170"/>
      <c r="AT1587" s="166" t="s">
        <v>313</v>
      </c>
      <c r="AU1587" s="166" t="s">
        <v>81</v>
      </c>
      <c r="AV1587" s="14" t="s">
        <v>79</v>
      </c>
      <c r="AW1587" s="14" t="s">
        <v>34</v>
      </c>
      <c r="AX1587" s="14" t="s">
        <v>72</v>
      </c>
      <c r="AY1587" s="166" t="s">
        <v>306</v>
      </c>
    </row>
    <row r="1588" spans="2:65" s="12" customFormat="1">
      <c r="B1588" s="146"/>
      <c r="D1588" s="147" t="s">
        <v>313</v>
      </c>
      <c r="E1588" s="148" t="s">
        <v>21</v>
      </c>
      <c r="F1588" s="149" t="s">
        <v>5008</v>
      </c>
      <c r="H1588" s="150">
        <v>101.08799999999999</v>
      </c>
      <c r="I1588" s="151"/>
      <c r="L1588" s="146"/>
      <c r="M1588" s="152"/>
      <c r="T1588" s="153"/>
      <c r="AT1588" s="148" t="s">
        <v>313</v>
      </c>
      <c r="AU1588" s="148" t="s">
        <v>81</v>
      </c>
      <c r="AV1588" s="12" t="s">
        <v>81</v>
      </c>
      <c r="AW1588" s="12" t="s">
        <v>34</v>
      </c>
      <c r="AX1588" s="12" t="s">
        <v>72</v>
      </c>
      <c r="AY1588" s="148" t="s">
        <v>306</v>
      </c>
    </row>
    <row r="1589" spans="2:65" s="12" customFormat="1">
      <c r="B1589" s="146"/>
      <c r="D1589" s="147" t="s">
        <v>313</v>
      </c>
      <c r="E1589" s="148" t="s">
        <v>21</v>
      </c>
      <c r="F1589" s="149" t="s">
        <v>5009</v>
      </c>
      <c r="H1589" s="150">
        <v>31.004999999999999</v>
      </c>
      <c r="I1589" s="151"/>
      <c r="L1589" s="146"/>
      <c r="M1589" s="152"/>
      <c r="T1589" s="153"/>
      <c r="AT1589" s="148" t="s">
        <v>313</v>
      </c>
      <c r="AU1589" s="148" t="s">
        <v>81</v>
      </c>
      <c r="AV1589" s="12" t="s">
        <v>81</v>
      </c>
      <c r="AW1589" s="12" t="s">
        <v>34</v>
      </c>
      <c r="AX1589" s="12" t="s">
        <v>72</v>
      </c>
      <c r="AY1589" s="148" t="s">
        <v>306</v>
      </c>
    </row>
    <row r="1590" spans="2:65" s="12" customFormat="1">
      <c r="B1590" s="146"/>
      <c r="D1590" s="147" t="s">
        <v>313</v>
      </c>
      <c r="E1590" s="148" t="s">
        <v>21</v>
      </c>
      <c r="F1590" s="149" t="s">
        <v>5010</v>
      </c>
      <c r="H1590" s="150">
        <v>64.691999999999993</v>
      </c>
      <c r="I1590" s="151"/>
      <c r="L1590" s="146"/>
      <c r="M1590" s="152"/>
      <c r="T1590" s="153"/>
      <c r="AT1590" s="148" t="s">
        <v>313</v>
      </c>
      <c r="AU1590" s="148" t="s">
        <v>81</v>
      </c>
      <c r="AV1590" s="12" t="s">
        <v>81</v>
      </c>
      <c r="AW1590" s="12" t="s">
        <v>34</v>
      </c>
      <c r="AX1590" s="12" t="s">
        <v>72</v>
      </c>
      <c r="AY1590" s="148" t="s">
        <v>306</v>
      </c>
    </row>
    <row r="1591" spans="2:65" s="12" customFormat="1">
      <c r="B1591" s="146"/>
      <c r="D1591" s="147" t="s">
        <v>313</v>
      </c>
      <c r="E1591" s="148" t="s">
        <v>21</v>
      </c>
      <c r="F1591" s="149" t="s">
        <v>5011</v>
      </c>
      <c r="H1591" s="150">
        <v>49.045999999999999</v>
      </c>
      <c r="I1591" s="151"/>
      <c r="L1591" s="146"/>
      <c r="M1591" s="152"/>
      <c r="T1591" s="153"/>
      <c r="AT1591" s="148" t="s">
        <v>313</v>
      </c>
      <c r="AU1591" s="148" t="s">
        <v>81</v>
      </c>
      <c r="AV1591" s="12" t="s">
        <v>81</v>
      </c>
      <c r="AW1591" s="12" t="s">
        <v>34</v>
      </c>
      <c r="AX1591" s="12" t="s">
        <v>72</v>
      </c>
      <c r="AY1591" s="148" t="s">
        <v>306</v>
      </c>
    </row>
    <row r="1592" spans="2:65" s="13" customFormat="1">
      <c r="B1592" s="154"/>
      <c r="D1592" s="147" t="s">
        <v>313</v>
      </c>
      <c r="E1592" s="155" t="s">
        <v>21</v>
      </c>
      <c r="F1592" s="156" t="s">
        <v>315</v>
      </c>
      <c r="H1592" s="157">
        <v>245.83099999999999</v>
      </c>
      <c r="I1592" s="158"/>
      <c r="L1592" s="154"/>
      <c r="M1592" s="159"/>
      <c r="T1592" s="160"/>
      <c r="AT1592" s="155" t="s">
        <v>313</v>
      </c>
      <c r="AU1592" s="155" t="s">
        <v>81</v>
      </c>
      <c r="AV1592" s="13" t="s">
        <v>89</v>
      </c>
      <c r="AW1592" s="13" t="s">
        <v>34</v>
      </c>
      <c r="AX1592" s="13" t="s">
        <v>79</v>
      </c>
      <c r="AY1592" s="155" t="s">
        <v>306</v>
      </c>
    </row>
    <row r="1593" spans="2:65" s="1" customFormat="1" ht="24.2" customHeight="1">
      <c r="B1593" s="33"/>
      <c r="C1593" s="133" t="s">
        <v>2190</v>
      </c>
      <c r="D1593" s="133" t="s">
        <v>308</v>
      </c>
      <c r="E1593" s="134" t="s">
        <v>5012</v>
      </c>
      <c r="F1593" s="135" t="s">
        <v>5013</v>
      </c>
      <c r="G1593" s="136" t="s">
        <v>661</v>
      </c>
      <c r="H1593" s="137">
        <v>17</v>
      </c>
      <c r="I1593" s="138"/>
      <c r="J1593" s="139">
        <f>ROUND(I1593*H1593,2)</f>
        <v>0</v>
      </c>
      <c r="K1593" s="135" t="s">
        <v>3596</v>
      </c>
      <c r="L1593" s="33"/>
      <c r="M1593" s="140" t="s">
        <v>21</v>
      </c>
      <c r="N1593" s="141" t="s">
        <v>43</v>
      </c>
      <c r="P1593" s="142">
        <f>O1593*H1593</f>
        <v>0</v>
      </c>
      <c r="Q1593" s="142">
        <v>0</v>
      </c>
      <c r="R1593" s="142">
        <f>Q1593*H1593</f>
        <v>0</v>
      </c>
      <c r="S1593" s="142">
        <v>0</v>
      </c>
      <c r="T1593" s="143">
        <f>S1593*H1593</f>
        <v>0</v>
      </c>
      <c r="AR1593" s="144" t="s">
        <v>368</v>
      </c>
      <c r="AT1593" s="144" t="s">
        <v>308</v>
      </c>
      <c r="AU1593" s="144" t="s">
        <v>81</v>
      </c>
      <c r="AY1593" s="18" t="s">
        <v>306</v>
      </c>
      <c r="BE1593" s="145">
        <f>IF(N1593="základní",J1593,0)</f>
        <v>0</v>
      </c>
      <c r="BF1593" s="145">
        <f>IF(N1593="snížená",J1593,0)</f>
        <v>0</v>
      </c>
      <c r="BG1593" s="145">
        <f>IF(N1593="zákl. přenesená",J1593,0)</f>
        <v>0</v>
      </c>
      <c r="BH1593" s="145">
        <f>IF(N1593="sníž. přenesená",J1593,0)</f>
        <v>0</v>
      </c>
      <c r="BI1593" s="145">
        <f>IF(N1593="nulová",J1593,0)</f>
        <v>0</v>
      </c>
      <c r="BJ1593" s="18" t="s">
        <v>79</v>
      </c>
      <c r="BK1593" s="145">
        <f>ROUND(I1593*H1593,2)</f>
        <v>0</v>
      </c>
      <c r="BL1593" s="18" t="s">
        <v>368</v>
      </c>
      <c r="BM1593" s="144" t="s">
        <v>5014</v>
      </c>
    </row>
    <row r="1594" spans="2:65" s="1" customFormat="1">
      <c r="B1594" s="33"/>
      <c r="D1594" s="161" t="s">
        <v>321</v>
      </c>
      <c r="F1594" s="162" t="s">
        <v>5015</v>
      </c>
      <c r="I1594" s="163"/>
      <c r="L1594" s="33"/>
      <c r="M1594" s="164"/>
      <c r="T1594" s="52"/>
      <c r="AT1594" s="18" t="s">
        <v>321</v>
      </c>
      <c r="AU1594" s="18" t="s">
        <v>81</v>
      </c>
    </row>
    <row r="1595" spans="2:65" s="1" customFormat="1" ht="29.25">
      <c r="B1595" s="33"/>
      <c r="D1595" s="147" t="s">
        <v>356</v>
      </c>
      <c r="F1595" s="178" t="s">
        <v>5016</v>
      </c>
      <c r="I1595" s="163"/>
      <c r="L1595" s="33"/>
      <c r="M1595" s="164"/>
      <c r="T1595" s="52"/>
      <c r="AT1595" s="18" t="s">
        <v>356</v>
      </c>
      <c r="AU1595" s="18" t="s">
        <v>81</v>
      </c>
    </row>
    <row r="1596" spans="2:65" s="12" customFormat="1">
      <c r="B1596" s="146"/>
      <c r="D1596" s="147" t="s">
        <v>313</v>
      </c>
      <c r="E1596" s="148" t="s">
        <v>21</v>
      </c>
      <c r="F1596" s="149" t="s">
        <v>5017</v>
      </c>
      <c r="H1596" s="150">
        <v>17</v>
      </c>
      <c r="I1596" s="151"/>
      <c r="L1596" s="146"/>
      <c r="M1596" s="152"/>
      <c r="T1596" s="153"/>
      <c r="AT1596" s="148" t="s">
        <v>313</v>
      </c>
      <c r="AU1596" s="148" t="s">
        <v>81</v>
      </c>
      <c r="AV1596" s="12" t="s">
        <v>81</v>
      </c>
      <c r="AW1596" s="12" t="s">
        <v>34</v>
      </c>
      <c r="AX1596" s="12" t="s">
        <v>72</v>
      </c>
      <c r="AY1596" s="148" t="s">
        <v>306</v>
      </c>
    </row>
    <row r="1597" spans="2:65" s="13" customFormat="1">
      <c r="B1597" s="154"/>
      <c r="D1597" s="147" t="s">
        <v>313</v>
      </c>
      <c r="E1597" s="155" t="s">
        <v>21</v>
      </c>
      <c r="F1597" s="156" t="s">
        <v>315</v>
      </c>
      <c r="H1597" s="157">
        <v>17</v>
      </c>
      <c r="I1597" s="158"/>
      <c r="L1597" s="154"/>
      <c r="M1597" s="159"/>
      <c r="T1597" s="160"/>
      <c r="AT1597" s="155" t="s">
        <v>313</v>
      </c>
      <c r="AU1597" s="155" t="s">
        <v>81</v>
      </c>
      <c r="AV1597" s="13" t="s">
        <v>89</v>
      </c>
      <c r="AW1597" s="13" t="s">
        <v>34</v>
      </c>
      <c r="AX1597" s="13" t="s">
        <v>79</v>
      </c>
      <c r="AY1597" s="155" t="s">
        <v>306</v>
      </c>
    </row>
    <row r="1598" spans="2:65" s="1" customFormat="1" ht="16.5" customHeight="1">
      <c r="B1598" s="33"/>
      <c r="C1598" s="179" t="s">
        <v>2196</v>
      </c>
      <c r="D1598" s="179" t="s">
        <v>447</v>
      </c>
      <c r="E1598" s="180" t="s">
        <v>5018</v>
      </c>
      <c r="F1598" s="181" t="s">
        <v>5019</v>
      </c>
      <c r="G1598" s="182" t="s">
        <v>661</v>
      </c>
      <c r="H1598" s="183">
        <v>17</v>
      </c>
      <c r="I1598" s="184"/>
      <c r="J1598" s="185">
        <f>ROUND(I1598*H1598,2)</f>
        <v>0</v>
      </c>
      <c r="K1598" s="181" t="s">
        <v>3596</v>
      </c>
      <c r="L1598" s="186"/>
      <c r="M1598" s="187" t="s">
        <v>21</v>
      </c>
      <c r="N1598" s="188" t="s">
        <v>43</v>
      </c>
      <c r="P1598" s="142">
        <f>O1598*H1598</f>
        <v>0</v>
      </c>
      <c r="Q1598" s="142">
        <v>3.0699999999999998E-3</v>
      </c>
      <c r="R1598" s="142">
        <f>Q1598*H1598</f>
        <v>5.219E-2</v>
      </c>
      <c r="S1598" s="142">
        <v>0</v>
      </c>
      <c r="T1598" s="143">
        <f>S1598*H1598</f>
        <v>0</v>
      </c>
      <c r="AR1598" s="144" t="s">
        <v>530</v>
      </c>
      <c r="AT1598" s="144" t="s">
        <v>447</v>
      </c>
      <c r="AU1598" s="144" t="s">
        <v>81</v>
      </c>
      <c r="AY1598" s="18" t="s">
        <v>306</v>
      </c>
      <c r="BE1598" s="145">
        <f>IF(N1598="základní",J1598,0)</f>
        <v>0</v>
      </c>
      <c r="BF1598" s="145">
        <f>IF(N1598="snížená",J1598,0)</f>
        <v>0</v>
      </c>
      <c r="BG1598" s="145">
        <f>IF(N1598="zákl. přenesená",J1598,0)</f>
        <v>0</v>
      </c>
      <c r="BH1598" s="145">
        <f>IF(N1598="sníž. přenesená",J1598,0)</f>
        <v>0</v>
      </c>
      <c r="BI1598" s="145">
        <f>IF(N1598="nulová",J1598,0)</f>
        <v>0</v>
      </c>
      <c r="BJ1598" s="18" t="s">
        <v>79</v>
      </c>
      <c r="BK1598" s="145">
        <f>ROUND(I1598*H1598,2)</f>
        <v>0</v>
      </c>
      <c r="BL1598" s="18" t="s">
        <v>368</v>
      </c>
      <c r="BM1598" s="144" t="s">
        <v>5020</v>
      </c>
    </row>
    <row r="1599" spans="2:65" s="1" customFormat="1" ht="19.5">
      <c r="B1599" s="33"/>
      <c r="D1599" s="147" t="s">
        <v>356</v>
      </c>
      <c r="F1599" s="178" t="s">
        <v>5021</v>
      </c>
      <c r="I1599" s="163"/>
      <c r="L1599" s="33"/>
      <c r="M1599" s="164"/>
      <c r="T1599" s="52"/>
      <c r="AT1599" s="18" t="s">
        <v>356</v>
      </c>
      <c r="AU1599" s="18" t="s">
        <v>81</v>
      </c>
    </row>
    <row r="1600" spans="2:65" s="1" customFormat="1" ht="24.2" customHeight="1">
      <c r="B1600" s="33"/>
      <c r="C1600" s="133" t="s">
        <v>2202</v>
      </c>
      <c r="D1600" s="133" t="s">
        <v>308</v>
      </c>
      <c r="E1600" s="134" t="s">
        <v>5022</v>
      </c>
      <c r="F1600" s="135" t="s">
        <v>5023</v>
      </c>
      <c r="G1600" s="136" t="s">
        <v>661</v>
      </c>
      <c r="H1600" s="137">
        <v>17</v>
      </c>
      <c r="I1600" s="138"/>
      <c r="J1600" s="139">
        <f>ROUND(I1600*H1600,2)</f>
        <v>0</v>
      </c>
      <c r="K1600" s="135" t="s">
        <v>3596</v>
      </c>
      <c r="L1600" s="33"/>
      <c r="M1600" s="140" t="s">
        <v>21</v>
      </c>
      <c r="N1600" s="141" t="s">
        <v>43</v>
      </c>
      <c r="P1600" s="142">
        <f>O1600*H1600</f>
        <v>0</v>
      </c>
      <c r="Q1600" s="142">
        <v>0</v>
      </c>
      <c r="R1600" s="142">
        <f>Q1600*H1600</f>
        <v>0</v>
      </c>
      <c r="S1600" s="142">
        <v>0</v>
      </c>
      <c r="T1600" s="143">
        <f>S1600*H1600</f>
        <v>0</v>
      </c>
      <c r="AR1600" s="144" t="s">
        <v>368</v>
      </c>
      <c r="AT1600" s="144" t="s">
        <v>308</v>
      </c>
      <c r="AU1600" s="144" t="s">
        <v>81</v>
      </c>
      <c r="AY1600" s="18" t="s">
        <v>306</v>
      </c>
      <c r="BE1600" s="145">
        <f>IF(N1600="základní",J1600,0)</f>
        <v>0</v>
      </c>
      <c r="BF1600" s="145">
        <f>IF(N1600="snížená",J1600,0)</f>
        <v>0</v>
      </c>
      <c r="BG1600" s="145">
        <f>IF(N1600="zákl. přenesená",J1600,0)</f>
        <v>0</v>
      </c>
      <c r="BH1600" s="145">
        <f>IF(N1600="sníž. přenesená",J1600,0)</f>
        <v>0</v>
      </c>
      <c r="BI1600" s="145">
        <f>IF(N1600="nulová",J1600,0)</f>
        <v>0</v>
      </c>
      <c r="BJ1600" s="18" t="s">
        <v>79</v>
      </c>
      <c r="BK1600" s="145">
        <f>ROUND(I1600*H1600,2)</f>
        <v>0</v>
      </c>
      <c r="BL1600" s="18" t="s">
        <v>368</v>
      </c>
      <c r="BM1600" s="144" t="s">
        <v>5024</v>
      </c>
    </row>
    <row r="1601" spans="2:65" s="1" customFormat="1">
      <c r="B1601" s="33"/>
      <c r="D1601" s="161" t="s">
        <v>321</v>
      </c>
      <c r="F1601" s="162" t="s">
        <v>5025</v>
      </c>
      <c r="I1601" s="163"/>
      <c r="L1601" s="33"/>
      <c r="M1601" s="164"/>
      <c r="T1601" s="52"/>
      <c r="AT1601" s="18" t="s">
        <v>321</v>
      </c>
      <c r="AU1601" s="18" t="s">
        <v>81</v>
      </c>
    </row>
    <row r="1602" spans="2:65" s="1" customFormat="1" ht="19.5">
      <c r="B1602" s="33"/>
      <c r="D1602" s="147" t="s">
        <v>356</v>
      </c>
      <c r="F1602" s="178" t="s">
        <v>5026</v>
      </c>
      <c r="I1602" s="163"/>
      <c r="L1602" s="33"/>
      <c r="M1602" s="164"/>
      <c r="T1602" s="52"/>
      <c r="AT1602" s="18" t="s">
        <v>356</v>
      </c>
      <c r="AU1602" s="18" t="s">
        <v>81</v>
      </c>
    </row>
    <row r="1603" spans="2:65" s="12" customFormat="1">
      <c r="B1603" s="146"/>
      <c r="D1603" s="147" t="s">
        <v>313</v>
      </c>
      <c r="E1603" s="148" t="s">
        <v>21</v>
      </c>
      <c r="F1603" s="149" t="s">
        <v>5017</v>
      </c>
      <c r="H1603" s="150">
        <v>17</v>
      </c>
      <c r="I1603" s="151"/>
      <c r="L1603" s="146"/>
      <c r="M1603" s="152"/>
      <c r="T1603" s="153"/>
      <c r="AT1603" s="148" t="s">
        <v>313</v>
      </c>
      <c r="AU1603" s="148" t="s">
        <v>81</v>
      </c>
      <c r="AV1603" s="12" t="s">
        <v>81</v>
      </c>
      <c r="AW1603" s="12" t="s">
        <v>34</v>
      </c>
      <c r="AX1603" s="12" t="s">
        <v>72</v>
      </c>
      <c r="AY1603" s="148" t="s">
        <v>306</v>
      </c>
    </row>
    <row r="1604" spans="2:65" s="13" customFormat="1">
      <c r="B1604" s="154"/>
      <c r="D1604" s="147" t="s">
        <v>313</v>
      </c>
      <c r="E1604" s="155" t="s">
        <v>21</v>
      </c>
      <c r="F1604" s="156" t="s">
        <v>315</v>
      </c>
      <c r="H1604" s="157">
        <v>17</v>
      </c>
      <c r="I1604" s="158"/>
      <c r="L1604" s="154"/>
      <c r="M1604" s="159"/>
      <c r="T1604" s="160"/>
      <c r="AT1604" s="155" t="s">
        <v>313</v>
      </c>
      <c r="AU1604" s="155" t="s">
        <v>81</v>
      </c>
      <c r="AV1604" s="13" t="s">
        <v>89</v>
      </c>
      <c r="AW1604" s="13" t="s">
        <v>34</v>
      </c>
      <c r="AX1604" s="13" t="s">
        <v>79</v>
      </c>
      <c r="AY1604" s="155" t="s">
        <v>306</v>
      </c>
    </row>
    <row r="1605" spans="2:65" s="1" customFormat="1" ht="16.5" customHeight="1">
      <c r="B1605" s="33"/>
      <c r="C1605" s="179" t="s">
        <v>2207</v>
      </c>
      <c r="D1605" s="179" t="s">
        <v>447</v>
      </c>
      <c r="E1605" s="180" t="s">
        <v>5027</v>
      </c>
      <c r="F1605" s="181" t="s">
        <v>5028</v>
      </c>
      <c r="G1605" s="182" t="s">
        <v>240</v>
      </c>
      <c r="H1605" s="183">
        <v>70.099999999999994</v>
      </c>
      <c r="I1605" s="184"/>
      <c r="J1605" s="185">
        <f>ROUND(I1605*H1605,2)</f>
        <v>0</v>
      </c>
      <c r="K1605" s="181" t="s">
        <v>3596</v>
      </c>
      <c r="L1605" s="186"/>
      <c r="M1605" s="187" t="s">
        <v>21</v>
      </c>
      <c r="N1605" s="188" t="s">
        <v>43</v>
      </c>
      <c r="P1605" s="142">
        <f>O1605*H1605</f>
        <v>0</v>
      </c>
      <c r="Q1605" s="142">
        <v>1.4999999999999999E-4</v>
      </c>
      <c r="R1605" s="142">
        <f>Q1605*H1605</f>
        <v>1.0514999999999998E-2</v>
      </c>
      <c r="S1605" s="142">
        <v>0</v>
      </c>
      <c r="T1605" s="143">
        <f>S1605*H1605</f>
        <v>0</v>
      </c>
      <c r="AR1605" s="144" t="s">
        <v>530</v>
      </c>
      <c r="AT1605" s="144" t="s">
        <v>447</v>
      </c>
      <c r="AU1605" s="144" t="s">
        <v>81</v>
      </c>
      <c r="AY1605" s="18" t="s">
        <v>306</v>
      </c>
      <c r="BE1605" s="145">
        <f>IF(N1605="základní",J1605,0)</f>
        <v>0</v>
      </c>
      <c r="BF1605" s="145">
        <f>IF(N1605="snížená",J1605,0)</f>
        <v>0</v>
      </c>
      <c r="BG1605" s="145">
        <f>IF(N1605="zákl. přenesená",J1605,0)</f>
        <v>0</v>
      </c>
      <c r="BH1605" s="145">
        <f>IF(N1605="sníž. přenesená",J1605,0)</f>
        <v>0</v>
      </c>
      <c r="BI1605" s="145">
        <f>IF(N1605="nulová",J1605,0)</f>
        <v>0</v>
      </c>
      <c r="BJ1605" s="18" t="s">
        <v>79</v>
      </c>
      <c r="BK1605" s="145">
        <f>ROUND(I1605*H1605,2)</f>
        <v>0</v>
      </c>
      <c r="BL1605" s="18" t="s">
        <v>368</v>
      </c>
      <c r="BM1605" s="144" t="s">
        <v>5029</v>
      </c>
    </row>
    <row r="1606" spans="2:65" s="12" customFormat="1">
      <c r="B1606" s="146"/>
      <c r="D1606" s="147" t="s">
        <v>313</v>
      </c>
      <c r="E1606" s="148" t="s">
        <v>21</v>
      </c>
      <c r="F1606" s="149" t="s">
        <v>5030</v>
      </c>
      <c r="H1606" s="150">
        <v>70.099999999999994</v>
      </c>
      <c r="I1606" s="151"/>
      <c r="L1606" s="146"/>
      <c r="M1606" s="152"/>
      <c r="T1606" s="153"/>
      <c r="AT1606" s="148" t="s">
        <v>313</v>
      </c>
      <c r="AU1606" s="148" t="s">
        <v>81</v>
      </c>
      <c r="AV1606" s="12" t="s">
        <v>81</v>
      </c>
      <c r="AW1606" s="12" t="s">
        <v>34</v>
      </c>
      <c r="AX1606" s="12" t="s">
        <v>72</v>
      </c>
      <c r="AY1606" s="148" t="s">
        <v>306</v>
      </c>
    </row>
    <row r="1607" spans="2:65" s="13" customFormat="1">
      <c r="B1607" s="154"/>
      <c r="D1607" s="147" t="s">
        <v>313</v>
      </c>
      <c r="E1607" s="155" t="s">
        <v>21</v>
      </c>
      <c r="F1607" s="156" t="s">
        <v>315</v>
      </c>
      <c r="H1607" s="157">
        <v>70.099999999999994</v>
      </c>
      <c r="I1607" s="158"/>
      <c r="L1607" s="154"/>
      <c r="M1607" s="159"/>
      <c r="T1607" s="160"/>
      <c r="AT1607" s="155" t="s">
        <v>313</v>
      </c>
      <c r="AU1607" s="155" t="s">
        <v>81</v>
      </c>
      <c r="AV1607" s="13" t="s">
        <v>89</v>
      </c>
      <c r="AW1607" s="13" t="s">
        <v>34</v>
      </c>
      <c r="AX1607" s="13" t="s">
        <v>79</v>
      </c>
      <c r="AY1607" s="155" t="s">
        <v>306</v>
      </c>
    </row>
    <row r="1608" spans="2:65" s="1" customFormat="1" ht="24.2" customHeight="1">
      <c r="B1608" s="33"/>
      <c r="C1608" s="133" t="s">
        <v>2214</v>
      </c>
      <c r="D1608" s="133" t="s">
        <v>308</v>
      </c>
      <c r="E1608" s="134" t="s">
        <v>5031</v>
      </c>
      <c r="F1608" s="135" t="s">
        <v>5032</v>
      </c>
      <c r="G1608" s="136" t="s">
        <v>422</v>
      </c>
      <c r="H1608" s="137">
        <v>1</v>
      </c>
      <c r="I1608" s="138"/>
      <c r="J1608" s="139">
        <f>ROUND(I1608*H1608,2)</f>
        <v>0</v>
      </c>
      <c r="K1608" s="135" t="s">
        <v>311</v>
      </c>
      <c r="L1608" s="33"/>
      <c r="M1608" s="140" t="s">
        <v>21</v>
      </c>
      <c r="N1608" s="141" t="s">
        <v>43</v>
      </c>
      <c r="P1608" s="142">
        <f>O1608*H1608</f>
        <v>0</v>
      </c>
      <c r="Q1608" s="142">
        <v>0</v>
      </c>
      <c r="R1608" s="142">
        <f>Q1608*H1608</f>
        <v>0</v>
      </c>
      <c r="S1608" s="142">
        <v>0</v>
      </c>
      <c r="T1608" s="143">
        <f>S1608*H1608</f>
        <v>0</v>
      </c>
      <c r="AR1608" s="144" t="s">
        <v>368</v>
      </c>
      <c r="AT1608" s="144" t="s">
        <v>308</v>
      </c>
      <c r="AU1608" s="144" t="s">
        <v>81</v>
      </c>
      <c r="AY1608" s="18" t="s">
        <v>306</v>
      </c>
      <c r="BE1608" s="145">
        <f>IF(N1608="základní",J1608,0)</f>
        <v>0</v>
      </c>
      <c r="BF1608" s="145">
        <f>IF(N1608="snížená",J1608,0)</f>
        <v>0</v>
      </c>
      <c r="BG1608" s="145">
        <f>IF(N1608="zákl. přenesená",J1608,0)</f>
        <v>0</v>
      </c>
      <c r="BH1608" s="145">
        <f>IF(N1608="sníž. přenesená",J1608,0)</f>
        <v>0</v>
      </c>
      <c r="BI1608" s="145">
        <f>IF(N1608="nulová",J1608,0)</f>
        <v>0</v>
      </c>
      <c r="BJ1608" s="18" t="s">
        <v>79</v>
      </c>
      <c r="BK1608" s="145">
        <f>ROUND(I1608*H1608,2)</f>
        <v>0</v>
      </c>
      <c r="BL1608" s="18" t="s">
        <v>368</v>
      </c>
      <c r="BM1608" s="144" t="s">
        <v>5033</v>
      </c>
    </row>
    <row r="1609" spans="2:65" s="1" customFormat="1" ht="39">
      <c r="B1609" s="33"/>
      <c r="D1609" s="147" t="s">
        <v>356</v>
      </c>
      <c r="F1609" s="178" t="s">
        <v>5034</v>
      </c>
      <c r="I1609" s="163"/>
      <c r="L1609" s="33"/>
      <c r="M1609" s="164"/>
      <c r="T1609" s="52"/>
      <c r="AT1609" s="18" t="s">
        <v>356</v>
      </c>
      <c r="AU1609" s="18" t="s">
        <v>81</v>
      </c>
    </row>
    <row r="1610" spans="2:65" s="1" customFormat="1" ht="37.9" customHeight="1">
      <c r="B1610" s="33"/>
      <c r="C1610" s="133" t="s">
        <v>2219</v>
      </c>
      <c r="D1610" s="133" t="s">
        <v>308</v>
      </c>
      <c r="E1610" s="134" t="s">
        <v>5035</v>
      </c>
      <c r="F1610" s="135" t="s">
        <v>5036</v>
      </c>
      <c r="G1610" s="136" t="s">
        <v>422</v>
      </c>
      <c r="H1610" s="137">
        <v>5</v>
      </c>
      <c r="I1610" s="138"/>
      <c r="J1610" s="139">
        <f>ROUND(I1610*H1610,2)</f>
        <v>0</v>
      </c>
      <c r="K1610" s="135" t="s">
        <v>311</v>
      </c>
      <c r="L1610" s="33"/>
      <c r="M1610" s="140" t="s">
        <v>21</v>
      </c>
      <c r="N1610" s="141" t="s">
        <v>43</v>
      </c>
      <c r="P1610" s="142">
        <f>O1610*H1610</f>
        <v>0</v>
      </c>
      <c r="Q1610" s="142">
        <v>0</v>
      </c>
      <c r="R1610" s="142">
        <f>Q1610*H1610</f>
        <v>0</v>
      </c>
      <c r="S1610" s="142">
        <v>0</v>
      </c>
      <c r="T1610" s="143">
        <f>S1610*H1610</f>
        <v>0</v>
      </c>
      <c r="AR1610" s="144" t="s">
        <v>368</v>
      </c>
      <c r="AT1610" s="144" t="s">
        <v>308</v>
      </c>
      <c r="AU1610" s="144" t="s">
        <v>81</v>
      </c>
      <c r="AY1610" s="18" t="s">
        <v>306</v>
      </c>
      <c r="BE1610" s="145">
        <f>IF(N1610="základní",J1610,0)</f>
        <v>0</v>
      </c>
      <c r="BF1610" s="145">
        <f>IF(N1610="snížená",J1610,0)</f>
        <v>0</v>
      </c>
      <c r="BG1610" s="145">
        <f>IF(N1610="zákl. přenesená",J1610,0)</f>
        <v>0</v>
      </c>
      <c r="BH1610" s="145">
        <f>IF(N1610="sníž. přenesená",J1610,0)</f>
        <v>0</v>
      </c>
      <c r="BI1610" s="145">
        <f>IF(N1610="nulová",J1610,0)</f>
        <v>0</v>
      </c>
      <c r="BJ1610" s="18" t="s">
        <v>79</v>
      </c>
      <c r="BK1610" s="145">
        <f>ROUND(I1610*H1610,2)</f>
        <v>0</v>
      </c>
      <c r="BL1610" s="18" t="s">
        <v>368</v>
      </c>
      <c r="BM1610" s="144" t="s">
        <v>5037</v>
      </c>
    </row>
    <row r="1611" spans="2:65" s="1" customFormat="1" ht="156">
      <c r="B1611" s="33"/>
      <c r="D1611" s="147" t="s">
        <v>356</v>
      </c>
      <c r="F1611" s="178" t="s">
        <v>5038</v>
      </c>
      <c r="I1611" s="163"/>
      <c r="L1611" s="33"/>
      <c r="M1611" s="164"/>
      <c r="T1611" s="52"/>
      <c r="AT1611" s="18" t="s">
        <v>356</v>
      </c>
      <c r="AU1611" s="18" t="s">
        <v>81</v>
      </c>
    </row>
    <row r="1612" spans="2:65" s="1" customFormat="1" ht="33" customHeight="1">
      <c r="B1612" s="33"/>
      <c r="C1612" s="133" t="s">
        <v>2225</v>
      </c>
      <c r="D1612" s="133" t="s">
        <v>308</v>
      </c>
      <c r="E1612" s="134" t="s">
        <v>5039</v>
      </c>
      <c r="F1612" s="135" t="s">
        <v>5040</v>
      </c>
      <c r="G1612" s="136" t="s">
        <v>422</v>
      </c>
      <c r="H1612" s="137">
        <v>1</v>
      </c>
      <c r="I1612" s="138"/>
      <c r="J1612" s="139">
        <f>ROUND(I1612*H1612,2)</f>
        <v>0</v>
      </c>
      <c r="K1612" s="135" t="s">
        <v>311</v>
      </c>
      <c r="L1612" s="33"/>
      <c r="M1612" s="140" t="s">
        <v>21</v>
      </c>
      <c r="N1612" s="141" t="s">
        <v>43</v>
      </c>
      <c r="P1612" s="142">
        <f>O1612*H1612</f>
        <v>0</v>
      </c>
      <c r="Q1612" s="142">
        <v>0</v>
      </c>
      <c r="R1612" s="142">
        <f>Q1612*H1612</f>
        <v>0</v>
      </c>
      <c r="S1612" s="142">
        <v>0</v>
      </c>
      <c r="T1612" s="143">
        <f>S1612*H1612</f>
        <v>0</v>
      </c>
      <c r="AR1612" s="144" t="s">
        <v>368</v>
      </c>
      <c r="AT1612" s="144" t="s">
        <v>308</v>
      </c>
      <c r="AU1612" s="144" t="s">
        <v>81</v>
      </c>
      <c r="AY1612" s="18" t="s">
        <v>306</v>
      </c>
      <c r="BE1612" s="145">
        <f>IF(N1612="základní",J1612,0)</f>
        <v>0</v>
      </c>
      <c r="BF1612" s="145">
        <f>IF(N1612="snížená",J1612,0)</f>
        <v>0</v>
      </c>
      <c r="BG1612" s="145">
        <f>IF(N1612="zákl. přenesená",J1612,0)</f>
        <v>0</v>
      </c>
      <c r="BH1612" s="145">
        <f>IF(N1612="sníž. přenesená",J1612,0)</f>
        <v>0</v>
      </c>
      <c r="BI1612" s="145">
        <f>IF(N1612="nulová",J1612,0)</f>
        <v>0</v>
      </c>
      <c r="BJ1612" s="18" t="s">
        <v>79</v>
      </c>
      <c r="BK1612" s="145">
        <f>ROUND(I1612*H1612,2)</f>
        <v>0</v>
      </c>
      <c r="BL1612" s="18" t="s">
        <v>368</v>
      </c>
      <c r="BM1612" s="144" t="s">
        <v>5041</v>
      </c>
    </row>
    <row r="1613" spans="2:65" s="1" customFormat="1" ht="165.75">
      <c r="B1613" s="33"/>
      <c r="D1613" s="147" t="s">
        <v>356</v>
      </c>
      <c r="F1613" s="178" t="s">
        <v>5042</v>
      </c>
      <c r="I1613" s="163"/>
      <c r="L1613" s="33"/>
      <c r="M1613" s="164"/>
      <c r="T1613" s="52"/>
      <c r="AT1613" s="18" t="s">
        <v>356</v>
      </c>
      <c r="AU1613" s="18" t="s">
        <v>81</v>
      </c>
    </row>
    <row r="1614" spans="2:65" s="1" customFormat="1" ht="16.5" customHeight="1">
      <c r="B1614" s="33"/>
      <c r="C1614" s="133" t="s">
        <v>2231</v>
      </c>
      <c r="D1614" s="133" t="s">
        <v>308</v>
      </c>
      <c r="E1614" s="134" t="s">
        <v>5043</v>
      </c>
      <c r="F1614" s="135" t="s">
        <v>5044</v>
      </c>
      <c r="G1614" s="136" t="s">
        <v>422</v>
      </c>
      <c r="H1614" s="137">
        <v>1</v>
      </c>
      <c r="I1614" s="138"/>
      <c r="J1614" s="139">
        <f>ROUND(I1614*H1614,2)</f>
        <v>0</v>
      </c>
      <c r="K1614" s="135" t="s">
        <v>311</v>
      </c>
      <c r="L1614" s="33"/>
      <c r="M1614" s="140" t="s">
        <v>21</v>
      </c>
      <c r="N1614" s="141" t="s">
        <v>43</v>
      </c>
      <c r="P1614" s="142">
        <f>O1614*H1614</f>
        <v>0</v>
      </c>
      <c r="Q1614" s="142">
        <v>0</v>
      </c>
      <c r="R1614" s="142">
        <f>Q1614*H1614</f>
        <v>0</v>
      </c>
      <c r="S1614" s="142">
        <v>0</v>
      </c>
      <c r="T1614" s="143">
        <f>S1614*H1614</f>
        <v>0</v>
      </c>
      <c r="AR1614" s="144" t="s">
        <v>368</v>
      </c>
      <c r="AT1614" s="144" t="s">
        <v>308</v>
      </c>
      <c r="AU1614" s="144" t="s">
        <v>81</v>
      </c>
      <c r="AY1614" s="18" t="s">
        <v>306</v>
      </c>
      <c r="BE1614" s="145">
        <f>IF(N1614="základní",J1614,0)</f>
        <v>0</v>
      </c>
      <c r="BF1614" s="145">
        <f>IF(N1614="snížená",J1614,0)</f>
        <v>0</v>
      </c>
      <c r="BG1614" s="145">
        <f>IF(N1614="zákl. přenesená",J1614,0)</f>
        <v>0</v>
      </c>
      <c r="BH1614" s="145">
        <f>IF(N1614="sníž. přenesená",J1614,0)</f>
        <v>0</v>
      </c>
      <c r="BI1614" s="145">
        <f>IF(N1614="nulová",J1614,0)</f>
        <v>0</v>
      </c>
      <c r="BJ1614" s="18" t="s">
        <v>79</v>
      </c>
      <c r="BK1614" s="145">
        <f>ROUND(I1614*H1614,2)</f>
        <v>0</v>
      </c>
      <c r="BL1614" s="18" t="s">
        <v>368</v>
      </c>
      <c r="BM1614" s="144" t="s">
        <v>5045</v>
      </c>
    </row>
    <row r="1615" spans="2:65" s="1" customFormat="1" ht="97.5">
      <c r="B1615" s="33"/>
      <c r="D1615" s="147" t="s">
        <v>356</v>
      </c>
      <c r="F1615" s="178" t="s">
        <v>5046</v>
      </c>
      <c r="I1615" s="163"/>
      <c r="L1615" s="33"/>
      <c r="M1615" s="164"/>
      <c r="T1615" s="52"/>
      <c r="AT1615" s="18" t="s">
        <v>356</v>
      </c>
      <c r="AU1615" s="18" t="s">
        <v>81</v>
      </c>
    </row>
    <row r="1616" spans="2:65" s="1" customFormat="1" ht="16.5" customHeight="1">
      <c r="B1616" s="33"/>
      <c r="C1616" s="133" t="s">
        <v>2237</v>
      </c>
      <c r="D1616" s="133" t="s">
        <v>308</v>
      </c>
      <c r="E1616" s="134" t="s">
        <v>5047</v>
      </c>
      <c r="F1616" s="135" t="s">
        <v>5048</v>
      </c>
      <c r="G1616" s="136" t="s">
        <v>2061</v>
      </c>
      <c r="H1616" s="137">
        <v>450</v>
      </c>
      <c r="I1616" s="138"/>
      <c r="J1616" s="139">
        <f>ROUND(I1616*H1616,2)</f>
        <v>0</v>
      </c>
      <c r="K1616" s="135" t="s">
        <v>311</v>
      </c>
      <c r="L1616" s="33"/>
      <c r="M1616" s="140" t="s">
        <v>21</v>
      </c>
      <c r="N1616" s="141" t="s">
        <v>43</v>
      </c>
      <c r="P1616" s="142">
        <f>O1616*H1616</f>
        <v>0</v>
      </c>
      <c r="Q1616" s="142">
        <v>0</v>
      </c>
      <c r="R1616" s="142">
        <f>Q1616*H1616</f>
        <v>0</v>
      </c>
      <c r="S1616" s="142">
        <v>0</v>
      </c>
      <c r="T1616" s="143">
        <f>S1616*H1616</f>
        <v>0</v>
      </c>
      <c r="AR1616" s="144" t="s">
        <v>368</v>
      </c>
      <c r="AT1616" s="144" t="s">
        <v>308</v>
      </c>
      <c r="AU1616" s="144" t="s">
        <v>81</v>
      </c>
      <c r="AY1616" s="18" t="s">
        <v>306</v>
      </c>
      <c r="BE1616" s="145">
        <f>IF(N1616="základní",J1616,0)</f>
        <v>0</v>
      </c>
      <c r="BF1616" s="145">
        <f>IF(N1616="snížená",J1616,0)</f>
        <v>0</v>
      </c>
      <c r="BG1616" s="145">
        <f>IF(N1616="zákl. přenesená",J1616,0)</f>
        <v>0</v>
      </c>
      <c r="BH1616" s="145">
        <f>IF(N1616="sníž. přenesená",J1616,0)</f>
        <v>0</v>
      </c>
      <c r="BI1616" s="145">
        <f>IF(N1616="nulová",J1616,0)</f>
        <v>0</v>
      </c>
      <c r="BJ1616" s="18" t="s">
        <v>79</v>
      </c>
      <c r="BK1616" s="145">
        <f>ROUND(I1616*H1616,2)</f>
        <v>0</v>
      </c>
      <c r="BL1616" s="18" t="s">
        <v>368</v>
      </c>
      <c r="BM1616" s="144" t="s">
        <v>5049</v>
      </c>
    </row>
    <row r="1617" spans="2:65" s="1" customFormat="1" ht="78">
      <c r="B1617" s="33"/>
      <c r="D1617" s="147" t="s">
        <v>356</v>
      </c>
      <c r="F1617" s="178" t="s">
        <v>5050</v>
      </c>
      <c r="I1617" s="163"/>
      <c r="L1617" s="33"/>
      <c r="M1617" s="164"/>
      <c r="T1617" s="52"/>
      <c r="AT1617" s="18" t="s">
        <v>356</v>
      </c>
      <c r="AU1617" s="18" t="s">
        <v>81</v>
      </c>
    </row>
    <row r="1618" spans="2:65" s="1" customFormat="1" ht="16.5" customHeight="1">
      <c r="B1618" s="33"/>
      <c r="C1618" s="133" t="s">
        <v>2240</v>
      </c>
      <c r="D1618" s="133" t="s">
        <v>308</v>
      </c>
      <c r="E1618" s="134" t="s">
        <v>5051</v>
      </c>
      <c r="F1618" s="135" t="s">
        <v>5052</v>
      </c>
      <c r="G1618" s="136" t="s">
        <v>2061</v>
      </c>
      <c r="H1618" s="137">
        <v>550</v>
      </c>
      <c r="I1618" s="138"/>
      <c r="J1618" s="139">
        <f>ROUND(I1618*H1618,2)</f>
        <v>0</v>
      </c>
      <c r="K1618" s="135" t="s">
        <v>311</v>
      </c>
      <c r="L1618" s="33"/>
      <c r="M1618" s="140" t="s">
        <v>21</v>
      </c>
      <c r="N1618" s="141" t="s">
        <v>43</v>
      </c>
      <c r="P1618" s="142">
        <f>O1618*H1618</f>
        <v>0</v>
      </c>
      <c r="Q1618" s="142">
        <v>0</v>
      </c>
      <c r="R1618" s="142">
        <f>Q1618*H1618</f>
        <v>0</v>
      </c>
      <c r="S1618" s="142">
        <v>0</v>
      </c>
      <c r="T1618" s="143">
        <f>S1618*H1618</f>
        <v>0</v>
      </c>
      <c r="AR1618" s="144" t="s">
        <v>368</v>
      </c>
      <c r="AT1618" s="144" t="s">
        <v>308</v>
      </c>
      <c r="AU1618" s="144" t="s">
        <v>81</v>
      </c>
      <c r="AY1618" s="18" t="s">
        <v>306</v>
      </c>
      <c r="BE1618" s="145">
        <f>IF(N1618="základní",J1618,0)</f>
        <v>0</v>
      </c>
      <c r="BF1618" s="145">
        <f>IF(N1618="snížená",J1618,0)</f>
        <v>0</v>
      </c>
      <c r="BG1618" s="145">
        <f>IF(N1618="zákl. přenesená",J1618,0)</f>
        <v>0</v>
      </c>
      <c r="BH1618" s="145">
        <f>IF(N1618="sníž. přenesená",J1618,0)</f>
        <v>0</v>
      </c>
      <c r="BI1618" s="145">
        <f>IF(N1618="nulová",J1618,0)</f>
        <v>0</v>
      </c>
      <c r="BJ1618" s="18" t="s">
        <v>79</v>
      </c>
      <c r="BK1618" s="145">
        <f>ROUND(I1618*H1618,2)</f>
        <v>0</v>
      </c>
      <c r="BL1618" s="18" t="s">
        <v>368</v>
      </c>
      <c r="BM1618" s="144" t="s">
        <v>5053</v>
      </c>
    </row>
    <row r="1619" spans="2:65" s="1" customFormat="1" ht="78">
      <c r="B1619" s="33"/>
      <c r="D1619" s="147" t="s">
        <v>356</v>
      </c>
      <c r="F1619" s="178" t="s">
        <v>5054</v>
      </c>
      <c r="I1619" s="163"/>
      <c r="L1619" s="33"/>
      <c r="M1619" s="164"/>
      <c r="T1619" s="52"/>
      <c r="AT1619" s="18" t="s">
        <v>356</v>
      </c>
      <c r="AU1619" s="18" t="s">
        <v>81</v>
      </c>
    </row>
    <row r="1620" spans="2:65" s="1" customFormat="1" ht="24.2" customHeight="1">
      <c r="B1620" s="33"/>
      <c r="C1620" s="133" t="s">
        <v>2251</v>
      </c>
      <c r="D1620" s="133" t="s">
        <v>308</v>
      </c>
      <c r="E1620" s="134" t="s">
        <v>5055</v>
      </c>
      <c r="F1620" s="135" t="s">
        <v>5056</v>
      </c>
      <c r="G1620" s="136" t="s">
        <v>1992</v>
      </c>
      <c r="H1620" s="189"/>
      <c r="I1620" s="138"/>
      <c r="J1620" s="139">
        <f>ROUND(I1620*H1620,2)</f>
        <v>0</v>
      </c>
      <c r="K1620" s="135" t="s">
        <v>3596</v>
      </c>
      <c r="L1620" s="33"/>
      <c r="M1620" s="140" t="s">
        <v>21</v>
      </c>
      <c r="N1620" s="141" t="s">
        <v>43</v>
      </c>
      <c r="P1620" s="142">
        <f>O1620*H1620</f>
        <v>0</v>
      </c>
      <c r="Q1620" s="142">
        <v>0</v>
      </c>
      <c r="R1620" s="142">
        <f>Q1620*H1620</f>
        <v>0</v>
      </c>
      <c r="S1620" s="142">
        <v>0</v>
      </c>
      <c r="T1620" s="143">
        <f>S1620*H1620</f>
        <v>0</v>
      </c>
      <c r="AR1620" s="144" t="s">
        <v>368</v>
      </c>
      <c r="AT1620" s="144" t="s">
        <v>308</v>
      </c>
      <c r="AU1620" s="144" t="s">
        <v>81</v>
      </c>
      <c r="AY1620" s="18" t="s">
        <v>306</v>
      </c>
      <c r="BE1620" s="145">
        <f>IF(N1620="základní",J1620,0)</f>
        <v>0</v>
      </c>
      <c r="BF1620" s="145">
        <f>IF(N1620="snížená",J1620,0)</f>
        <v>0</v>
      </c>
      <c r="BG1620" s="145">
        <f>IF(N1620="zákl. přenesená",J1620,0)</f>
        <v>0</v>
      </c>
      <c r="BH1620" s="145">
        <f>IF(N1620="sníž. přenesená",J1620,0)</f>
        <v>0</v>
      </c>
      <c r="BI1620" s="145">
        <f>IF(N1620="nulová",J1620,0)</f>
        <v>0</v>
      </c>
      <c r="BJ1620" s="18" t="s">
        <v>79</v>
      </c>
      <c r="BK1620" s="145">
        <f>ROUND(I1620*H1620,2)</f>
        <v>0</v>
      </c>
      <c r="BL1620" s="18" t="s">
        <v>368</v>
      </c>
      <c r="BM1620" s="144" t="s">
        <v>5057</v>
      </c>
    </row>
    <row r="1621" spans="2:65" s="1" customFormat="1">
      <c r="B1621" s="33"/>
      <c r="D1621" s="161" t="s">
        <v>321</v>
      </c>
      <c r="F1621" s="162" t="s">
        <v>5058</v>
      </c>
      <c r="I1621" s="163"/>
      <c r="L1621" s="33"/>
      <c r="M1621" s="164"/>
      <c r="T1621" s="52"/>
      <c r="AT1621" s="18" t="s">
        <v>321</v>
      </c>
      <c r="AU1621" s="18" t="s">
        <v>81</v>
      </c>
    </row>
    <row r="1622" spans="2:65" s="11" customFormat="1" ht="22.9" customHeight="1">
      <c r="B1622" s="121"/>
      <c r="D1622" s="122" t="s">
        <v>71</v>
      </c>
      <c r="E1622" s="131" t="s">
        <v>2166</v>
      </c>
      <c r="F1622" s="131" t="s">
        <v>2167</v>
      </c>
      <c r="I1622" s="124"/>
      <c r="J1622" s="132">
        <f>BK1622</f>
        <v>0</v>
      </c>
      <c r="L1622" s="121"/>
      <c r="M1622" s="126"/>
      <c r="P1622" s="127">
        <f>SUM(P1623:P1720)</f>
        <v>0</v>
      </c>
      <c r="R1622" s="127">
        <f>SUM(R1623:R1720)</f>
        <v>2.0497680199999997</v>
      </c>
      <c r="T1622" s="128">
        <f>SUM(T1623:T1720)</f>
        <v>0</v>
      </c>
      <c r="AR1622" s="122" t="s">
        <v>81</v>
      </c>
      <c r="AT1622" s="129" t="s">
        <v>71</v>
      </c>
      <c r="AU1622" s="129" t="s">
        <v>79</v>
      </c>
      <c r="AY1622" s="122" t="s">
        <v>306</v>
      </c>
      <c r="BK1622" s="130">
        <f>SUM(BK1623:BK1720)</f>
        <v>0</v>
      </c>
    </row>
    <row r="1623" spans="2:65" s="1" customFormat="1" ht="16.5" customHeight="1">
      <c r="B1623" s="33"/>
      <c r="C1623" s="133" t="s">
        <v>2256</v>
      </c>
      <c r="D1623" s="133" t="s">
        <v>308</v>
      </c>
      <c r="E1623" s="134" t="s">
        <v>2169</v>
      </c>
      <c r="F1623" s="135" t="s">
        <v>2170</v>
      </c>
      <c r="G1623" s="136" t="s">
        <v>236</v>
      </c>
      <c r="H1623" s="137">
        <v>100.88</v>
      </c>
      <c r="I1623" s="138"/>
      <c r="J1623" s="139">
        <f>ROUND(I1623*H1623,2)</f>
        <v>0</v>
      </c>
      <c r="K1623" s="135" t="s">
        <v>3596</v>
      </c>
      <c r="L1623" s="33"/>
      <c r="M1623" s="140" t="s">
        <v>21</v>
      </c>
      <c r="N1623" s="141" t="s">
        <v>43</v>
      </c>
      <c r="P1623" s="142">
        <f>O1623*H1623</f>
        <v>0</v>
      </c>
      <c r="Q1623" s="142">
        <v>0</v>
      </c>
      <c r="R1623" s="142">
        <f>Q1623*H1623</f>
        <v>0</v>
      </c>
      <c r="S1623" s="142">
        <v>0</v>
      </c>
      <c r="T1623" s="143">
        <f>S1623*H1623</f>
        <v>0</v>
      </c>
      <c r="AR1623" s="144" t="s">
        <v>368</v>
      </c>
      <c r="AT1623" s="144" t="s">
        <v>308</v>
      </c>
      <c r="AU1623" s="144" t="s">
        <v>81</v>
      </c>
      <c r="AY1623" s="18" t="s">
        <v>306</v>
      </c>
      <c r="BE1623" s="145">
        <f>IF(N1623="základní",J1623,0)</f>
        <v>0</v>
      </c>
      <c r="BF1623" s="145">
        <f>IF(N1623="snížená",J1623,0)</f>
        <v>0</v>
      </c>
      <c r="BG1623" s="145">
        <f>IF(N1623="zákl. přenesená",J1623,0)</f>
        <v>0</v>
      </c>
      <c r="BH1623" s="145">
        <f>IF(N1623="sníž. přenesená",J1623,0)</f>
        <v>0</v>
      </c>
      <c r="BI1623" s="145">
        <f>IF(N1623="nulová",J1623,0)</f>
        <v>0</v>
      </c>
      <c r="BJ1623" s="18" t="s">
        <v>79</v>
      </c>
      <c r="BK1623" s="145">
        <f>ROUND(I1623*H1623,2)</f>
        <v>0</v>
      </c>
      <c r="BL1623" s="18" t="s">
        <v>368</v>
      </c>
      <c r="BM1623" s="144" t="s">
        <v>5059</v>
      </c>
    </row>
    <row r="1624" spans="2:65" s="1" customFormat="1">
      <c r="B1624" s="33"/>
      <c r="D1624" s="161" t="s">
        <v>321</v>
      </c>
      <c r="F1624" s="162" t="s">
        <v>5060</v>
      </c>
      <c r="I1624" s="163"/>
      <c r="L1624" s="33"/>
      <c r="M1624" s="164"/>
      <c r="T1624" s="52"/>
      <c r="AT1624" s="18" t="s">
        <v>321</v>
      </c>
      <c r="AU1624" s="18" t="s">
        <v>81</v>
      </c>
    </row>
    <row r="1625" spans="2:65" s="12" customFormat="1">
      <c r="B1625" s="146"/>
      <c r="D1625" s="147" t="s">
        <v>313</v>
      </c>
      <c r="E1625" s="148" t="s">
        <v>21</v>
      </c>
      <c r="F1625" s="149" t="s">
        <v>5061</v>
      </c>
      <c r="H1625" s="150">
        <v>94.28</v>
      </c>
      <c r="I1625" s="151"/>
      <c r="L1625" s="146"/>
      <c r="M1625" s="152"/>
      <c r="T1625" s="153"/>
      <c r="AT1625" s="148" t="s">
        <v>313</v>
      </c>
      <c r="AU1625" s="148" t="s">
        <v>81</v>
      </c>
      <c r="AV1625" s="12" t="s">
        <v>81</v>
      </c>
      <c r="AW1625" s="12" t="s">
        <v>34</v>
      </c>
      <c r="AX1625" s="12" t="s">
        <v>72</v>
      </c>
      <c r="AY1625" s="148" t="s">
        <v>306</v>
      </c>
    </row>
    <row r="1626" spans="2:65" s="12" customFormat="1">
      <c r="B1626" s="146"/>
      <c r="D1626" s="147" t="s">
        <v>313</v>
      </c>
      <c r="E1626" s="148" t="s">
        <v>21</v>
      </c>
      <c r="F1626" s="149" t="s">
        <v>5062</v>
      </c>
      <c r="H1626" s="150">
        <v>6.6</v>
      </c>
      <c r="I1626" s="151"/>
      <c r="L1626" s="146"/>
      <c r="M1626" s="152"/>
      <c r="T1626" s="153"/>
      <c r="AT1626" s="148" t="s">
        <v>313</v>
      </c>
      <c r="AU1626" s="148" t="s">
        <v>81</v>
      </c>
      <c r="AV1626" s="12" t="s">
        <v>81</v>
      </c>
      <c r="AW1626" s="12" t="s">
        <v>34</v>
      </c>
      <c r="AX1626" s="12" t="s">
        <v>72</v>
      </c>
      <c r="AY1626" s="148" t="s">
        <v>306</v>
      </c>
    </row>
    <row r="1627" spans="2:65" s="13" customFormat="1">
      <c r="B1627" s="154"/>
      <c r="D1627" s="147" t="s">
        <v>313</v>
      </c>
      <c r="E1627" s="155" t="s">
        <v>21</v>
      </c>
      <c r="F1627" s="156" t="s">
        <v>315</v>
      </c>
      <c r="H1627" s="157">
        <v>100.88</v>
      </c>
      <c r="I1627" s="158"/>
      <c r="L1627" s="154"/>
      <c r="M1627" s="159"/>
      <c r="T1627" s="160"/>
      <c r="AT1627" s="155" t="s">
        <v>313</v>
      </c>
      <c r="AU1627" s="155" t="s">
        <v>81</v>
      </c>
      <c r="AV1627" s="13" t="s">
        <v>89</v>
      </c>
      <c r="AW1627" s="13" t="s">
        <v>34</v>
      </c>
      <c r="AX1627" s="13" t="s">
        <v>79</v>
      </c>
      <c r="AY1627" s="155" t="s">
        <v>306</v>
      </c>
    </row>
    <row r="1628" spans="2:65" s="1" customFormat="1" ht="16.5" customHeight="1">
      <c r="B1628" s="33"/>
      <c r="C1628" s="133" t="s">
        <v>2262</v>
      </c>
      <c r="D1628" s="133" t="s">
        <v>308</v>
      </c>
      <c r="E1628" s="134" t="s">
        <v>2177</v>
      </c>
      <c r="F1628" s="135" t="s">
        <v>2178</v>
      </c>
      <c r="G1628" s="136" t="s">
        <v>236</v>
      </c>
      <c r="H1628" s="137">
        <v>50.44</v>
      </c>
      <c r="I1628" s="138"/>
      <c r="J1628" s="139">
        <f>ROUND(I1628*H1628,2)</f>
        <v>0</v>
      </c>
      <c r="K1628" s="135" t="s">
        <v>3596</v>
      </c>
      <c r="L1628" s="33"/>
      <c r="M1628" s="140" t="s">
        <v>21</v>
      </c>
      <c r="N1628" s="141" t="s">
        <v>43</v>
      </c>
      <c r="P1628" s="142">
        <f>O1628*H1628</f>
        <v>0</v>
      </c>
      <c r="Q1628" s="142">
        <v>2.9999999999999997E-4</v>
      </c>
      <c r="R1628" s="142">
        <f>Q1628*H1628</f>
        <v>1.5131999999999998E-2</v>
      </c>
      <c r="S1628" s="142">
        <v>0</v>
      </c>
      <c r="T1628" s="143">
        <f>S1628*H1628</f>
        <v>0</v>
      </c>
      <c r="AR1628" s="144" t="s">
        <v>368</v>
      </c>
      <c r="AT1628" s="144" t="s">
        <v>308</v>
      </c>
      <c r="AU1628" s="144" t="s">
        <v>81</v>
      </c>
      <c r="AY1628" s="18" t="s">
        <v>306</v>
      </c>
      <c r="BE1628" s="145">
        <f>IF(N1628="základní",J1628,0)</f>
        <v>0</v>
      </c>
      <c r="BF1628" s="145">
        <f>IF(N1628="snížená",J1628,0)</f>
        <v>0</v>
      </c>
      <c r="BG1628" s="145">
        <f>IF(N1628="zákl. přenesená",J1628,0)</f>
        <v>0</v>
      </c>
      <c r="BH1628" s="145">
        <f>IF(N1628="sníž. přenesená",J1628,0)</f>
        <v>0</v>
      </c>
      <c r="BI1628" s="145">
        <f>IF(N1628="nulová",J1628,0)</f>
        <v>0</v>
      </c>
      <c r="BJ1628" s="18" t="s">
        <v>79</v>
      </c>
      <c r="BK1628" s="145">
        <f>ROUND(I1628*H1628,2)</f>
        <v>0</v>
      </c>
      <c r="BL1628" s="18" t="s">
        <v>368</v>
      </c>
      <c r="BM1628" s="144" t="s">
        <v>5063</v>
      </c>
    </row>
    <row r="1629" spans="2:65" s="1" customFormat="1">
      <c r="B1629" s="33"/>
      <c r="D1629" s="161" t="s">
        <v>321</v>
      </c>
      <c r="F1629" s="162" t="s">
        <v>5064</v>
      </c>
      <c r="I1629" s="163"/>
      <c r="L1629" s="33"/>
      <c r="M1629" s="164"/>
      <c r="T1629" s="52"/>
      <c r="AT1629" s="18" t="s">
        <v>321</v>
      </c>
      <c r="AU1629" s="18" t="s">
        <v>81</v>
      </c>
    </row>
    <row r="1630" spans="2:65" s="12" customFormat="1">
      <c r="B1630" s="146"/>
      <c r="D1630" s="147" t="s">
        <v>313</v>
      </c>
      <c r="E1630" s="148" t="s">
        <v>21</v>
      </c>
      <c r="F1630" s="149" t="s">
        <v>5065</v>
      </c>
      <c r="H1630" s="150">
        <v>47.14</v>
      </c>
      <c r="I1630" s="151"/>
      <c r="L1630" s="146"/>
      <c r="M1630" s="152"/>
      <c r="T1630" s="153"/>
      <c r="AT1630" s="148" t="s">
        <v>313</v>
      </c>
      <c r="AU1630" s="148" t="s">
        <v>81</v>
      </c>
      <c r="AV1630" s="12" t="s">
        <v>81</v>
      </c>
      <c r="AW1630" s="12" t="s">
        <v>34</v>
      </c>
      <c r="AX1630" s="12" t="s">
        <v>72</v>
      </c>
      <c r="AY1630" s="148" t="s">
        <v>306</v>
      </c>
    </row>
    <row r="1631" spans="2:65" s="12" customFormat="1">
      <c r="B1631" s="146"/>
      <c r="D1631" s="147" t="s">
        <v>313</v>
      </c>
      <c r="E1631" s="148" t="s">
        <v>21</v>
      </c>
      <c r="F1631" s="149" t="s">
        <v>5066</v>
      </c>
      <c r="H1631" s="150">
        <v>3.3</v>
      </c>
      <c r="I1631" s="151"/>
      <c r="L1631" s="146"/>
      <c r="M1631" s="152"/>
      <c r="T1631" s="153"/>
      <c r="AT1631" s="148" t="s">
        <v>313</v>
      </c>
      <c r="AU1631" s="148" t="s">
        <v>81</v>
      </c>
      <c r="AV1631" s="12" t="s">
        <v>81</v>
      </c>
      <c r="AW1631" s="12" t="s">
        <v>34</v>
      </c>
      <c r="AX1631" s="12" t="s">
        <v>72</v>
      </c>
      <c r="AY1631" s="148" t="s">
        <v>306</v>
      </c>
    </row>
    <row r="1632" spans="2:65" s="13" customFormat="1">
      <c r="B1632" s="154"/>
      <c r="D1632" s="147" t="s">
        <v>313</v>
      </c>
      <c r="E1632" s="155" t="s">
        <v>21</v>
      </c>
      <c r="F1632" s="156" t="s">
        <v>315</v>
      </c>
      <c r="H1632" s="157">
        <v>50.44</v>
      </c>
      <c r="I1632" s="158"/>
      <c r="L1632" s="154"/>
      <c r="M1632" s="159"/>
      <c r="T1632" s="160"/>
      <c r="AT1632" s="155" t="s">
        <v>313</v>
      </c>
      <c r="AU1632" s="155" t="s">
        <v>81</v>
      </c>
      <c r="AV1632" s="13" t="s">
        <v>89</v>
      </c>
      <c r="AW1632" s="13" t="s">
        <v>34</v>
      </c>
      <c r="AX1632" s="13" t="s">
        <v>79</v>
      </c>
      <c r="AY1632" s="155" t="s">
        <v>306</v>
      </c>
    </row>
    <row r="1633" spans="2:65" s="1" customFormat="1" ht="21.75" customHeight="1">
      <c r="B1633" s="33"/>
      <c r="C1633" s="133" t="s">
        <v>2267</v>
      </c>
      <c r="D1633" s="133" t="s">
        <v>308</v>
      </c>
      <c r="E1633" s="134" t="s">
        <v>2183</v>
      </c>
      <c r="F1633" s="135" t="s">
        <v>2184</v>
      </c>
      <c r="G1633" s="136" t="s">
        <v>236</v>
      </c>
      <c r="H1633" s="137">
        <v>47.14</v>
      </c>
      <c r="I1633" s="138"/>
      <c r="J1633" s="139">
        <f>ROUND(I1633*H1633,2)</f>
        <v>0</v>
      </c>
      <c r="K1633" s="135" t="s">
        <v>3596</v>
      </c>
      <c r="L1633" s="33"/>
      <c r="M1633" s="140" t="s">
        <v>21</v>
      </c>
      <c r="N1633" s="141" t="s">
        <v>43</v>
      </c>
      <c r="P1633" s="142">
        <f>O1633*H1633</f>
        <v>0</v>
      </c>
      <c r="Q1633" s="142">
        <v>4.4999999999999997E-3</v>
      </c>
      <c r="R1633" s="142">
        <f>Q1633*H1633</f>
        <v>0.21212999999999999</v>
      </c>
      <c r="S1633" s="142">
        <v>0</v>
      </c>
      <c r="T1633" s="143">
        <f>S1633*H1633</f>
        <v>0</v>
      </c>
      <c r="AR1633" s="144" t="s">
        <v>368</v>
      </c>
      <c r="AT1633" s="144" t="s">
        <v>308</v>
      </c>
      <c r="AU1633" s="144" t="s">
        <v>81</v>
      </c>
      <c r="AY1633" s="18" t="s">
        <v>306</v>
      </c>
      <c r="BE1633" s="145">
        <f>IF(N1633="základní",J1633,0)</f>
        <v>0</v>
      </c>
      <c r="BF1633" s="145">
        <f>IF(N1633="snížená",J1633,0)</f>
        <v>0</v>
      </c>
      <c r="BG1633" s="145">
        <f>IF(N1633="zákl. přenesená",J1633,0)</f>
        <v>0</v>
      </c>
      <c r="BH1633" s="145">
        <f>IF(N1633="sníž. přenesená",J1633,0)</f>
        <v>0</v>
      </c>
      <c r="BI1633" s="145">
        <f>IF(N1633="nulová",J1633,0)</f>
        <v>0</v>
      </c>
      <c r="BJ1633" s="18" t="s">
        <v>79</v>
      </c>
      <c r="BK1633" s="145">
        <f>ROUND(I1633*H1633,2)</f>
        <v>0</v>
      </c>
      <c r="BL1633" s="18" t="s">
        <v>368</v>
      </c>
      <c r="BM1633" s="144" t="s">
        <v>5067</v>
      </c>
    </row>
    <row r="1634" spans="2:65" s="1" customFormat="1">
      <c r="B1634" s="33"/>
      <c r="D1634" s="161" t="s">
        <v>321</v>
      </c>
      <c r="F1634" s="162" t="s">
        <v>5068</v>
      </c>
      <c r="I1634" s="163"/>
      <c r="L1634" s="33"/>
      <c r="M1634" s="164"/>
      <c r="T1634" s="52"/>
      <c r="AT1634" s="18" t="s">
        <v>321</v>
      </c>
      <c r="AU1634" s="18" t="s">
        <v>81</v>
      </c>
    </row>
    <row r="1635" spans="2:65" s="12" customFormat="1">
      <c r="B1635" s="146"/>
      <c r="D1635" s="147" t="s">
        <v>313</v>
      </c>
      <c r="E1635" s="148" t="s">
        <v>21</v>
      </c>
      <c r="F1635" s="149" t="s">
        <v>5069</v>
      </c>
      <c r="H1635" s="150">
        <v>47.14</v>
      </c>
      <c r="I1635" s="151"/>
      <c r="L1635" s="146"/>
      <c r="M1635" s="152"/>
      <c r="T1635" s="153"/>
      <c r="AT1635" s="148" t="s">
        <v>313</v>
      </c>
      <c r="AU1635" s="148" t="s">
        <v>81</v>
      </c>
      <c r="AV1635" s="12" t="s">
        <v>81</v>
      </c>
      <c r="AW1635" s="12" t="s">
        <v>34</v>
      </c>
      <c r="AX1635" s="12" t="s">
        <v>72</v>
      </c>
      <c r="AY1635" s="148" t="s">
        <v>306</v>
      </c>
    </row>
    <row r="1636" spans="2:65" s="13" customFormat="1">
      <c r="B1636" s="154"/>
      <c r="D1636" s="147" t="s">
        <v>313</v>
      </c>
      <c r="E1636" s="155" t="s">
        <v>21</v>
      </c>
      <c r="F1636" s="156" t="s">
        <v>315</v>
      </c>
      <c r="H1636" s="157">
        <v>47.14</v>
      </c>
      <c r="I1636" s="158"/>
      <c r="L1636" s="154"/>
      <c r="M1636" s="159"/>
      <c r="T1636" s="160"/>
      <c r="AT1636" s="155" t="s">
        <v>313</v>
      </c>
      <c r="AU1636" s="155" t="s">
        <v>81</v>
      </c>
      <c r="AV1636" s="13" t="s">
        <v>89</v>
      </c>
      <c r="AW1636" s="13" t="s">
        <v>34</v>
      </c>
      <c r="AX1636" s="13" t="s">
        <v>79</v>
      </c>
      <c r="AY1636" s="155" t="s">
        <v>306</v>
      </c>
    </row>
    <row r="1637" spans="2:65" s="1" customFormat="1" ht="24.2" customHeight="1">
      <c r="B1637" s="33"/>
      <c r="C1637" s="133" t="s">
        <v>2282</v>
      </c>
      <c r="D1637" s="133" t="s">
        <v>308</v>
      </c>
      <c r="E1637" s="134" t="s">
        <v>5070</v>
      </c>
      <c r="F1637" s="135" t="s">
        <v>5071</v>
      </c>
      <c r="G1637" s="136" t="s">
        <v>240</v>
      </c>
      <c r="H1637" s="137">
        <v>33</v>
      </c>
      <c r="I1637" s="138"/>
      <c r="J1637" s="139">
        <f>ROUND(I1637*H1637,2)</f>
        <v>0</v>
      </c>
      <c r="K1637" s="135" t="s">
        <v>3596</v>
      </c>
      <c r="L1637" s="33"/>
      <c r="M1637" s="140" t="s">
        <v>21</v>
      </c>
      <c r="N1637" s="141" t="s">
        <v>43</v>
      </c>
      <c r="P1637" s="142">
        <f>O1637*H1637</f>
        <v>0</v>
      </c>
      <c r="Q1637" s="142">
        <v>5.8E-4</v>
      </c>
      <c r="R1637" s="142">
        <f>Q1637*H1637</f>
        <v>1.9140000000000001E-2</v>
      </c>
      <c r="S1637" s="142">
        <v>0</v>
      </c>
      <c r="T1637" s="143">
        <f>S1637*H1637</f>
        <v>0</v>
      </c>
      <c r="AR1637" s="144" t="s">
        <v>368</v>
      </c>
      <c r="AT1637" s="144" t="s">
        <v>308</v>
      </c>
      <c r="AU1637" s="144" t="s">
        <v>81</v>
      </c>
      <c r="AY1637" s="18" t="s">
        <v>306</v>
      </c>
      <c r="BE1637" s="145">
        <f>IF(N1637="základní",J1637,0)</f>
        <v>0</v>
      </c>
      <c r="BF1637" s="145">
        <f>IF(N1637="snížená",J1637,0)</f>
        <v>0</v>
      </c>
      <c r="BG1637" s="145">
        <f>IF(N1637="zákl. přenesená",J1637,0)</f>
        <v>0</v>
      </c>
      <c r="BH1637" s="145">
        <f>IF(N1637="sníž. přenesená",J1637,0)</f>
        <v>0</v>
      </c>
      <c r="BI1637" s="145">
        <f>IF(N1637="nulová",J1637,0)</f>
        <v>0</v>
      </c>
      <c r="BJ1637" s="18" t="s">
        <v>79</v>
      </c>
      <c r="BK1637" s="145">
        <f>ROUND(I1637*H1637,2)</f>
        <v>0</v>
      </c>
      <c r="BL1637" s="18" t="s">
        <v>368</v>
      </c>
      <c r="BM1637" s="144" t="s">
        <v>5072</v>
      </c>
    </row>
    <row r="1638" spans="2:65" s="1" customFormat="1">
      <c r="B1638" s="33"/>
      <c r="D1638" s="161" t="s">
        <v>321</v>
      </c>
      <c r="F1638" s="162" t="s">
        <v>5073</v>
      </c>
      <c r="I1638" s="163"/>
      <c r="L1638" s="33"/>
      <c r="M1638" s="164"/>
      <c r="T1638" s="52"/>
      <c r="AT1638" s="18" t="s">
        <v>321</v>
      </c>
      <c r="AU1638" s="18" t="s">
        <v>81</v>
      </c>
    </row>
    <row r="1639" spans="2:65" s="14" customFormat="1">
      <c r="B1639" s="165"/>
      <c r="D1639" s="147" t="s">
        <v>313</v>
      </c>
      <c r="E1639" s="166" t="s">
        <v>21</v>
      </c>
      <c r="F1639" s="167" t="s">
        <v>5074</v>
      </c>
      <c r="H1639" s="166" t="s">
        <v>21</v>
      </c>
      <c r="I1639" s="168"/>
      <c r="L1639" s="165"/>
      <c r="M1639" s="169"/>
      <c r="T1639" s="170"/>
      <c r="AT1639" s="166" t="s">
        <v>313</v>
      </c>
      <c r="AU1639" s="166" t="s">
        <v>81</v>
      </c>
      <c r="AV1639" s="14" t="s">
        <v>79</v>
      </c>
      <c r="AW1639" s="14" t="s">
        <v>34</v>
      </c>
      <c r="AX1639" s="14" t="s">
        <v>72</v>
      </c>
      <c r="AY1639" s="166" t="s">
        <v>306</v>
      </c>
    </row>
    <row r="1640" spans="2:65" s="14" customFormat="1">
      <c r="B1640" s="165"/>
      <c r="D1640" s="147" t="s">
        <v>313</v>
      </c>
      <c r="E1640" s="166" t="s">
        <v>21</v>
      </c>
      <c r="F1640" s="167" t="s">
        <v>3819</v>
      </c>
      <c r="H1640" s="166" t="s">
        <v>21</v>
      </c>
      <c r="I1640" s="168"/>
      <c r="L1640" s="165"/>
      <c r="M1640" s="169"/>
      <c r="T1640" s="170"/>
      <c r="AT1640" s="166" t="s">
        <v>313</v>
      </c>
      <c r="AU1640" s="166" t="s">
        <v>81</v>
      </c>
      <c r="AV1640" s="14" t="s">
        <v>79</v>
      </c>
      <c r="AW1640" s="14" t="s">
        <v>34</v>
      </c>
      <c r="AX1640" s="14" t="s">
        <v>72</v>
      </c>
      <c r="AY1640" s="166" t="s">
        <v>306</v>
      </c>
    </row>
    <row r="1641" spans="2:65" s="12" customFormat="1">
      <c r="B1641" s="146"/>
      <c r="D1641" s="147" t="s">
        <v>313</v>
      </c>
      <c r="E1641" s="148" t="s">
        <v>21</v>
      </c>
      <c r="F1641" s="149" t="s">
        <v>5075</v>
      </c>
      <c r="H1641" s="150">
        <v>12.8</v>
      </c>
      <c r="I1641" s="151"/>
      <c r="L1641" s="146"/>
      <c r="M1641" s="152"/>
      <c r="T1641" s="153"/>
      <c r="AT1641" s="148" t="s">
        <v>313</v>
      </c>
      <c r="AU1641" s="148" t="s">
        <v>81</v>
      </c>
      <c r="AV1641" s="12" t="s">
        <v>81</v>
      </c>
      <c r="AW1641" s="12" t="s">
        <v>34</v>
      </c>
      <c r="AX1641" s="12" t="s">
        <v>72</v>
      </c>
      <c r="AY1641" s="148" t="s">
        <v>306</v>
      </c>
    </row>
    <row r="1642" spans="2:65" s="14" customFormat="1">
      <c r="B1642" s="165"/>
      <c r="D1642" s="147" t="s">
        <v>313</v>
      </c>
      <c r="E1642" s="166" t="s">
        <v>21</v>
      </c>
      <c r="F1642" s="167" t="s">
        <v>3825</v>
      </c>
      <c r="H1642" s="166" t="s">
        <v>21</v>
      </c>
      <c r="I1642" s="168"/>
      <c r="L1642" s="165"/>
      <c r="M1642" s="169"/>
      <c r="T1642" s="170"/>
      <c r="AT1642" s="166" t="s">
        <v>313</v>
      </c>
      <c r="AU1642" s="166" t="s">
        <v>81</v>
      </c>
      <c r="AV1642" s="14" t="s">
        <v>79</v>
      </c>
      <c r="AW1642" s="14" t="s">
        <v>34</v>
      </c>
      <c r="AX1642" s="14" t="s">
        <v>72</v>
      </c>
      <c r="AY1642" s="166" t="s">
        <v>306</v>
      </c>
    </row>
    <row r="1643" spans="2:65" s="12" customFormat="1">
      <c r="B1643" s="146"/>
      <c r="D1643" s="147" t="s">
        <v>313</v>
      </c>
      <c r="E1643" s="148" t="s">
        <v>21</v>
      </c>
      <c r="F1643" s="149" t="s">
        <v>5076</v>
      </c>
      <c r="H1643" s="150">
        <v>20.2</v>
      </c>
      <c r="I1643" s="151"/>
      <c r="L1643" s="146"/>
      <c r="M1643" s="152"/>
      <c r="T1643" s="153"/>
      <c r="AT1643" s="148" t="s">
        <v>313</v>
      </c>
      <c r="AU1643" s="148" t="s">
        <v>81</v>
      </c>
      <c r="AV1643" s="12" t="s">
        <v>81</v>
      </c>
      <c r="AW1643" s="12" t="s">
        <v>34</v>
      </c>
      <c r="AX1643" s="12" t="s">
        <v>72</v>
      </c>
      <c r="AY1643" s="148" t="s">
        <v>306</v>
      </c>
    </row>
    <row r="1644" spans="2:65" s="13" customFormat="1">
      <c r="B1644" s="154"/>
      <c r="D1644" s="147" t="s">
        <v>313</v>
      </c>
      <c r="E1644" s="155" t="s">
        <v>238</v>
      </c>
      <c r="F1644" s="156" t="s">
        <v>315</v>
      </c>
      <c r="H1644" s="157">
        <v>33</v>
      </c>
      <c r="I1644" s="158"/>
      <c r="L1644" s="154"/>
      <c r="M1644" s="159"/>
      <c r="T1644" s="160"/>
      <c r="AT1644" s="155" t="s">
        <v>313</v>
      </c>
      <c r="AU1644" s="155" t="s">
        <v>81</v>
      </c>
      <c r="AV1644" s="13" t="s">
        <v>89</v>
      </c>
      <c r="AW1644" s="13" t="s">
        <v>34</v>
      </c>
      <c r="AX1644" s="13" t="s">
        <v>79</v>
      </c>
      <c r="AY1644" s="155" t="s">
        <v>306</v>
      </c>
    </row>
    <row r="1645" spans="2:65" s="1" customFormat="1" ht="21.75" customHeight="1">
      <c r="B1645" s="33"/>
      <c r="C1645" s="179" t="s">
        <v>2285</v>
      </c>
      <c r="D1645" s="179" t="s">
        <v>447</v>
      </c>
      <c r="E1645" s="180" t="s">
        <v>5077</v>
      </c>
      <c r="F1645" s="181" t="s">
        <v>5078</v>
      </c>
      <c r="G1645" s="182" t="s">
        <v>236</v>
      </c>
      <c r="H1645" s="183">
        <v>3.7949999999999999</v>
      </c>
      <c r="I1645" s="184"/>
      <c r="J1645" s="185">
        <f>ROUND(I1645*H1645,2)</f>
        <v>0</v>
      </c>
      <c r="K1645" s="181" t="s">
        <v>3596</v>
      </c>
      <c r="L1645" s="186"/>
      <c r="M1645" s="187" t="s">
        <v>21</v>
      </c>
      <c r="N1645" s="188" t="s">
        <v>43</v>
      </c>
      <c r="P1645" s="142">
        <f>O1645*H1645</f>
        <v>0</v>
      </c>
      <c r="Q1645" s="142">
        <v>2.1999999999999999E-2</v>
      </c>
      <c r="R1645" s="142">
        <f>Q1645*H1645</f>
        <v>8.3489999999999995E-2</v>
      </c>
      <c r="S1645" s="142">
        <v>0</v>
      </c>
      <c r="T1645" s="143">
        <f>S1645*H1645</f>
        <v>0</v>
      </c>
      <c r="AR1645" s="144" t="s">
        <v>530</v>
      </c>
      <c r="AT1645" s="144" t="s">
        <v>447</v>
      </c>
      <c r="AU1645" s="144" t="s">
        <v>81</v>
      </c>
      <c r="AY1645" s="18" t="s">
        <v>306</v>
      </c>
      <c r="BE1645" s="145">
        <f>IF(N1645="základní",J1645,0)</f>
        <v>0</v>
      </c>
      <c r="BF1645" s="145">
        <f>IF(N1645="snížená",J1645,0)</f>
        <v>0</v>
      </c>
      <c r="BG1645" s="145">
        <f>IF(N1645="zákl. přenesená",J1645,0)</f>
        <v>0</v>
      </c>
      <c r="BH1645" s="145">
        <f>IF(N1645="sníž. přenesená",J1645,0)</f>
        <v>0</v>
      </c>
      <c r="BI1645" s="145">
        <f>IF(N1645="nulová",J1645,0)</f>
        <v>0</v>
      </c>
      <c r="BJ1645" s="18" t="s">
        <v>79</v>
      </c>
      <c r="BK1645" s="145">
        <f>ROUND(I1645*H1645,2)</f>
        <v>0</v>
      </c>
      <c r="BL1645" s="18" t="s">
        <v>368</v>
      </c>
      <c r="BM1645" s="144" t="s">
        <v>5079</v>
      </c>
    </row>
    <row r="1646" spans="2:65" s="12" customFormat="1">
      <c r="B1646" s="146"/>
      <c r="D1646" s="147" t="s">
        <v>313</v>
      </c>
      <c r="E1646" s="148" t="s">
        <v>21</v>
      </c>
      <c r="F1646" s="149" t="s">
        <v>5080</v>
      </c>
      <c r="H1646" s="150">
        <v>3.3</v>
      </c>
      <c r="I1646" s="151"/>
      <c r="L1646" s="146"/>
      <c r="M1646" s="152"/>
      <c r="T1646" s="153"/>
      <c r="AT1646" s="148" t="s">
        <v>313</v>
      </c>
      <c r="AU1646" s="148" t="s">
        <v>81</v>
      </c>
      <c r="AV1646" s="12" t="s">
        <v>81</v>
      </c>
      <c r="AW1646" s="12" t="s">
        <v>34</v>
      </c>
      <c r="AX1646" s="12" t="s">
        <v>72</v>
      </c>
      <c r="AY1646" s="148" t="s">
        <v>306</v>
      </c>
    </row>
    <row r="1647" spans="2:65" s="13" customFormat="1">
      <c r="B1647" s="154"/>
      <c r="D1647" s="147" t="s">
        <v>313</v>
      </c>
      <c r="E1647" s="155" t="s">
        <v>21</v>
      </c>
      <c r="F1647" s="156" t="s">
        <v>315</v>
      </c>
      <c r="H1647" s="157">
        <v>3.3</v>
      </c>
      <c r="I1647" s="158"/>
      <c r="L1647" s="154"/>
      <c r="M1647" s="159"/>
      <c r="T1647" s="160"/>
      <c r="AT1647" s="155" t="s">
        <v>313</v>
      </c>
      <c r="AU1647" s="155" t="s">
        <v>81</v>
      </c>
      <c r="AV1647" s="13" t="s">
        <v>89</v>
      </c>
      <c r="AW1647" s="13" t="s">
        <v>34</v>
      </c>
      <c r="AX1647" s="13" t="s">
        <v>79</v>
      </c>
      <c r="AY1647" s="155" t="s">
        <v>306</v>
      </c>
    </row>
    <row r="1648" spans="2:65" s="12" customFormat="1">
      <c r="B1648" s="146"/>
      <c r="D1648" s="147" t="s">
        <v>313</v>
      </c>
      <c r="F1648" s="149" t="s">
        <v>5081</v>
      </c>
      <c r="H1648" s="150">
        <v>3.7949999999999999</v>
      </c>
      <c r="I1648" s="151"/>
      <c r="L1648" s="146"/>
      <c r="M1648" s="152"/>
      <c r="T1648" s="153"/>
      <c r="AT1648" s="148" t="s">
        <v>313</v>
      </c>
      <c r="AU1648" s="148" t="s">
        <v>81</v>
      </c>
      <c r="AV1648" s="12" t="s">
        <v>81</v>
      </c>
      <c r="AW1648" s="12" t="s">
        <v>4</v>
      </c>
      <c r="AX1648" s="12" t="s">
        <v>79</v>
      </c>
      <c r="AY1648" s="148" t="s">
        <v>306</v>
      </c>
    </row>
    <row r="1649" spans="2:65" s="1" customFormat="1" ht="24.2" customHeight="1">
      <c r="B1649" s="33"/>
      <c r="C1649" s="133" t="s">
        <v>2290</v>
      </c>
      <c r="D1649" s="133" t="s">
        <v>308</v>
      </c>
      <c r="E1649" s="134" t="s">
        <v>5082</v>
      </c>
      <c r="F1649" s="135" t="s">
        <v>5083</v>
      </c>
      <c r="G1649" s="136" t="s">
        <v>236</v>
      </c>
      <c r="H1649" s="137">
        <v>31.64</v>
      </c>
      <c r="I1649" s="138"/>
      <c r="J1649" s="139">
        <f>ROUND(I1649*H1649,2)</f>
        <v>0</v>
      </c>
      <c r="K1649" s="135" t="s">
        <v>3596</v>
      </c>
      <c r="L1649" s="33"/>
      <c r="M1649" s="140" t="s">
        <v>21</v>
      </c>
      <c r="N1649" s="141" t="s">
        <v>43</v>
      </c>
      <c r="P1649" s="142">
        <f>O1649*H1649</f>
        <v>0</v>
      </c>
      <c r="Q1649" s="142">
        <v>8.9700000000000005E-3</v>
      </c>
      <c r="R1649" s="142">
        <f>Q1649*H1649</f>
        <v>0.28381080000000003</v>
      </c>
      <c r="S1649" s="142">
        <v>0</v>
      </c>
      <c r="T1649" s="143">
        <f>S1649*H1649</f>
        <v>0</v>
      </c>
      <c r="AR1649" s="144" t="s">
        <v>368</v>
      </c>
      <c r="AT1649" s="144" t="s">
        <v>308</v>
      </c>
      <c r="AU1649" s="144" t="s">
        <v>81</v>
      </c>
      <c r="AY1649" s="18" t="s">
        <v>306</v>
      </c>
      <c r="BE1649" s="145">
        <f>IF(N1649="základní",J1649,0)</f>
        <v>0</v>
      </c>
      <c r="BF1649" s="145">
        <f>IF(N1649="snížená",J1649,0)</f>
        <v>0</v>
      </c>
      <c r="BG1649" s="145">
        <f>IF(N1649="zákl. přenesená",J1649,0)</f>
        <v>0</v>
      </c>
      <c r="BH1649" s="145">
        <f>IF(N1649="sníž. přenesená",J1649,0)</f>
        <v>0</v>
      </c>
      <c r="BI1649" s="145">
        <f>IF(N1649="nulová",J1649,0)</f>
        <v>0</v>
      </c>
      <c r="BJ1649" s="18" t="s">
        <v>79</v>
      </c>
      <c r="BK1649" s="145">
        <f>ROUND(I1649*H1649,2)</f>
        <v>0</v>
      </c>
      <c r="BL1649" s="18" t="s">
        <v>368</v>
      </c>
      <c r="BM1649" s="144" t="s">
        <v>5084</v>
      </c>
    </row>
    <row r="1650" spans="2:65" s="1" customFormat="1">
      <c r="B1650" s="33"/>
      <c r="D1650" s="161" t="s">
        <v>321</v>
      </c>
      <c r="F1650" s="162" t="s">
        <v>5085</v>
      </c>
      <c r="I1650" s="163"/>
      <c r="L1650" s="33"/>
      <c r="M1650" s="164"/>
      <c r="T1650" s="52"/>
      <c r="AT1650" s="18" t="s">
        <v>321</v>
      </c>
      <c r="AU1650" s="18" t="s">
        <v>81</v>
      </c>
    </row>
    <row r="1651" spans="2:65" s="14" customFormat="1">
      <c r="B1651" s="165"/>
      <c r="D1651" s="147" t="s">
        <v>313</v>
      </c>
      <c r="E1651" s="166" t="s">
        <v>21</v>
      </c>
      <c r="F1651" s="167" t="s">
        <v>5086</v>
      </c>
      <c r="H1651" s="166" t="s">
        <v>21</v>
      </c>
      <c r="I1651" s="168"/>
      <c r="L1651" s="165"/>
      <c r="M1651" s="169"/>
      <c r="T1651" s="170"/>
      <c r="AT1651" s="166" t="s">
        <v>313</v>
      </c>
      <c r="AU1651" s="166" t="s">
        <v>81</v>
      </c>
      <c r="AV1651" s="14" t="s">
        <v>79</v>
      </c>
      <c r="AW1651" s="14" t="s">
        <v>34</v>
      </c>
      <c r="AX1651" s="14" t="s">
        <v>72</v>
      </c>
      <c r="AY1651" s="166" t="s">
        <v>306</v>
      </c>
    </row>
    <row r="1652" spans="2:65" s="14" customFormat="1">
      <c r="B1652" s="165"/>
      <c r="D1652" s="147" t="s">
        <v>313</v>
      </c>
      <c r="E1652" s="166" t="s">
        <v>21</v>
      </c>
      <c r="F1652" s="167" t="s">
        <v>5087</v>
      </c>
      <c r="H1652" s="166" t="s">
        <v>21</v>
      </c>
      <c r="I1652" s="168"/>
      <c r="L1652" s="165"/>
      <c r="M1652" s="169"/>
      <c r="T1652" s="170"/>
      <c r="AT1652" s="166" t="s">
        <v>313</v>
      </c>
      <c r="AU1652" s="166" t="s">
        <v>81</v>
      </c>
      <c r="AV1652" s="14" t="s">
        <v>79</v>
      </c>
      <c r="AW1652" s="14" t="s">
        <v>34</v>
      </c>
      <c r="AX1652" s="14" t="s">
        <v>72</v>
      </c>
      <c r="AY1652" s="166" t="s">
        <v>306</v>
      </c>
    </row>
    <row r="1653" spans="2:65" s="12" customFormat="1">
      <c r="B1653" s="146"/>
      <c r="D1653" s="147" t="s">
        <v>313</v>
      </c>
      <c r="E1653" s="148" t="s">
        <v>21</v>
      </c>
      <c r="F1653" s="149" t="s">
        <v>5088</v>
      </c>
      <c r="H1653" s="150">
        <v>11.78</v>
      </c>
      <c r="I1653" s="151"/>
      <c r="L1653" s="146"/>
      <c r="M1653" s="152"/>
      <c r="T1653" s="153"/>
      <c r="AT1653" s="148" t="s">
        <v>313</v>
      </c>
      <c r="AU1653" s="148" t="s">
        <v>81</v>
      </c>
      <c r="AV1653" s="12" t="s">
        <v>81</v>
      </c>
      <c r="AW1653" s="12" t="s">
        <v>34</v>
      </c>
      <c r="AX1653" s="12" t="s">
        <v>72</v>
      </c>
      <c r="AY1653" s="148" t="s">
        <v>306</v>
      </c>
    </row>
    <row r="1654" spans="2:65" s="13" customFormat="1">
      <c r="B1654" s="154"/>
      <c r="D1654" s="147" t="s">
        <v>313</v>
      </c>
      <c r="E1654" s="155" t="s">
        <v>3659</v>
      </c>
      <c r="F1654" s="156" t="s">
        <v>315</v>
      </c>
      <c r="H1654" s="157">
        <v>11.78</v>
      </c>
      <c r="I1654" s="158"/>
      <c r="L1654" s="154"/>
      <c r="M1654" s="159"/>
      <c r="T1654" s="160"/>
      <c r="AT1654" s="155" t="s">
        <v>313</v>
      </c>
      <c r="AU1654" s="155" t="s">
        <v>81</v>
      </c>
      <c r="AV1654" s="13" t="s">
        <v>89</v>
      </c>
      <c r="AW1654" s="13" t="s">
        <v>34</v>
      </c>
      <c r="AX1654" s="13" t="s">
        <v>72</v>
      </c>
      <c r="AY1654" s="155" t="s">
        <v>306</v>
      </c>
    </row>
    <row r="1655" spans="2:65" s="14" customFormat="1">
      <c r="B1655" s="165"/>
      <c r="D1655" s="147" t="s">
        <v>313</v>
      </c>
      <c r="E1655" s="166" t="s">
        <v>21</v>
      </c>
      <c r="F1655" s="167" t="s">
        <v>5089</v>
      </c>
      <c r="H1655" s="166" t="s">
        <v>21</v>
      </c>
      <c r="I1655" s="168"/>
      <c r="L1655" s="165"/>
      <c r="M1655" s="169"/>
      <c r="T1655" s="170"/>
      <c r="AT1655" s="166" t="s">
        <v>313</v>
      </c>
      <c r="AU1655" s="166" t="s">
        <v>81</v>
      </c>
      <c r="AV1655" s="14" t="s">
        <v>79</v>
      </c>
      <c r="AW1655" s="14" t="s">
        <v>34</v>
      </c>
      <c r="AX1655" s="14" t="s">
        <v>72</v>
      </c>
      <c r="AY1655" s="166" t="s">
        <v>306</v>
      </c>
    </row>
    <row r="1656" spans="2:65" s="12" customFormat="1">
      <c r="B1656" s="146"/>
      <c r="D1656" s="147" t="s">
        <v>313</v>
      </c>
      <c r="E1656" s="148" t="s">
        <v>21</v>
      </c>
      <c r="F1656" s="149" t="s">
        <v>4082</v>
      </c>
      <c r="H1656" s="150">
        <v>19.86</v>
      </c>
      <c r="I1656" s="151"/>
      <c r="L1656" s="146"/>
      <c r="M1656" s="152"/>
      <c r="T1656" s="153"/>
      <c r="AT1656" s="148" t="s">
        <v>313</v>
      </c>
      <c r="AU1656" s="148" t="s">
        <v>81</v>
      </c>
      <c r="AV1656" s="12" t="s">
        <v>81</v>
      </c>
      <c r="AW1656" s="12" t="s">
        <v>34</v>
      </c>
      <c r="AX1656" s="12" t="s">
        <v>72</v>
      </c>
      <c r="AY1656" s="148" t="s">
        <v>306</v>
      </c>
    </row>
    <row r="1657" spans="2:65" s="13" customFormat="1">
      <c r="B1657" s="154"/>
      <c r="D1657" s="147" t="s">
        <v>313</v>
      </c>
      <c r="E1657" s="155" t="s">
        <v>3662</v>
      </c>
      <c r="F1657" s="156" t="s">
        <v>315</v>
      </c>
      <c r="H1657" s="157">
        <v>19.86</v>
      </c>
      <c r="I1657" s="158"/>
      <c r="L1657" s="154"/>
      <c r="M1657" s="159"/>
      <c r="T1657" s="160"/>
      <c r="AT1657" s="155" t="s">
        <v>313</v>
      </c>
      <c r="AU1657" s="155" t="s">
        <v>81</v>
      </c>
      <c r="AV1657" s="13" t="s">
        <v>89</v>
      </c>
      <c r="AW1657" s="13" t="s">
        <v>34</v>
      </c>
      <c r="AX1657" s="13" t="s">
        <v>72</v>
      </c>
      <c r="AY1657" s="155" t="s">
        <v>306</v>
      </c>
    </row>
    <row r="1658" spans="2:65" s="15" customFormat="1">
      <c r="B1658" s="171"/>
      <c r="D1658" s="147" t="s">
        <v>313</v>
      </c>
      <c r="E1658" s="172" t="s">
        <v>21</v>
      </c>
      <c r="F1658" s="173" t="s">
        <v>331</v>
      </c>
      <c r="H1658" s="174">
        <v>31.64</v>
      </c>
      <c r="I1658" s="175"/>
      <c r="L1658" s="171"/>
      <c r="M1658" s="176"/>
      <c r="T1658" s="177"/>
      <c r="AT1658" s="172" t="s">
        <v>313</v>
      </c>
      <c r="AU1658" s="172" t="s">
        <v>81</v>
      </c>
      <c r="AV1658" s="15" t="s">
        <v>108</v>
      </c>
      <c r="AW1658" s="15" t="s">
        <v>34</v>
      </c>
      <c r="AX1658" s="15" t="s">
        <v>79</v>
      </c>
      <c r="AY1658" s="172" t="s">
        <v>306</v>
      </c>
    </row>
    <row r="1659" spans="2:65" s="1" customFormat="1" ht="21.75" customHeight="1">
      <c r="B1659" s="33"/>
      <c r="C1659" s="179" t="s">
        <v>2295</v>
      </c>
      <c r="D1659" s="179" t="s">
        <v>447</v>
      </c>
      <c r="E1659" s="180" t="s">
        <v>5077</v>
      </c>
      <c r="F1659" s="181" t="s">
        <v>5078</v>
      </c>
      <c r="G1659" s="182" t="s">
        <v>236</v>
      </c>
      <c r="H1659" s="183">
        <v>36.386000000000003</v>
      </c>
      <c r="I1659" s="184"/>
      <c r="J1659" s="185">
        <f>ROUND(I1659*H1659,2)</f>
        <v>0</v>
      </c>
      <c r="K1659" s="181" t="s">
        <v>3596</v>
      </c>
      <c r="L1659" s="186"/>
      <c r="M1659" s="187" t="s">
        <v>21</v>
      </c>
      <c r="N1659" s="188" t="s">
        <v>43</v>
      </c>
      <c r="P1659" s="142">
        <f>O1659*H1659</f>
        <v>0</v>
      </c>
      <c r="Q1659" s="142">
        <v>2.1999999999999999E-2</v>
      </c>
      <c r="R1659" s="142">
        <f>Q1659*H1659</f>
        <v>0.80049199999999998</v>
      </c>
      <c r="S1659" s="142">
        <v>0</v>
      </c>
      <c r="T1659" s="143">
        <f>S1659*H1659</f>
        <v>0</v>
      </c>
      <c r="AR1659" s="144" t="s">
        <v>530</v>
      </c>
      <c r="AT1659" s="144" t="s">
        <v>447</v>
      </c>
      <c r="AU1659" s="144" t="s">
        <v>81</v>
      </c>
      <c r="AY1659" s="18" t="s">
        <v>306</v>
      </c>
      <c r="BE1659" s="145">
        <f>IF(N1659="základní",J1659,0)</f>
        <v>0</v>
      </c>
      <c r="BF1659" s="145">
        <f>IF(N1659="snížená",J1659,0)</f>
        <v>0</v>
      </c>
      <c r="BG1659" s="145">
        <f>IF(N1659="zákl. přenesená",J1659,0)</f>
        <v>0</v>
      </c>
      <c r="BH1659" s="145">
        <f>IF(N1659="sníž. přenesená",J1659,0)</f>
        <v>0</v>
      </c>
      <c r="BI1659" s="145">
        <f>IF(N1659="nulová",J1659,0)</f>
        <v>0</v>
      </c>
      <c r="BJ1659" s="18" t="s">
        <v>79</v>
      </c>
      <c r="BK1659" s="145">
        <f>ROUND(I1659*H1659,2)</f>
        <v>0</v>
      </c>
      <c r="BL1659" s="18" t="s">
        <v>368</v>
      </c>
      <c r="BM1659" s="144" t="s">
        <v>5090</v>
      </c>
    </row>
    <row r="1660" spans="2:65" s="12" customFormat="1">
      <c r="B1660" s="146"/>
      <c r="D1660" s="147" t="s">
        <v>313</v>
      </c>
      <c r="F1660" s="149" t="s">
        <v>5091</v>
      </c>
      <c r="H1660" s="150">
        <v>36.386000000000003</v>
      </c>
      <c r="I1660" s="151"/>
      <c r="L1660" s="146"/>
      <c r="M1660" s="152"/>
      <c r="T1660" s="153"/>
      <c r="AT1660" s="148" t="s">
        <v>313</v>
      </c>
      <c r="AU1660" s="148" t="s">
        <v>81</v>
      </c>
      <c r="AV1660" s="12" t="s">
        <v>81</v>
      </c>
      <c r="AW1660" s="12" t="s">
        <v>4</v>
      </c>
      <c r="AX1660" s="12" t="s">
        <v>79</v>
      </c>
      <c r="AY1660" s="148" t="s">
        <v>306</v>
      </c>
    </row>
    <row r="1661" spans="2:65" s="1" customFormat="1" ht="24.2" customHeight="1">
      <c r="B1661" s="33"/>
      <c r="C1661" s="133" t="s">
        <v>2305</v>
      </c>
      <c r="D1661" s="133" t="s">
        <v>308</v>
      </c>
      <c r="E1661" s="134" t="s">
        <v>5092</v>
      </c>
      <c r="F1661" s="135" t="s">
        <v>5093</v>
      </c>
      <c r="G1661" s="136" t="s">
        <v>236</v>
      </c>
      <c r="H1661" s="137">
        <v>15.5</v>
      </c>
      <c r="I1661" s="138"/>
      <c r="J1661" s="139">
        <f>ROUND(I1661*H1661,2)</f>
        <v>0</v>
      </c>
      <c r="K1661" s="135" t="s">
        <v>3596</v>
      </c>
      <c r="L1661" s="33"/>
      <c r="M1661" s="140" t="s">
        <v>21</v>
      </c>
      <c r="N1661" s="141" t="s">
        <v>43</v>
      </c>
      <c r="P1661" s="142">
        <f>O1661*H1661</f>
        <v>0</v>
      </c>
      <c r="Q1661" s="142">
        <v>9.1299999999999992E-3</v>
      </c>
      <c r="R1661" s="142">
        <f>Q1661*H1661</f>
        <v>0.141515</v>
      </c>
      <c r="S1661" s="142">
        <v>0</v>
      </c>
      <c r="T1661" s="143">
        <f>S1661*H1661</f>
        <v>0</v>
      </c>
      <c r="AR1661" s="144" t="s">
        <v>368</v>
      </c>
      <c r="AT1661" s="144" t="s">
        <v>308</v>
      </c>
      <c r="AU1661" s="144" t="s">
        <v>81</v>
      </c>
      <c r="AY1661" s="18" t="s">
        <v>306</v>
      </c>
      <c r="BE1661" s="145">
        <f>IF(N1661="základní",J1661,0)</f>
        <v>0</v>
      </c>
      <c r="BF1661" s="145">
        <f>IF(N1661="snížená",J1661,0)</f>
        <v>0</v>
      </c>
      <c r="BG1661" s="145">
        <f>IF(N1661="zákl. přenesená",J1661,0)</f>
        <v>0</v>
      </c>
      <c r="BH1661" s="145">
        <f>IF(N1661="sníž. přenesená",J1661,0)</f>
        <v>0</v>
      </c>
      <c r="BI1661" s="145">
        <f>IF(N1661="nulová",J1661,0)</f>
        <v>0</v>
      </c>
      <c r="BJ1661" s="18" t="s">
        <v>79</v>
      </c>
      <c r="BK1661" s="145">
        <f>ROUND(I1661*H1661,2)</f>
        <v>0</v>
      </c>
      <c r="BL1661" s="18" t="s">
        <v>368</v>
      </c>
      <c r="BM1661" s="144" t="s">
        <v>5094</v>
      </c>
    </row>
    <row r="1662" spans="2:65" s="1" customFormat="1">
      <c r="B1662" s="33"/>
      <c r="D1662" s="161" t="s">
        <v>321</v>
      </c>
      <c r="F1662" s="162" t="s">
        <v>5095</v>
      </c>
      <c r="I1662" s="163"/>
      <c r="L1662" s="33"/>
      <c r="M1662" s="164"/>
      <c r="T1662" s="52"/>
      <c r="AT1662" s="18" t="s">
        <v>321</v>
      </c>
      <c r="AU1662" s="18" t="s">
        <v>81</v>
      </c>
    </row>
    <row r="1663" spans="2:65" s="14" customFormat="1">
      <c r="B1663" s="165"/>
      <c r="D1663" s="147" t="s">
        <v>313</v>
      </c>
      <c r="E1663" s="166" t="s">
        <v>21</v>
      </c>
      <c r="F1663" s="167" t="s">
        <v>5096</v>
      </c>
      <c r="H1663" s="166" t="s">
        <v>21</v>
      </c>
      <c r="I1663" s="168"/>
      <c r="L1663" s="165"/>
      <c r="M1663" s="169"/>
      <c r="T1663" s="170"/>
      <c r="AT1663" s="166" t="s">
        <v>313</v>
      </c>
      <c r="AU1663" s="166" t="s">
        <v>81</v>
      </c>
      <c r="AV1663" s="14" t="s">
        <v>79</v>
      </c>
      <c r="AW1663" s="14" t="s">
        <v>34</v>
      </c>
      <c r="AX1663" s="14" t="s">
        <v>72</v>
      </c>
      <c r="AY1663" s="166" t="s">
        <v>306</v>
      </c>
    </row>
    <row r="1664" spans="2:65" s="14" customFormat="1">
      <c r="B1664" s="165"/>
      <c r="D1664" s="147" t="s">
        <v>313</v>
      </c>
      <c r="E1664" s="166" t="s">
        <v>21</v>
      </c>
      <c r="F1664" s="167" t="s">
        <v>5097</v>
      </c>
      <c r="H1664" s="166" t="s">
        <v>21</v>
      </c>
      <c r="I1664" s="168"/>
      <c r="L1664" s="165"/>
      <c r="M1664" s="169"/>
      <c r="T1664" s="170"/>
      <c r="AT1664" s="166" t="s">
        <v>313</v>
      </c>
      <c r="AU1664" s="166" t="s">
        <v>81</v>
      </c>
      <c r="AV1664" s="14" t="s">
        <v>79</v>
      </c>
      <c r="AW1664" s="14" t="s">
        <v>34</v>
      </c>
      <c r="AX1664" s="14" t="s">
        <v>72</v>
      </c>
      <c r="AY1664" s="166" t="s">
        <v>306</v>
      </c>
    </row>
    <row r="1665" spans="2:65" s="12" customFormat="1">
      <c r="B1665" s="146"/>
      <c r="D1665" s="147" t="s">
        <v>313</v>
      </c>
      <c r="E1665" s="148" t="s">
        <v>21</v>
      </c>
      <c r="F1665" s="149" t="s">
        <v>5098</v>
      </c>
      <c r="H1665" s="150">
        <v>15.5</v>
      </c>
      <c r="I1665" s="151"/>
      <c r="L1665" s="146"/>
      <c r="M1665" s="152"/>
      <c r="T1665" s="153"/>
      <c r="AT1665" s="148" t="s">
        <v>313</v>
      </c>
      <c r="AU1665" s="148" t="s">
        <v>81</v>
      </c>
      <c r="AV1665" s="12" t="s">
        <v>81</v>
      </c>
      <c r="AW1665" s="12" t="s">
        <v>34</v>
      </c>
      <c r="AX1665" s="12" t="s">
        <v>72</v>
      </c>
      <c r="AY1665" s="148" t="s">
        <v>306</v>
      </c>
    </row>
    <row r="1666" spans="2:65" s="13" customFormat="1">
      <c r="B1666" s="154"/>
      <c r="D1666" s="147" t="s">
        <v>313</v>
      </c>
      <c r="E1666" s="155" t="s">
        <v>3668</v>
      </c>
      <c r="F1666" s="156" t="s">
        <v>315</v>
      </c>
      <c r="H1666" s="157">
        <v>15.5</v>
      </c>
      <c r="I1666" s="158"/>
      <c r="L1666" s="154"/>
      <c r="M1666" s="159"/>
      <c r="T1666" s="160"/>
      <c r="AT1666" s="155" t="s">
        <v>313</v>
      </c>
      <c r="AU1666" s="155" t="s">
        <v>81</v>
      </c>
      <c r="AV1666" s="13" t="s">
        <v>89</v>
      </c>
      <c r="AW1666" s="13" t="s">
        <v>34</v>
      </c>
      <c r="AX1666" s="13" t="s">
        <v>72</v>
      </c>
      <c r="AY1666" s="155" t="s">
        <v>306</v>
      </c>
    </row>
    <row r="1667" spans="2:65" s="15" customFormat="1">
      <c r="B1667" s="171"/>
      <c r="D1667" s="147" t="s">
        <v>313</v>
      </c>
      <c r="E1667" s="172" t="s">
        <v>21</v>
      </c>
      <c r="F1667" s="173" t="s">
        <v>331</v>
      </c>
      <c r="H1667" s="174">
        <v>15.5</v>
      </c>
      <c r="I1667" s="175"/>
      <c r="L1667" s="171"/>
      <c r="M1667" s="176"/>
      <c r="T1667" s="177"/>
      <c r="AT1667" s="172" t="s">
        <v>313</v>
      </c>
      <c r="AU1667" s="172" t="s">
        <v>81</v>
      </c>
      <c r="AV1667" s="15" t="s">
        <v>108</v>
      </c>
      <c r="AW1667" s="15" t="s">
        <v>34</v>
      </c>
      <c r="AX1667" s="15" t="s">
        <v>79</v>
      </c>
      <c r="AY1667" s="172" t="s">
        <v>306</v>
      </c>
    </row>
    <row r="1668" spans="2:65" s="1" customFormat="1" ht="21.75" customHeight="1">
      <c r="B1668" s="33"/>
      <c r="C1668" s="179" t="s">
        <v>2310</v>
      </c>
      <c r="D1668" s="179" t="s">
        <v>447</v>
      </c>
      <c r="E1668" s="180" t="s">
        <v>5099</v>
      </c>
      <c r="F1668" s="181" t="s">
        <v>5100</v>
      </c>
      <c r="G1668" s="182" t="s">
        <v>236</v>
      </c>
      <c r="H1668" s="183">
        <v>17.824999999999999</v>
      </c>
      <c r="I1668" s="184"/>
      <c r="J1668" s="185">
        <f>ROUND(I1668*H1668,2)</f>
        <v>0</v>
      </c>
      <c r="K1668" s="181" t="s">
        <v>3596</v>
      </c>
      <c r="L1668" s="186"/>
      <c r="M1668" s="187" t="s">
        <v>21</v>
      </c>
      <c r="N1668" s="188" t="s">
        <v>43</v>
      </c>
      <c r="P1668" s="142">
        <f>O1668*H1668</f>
        <v>0</v>
      </c>
      <c r="Q1668" s="142">
        <v>2.1999999999999999E-2</v>
      </c>
      <c r="R1668" s="142">
        <f>Q1668*H1668</f>
        <v>0.39214999999999994</v>
      </c>
      <c r="S1668" s="142">
        <v>0</v>
      </c>
      <c r="T1668" s="143">
        <f>S1668*H1668</f>
        <v>0</v>
      </c>
      <c r="AR1668" s="144" t="s">
        <v>530</v>
      </c>
      <c r="AT1668" s="144" t="s">
        <v>447</v>
      </c>
      <c r="AU1668" s="144" t="s">
        <v>81</v>
      </c>
      <c r="AY1668" s="18" t="s">
        <v>306</v>
      </c>
      <c r="BE1668" s="145">
        <f>IF(N1668="základní",J1668,0)</f>
        <v>0</v>
      </c>
      <c r="BF1668" s="145">
        <f>IF(N1668="snížená",J1668,0)</f>
        <v>0</v>
      </c>
      <c r="BG1668" s="145">
        <f>IF(N1668="zákl. přenesená",J1668,0)</f>
        <v>0</v>
      </c>
      <c r="BH1668" s="145">
        <f>IF(N1668="sníž. přenesená",J1668,0)</f>
        <v>0</v>
      </c>
      <c r="BI1668" s="145">
        <f>IF(N1668="nulová",J1668,0)</f>
        <v>0</v>
      </c>
      <c r="BJ1668" s="18" t="s">
        <v>79</v>
      </c>
      <c r="BK1668" s="145">
        <f>ROUND(I1668*H1668,2)</f>
        <v>0</v>
      </c>
      <c r="BL1668" s="18" t="s">
        <v>368</v>
      </c>
      <c r="BM1668" s="144" t="s">
        <v>5101</v>
      </c>
    </row>
    <row r="1669" spans="2:65" s="12" customFormat="1">
      <c r="B1669" s="146"/>
      <c r="D1669" s="147" t="s">
        <v>313</v>
      </c>
      <c r="F1669" s="149" t="s">
        <v>5102</v>
      </c>
      <c r="H1669" s="150">
        <v>17.824999999999999</v>
      </c>
      <c r="I1669" s="151"/>
      <c r="L1669" s="146"/>
      <c r="M1669" s="152"/>
      <c r="T1669" s="153"/>
      <c r="AT1669" s="148" t="s">
        <v>313</v>
      </c>
      <c r="AU1669" s="148" t="s">
        <v>81</v>
      </c>
      <c r="AV1669" s="12" t="s">
        <v>81</v>
      </c>
      <c r="AW1669" s="12" t="s">
        <v>4</v>
      </c>
      <c r="AX1669" s="12" t="s">
        <v>79</v>
      </c>
      <c r="AY1669" s="148" t="s">
        <v>306</v>
      </c>
    </row>
    <row r="1670" spans="2:65" s="1" customFormat="1" ht="24.2" customHeight="1">
      <c r="B1670" s="33"/>
      <c r="C1670" s="133" t="s">
        <v>2316</v>
      </c>
      <c r="D1670" s="133" t="s">
        <v>308</v>
      </c>
      <c r="E1670" s="134" t="s">
        <v>5103</v>
      </c>
      <c r="F1670" s="135" t="s">
        <v>5104</v>
      </c>
      <c r="G1670" s="136" t="s">
        <v>236</v>
      </c>
      <c r="H1670" s="137">
        <v>1.1499999999999999</v>
      </c>
      <c r="I1670" s="138"/>
      <c r="J1670" s="139">
        <f>ROUND(I1670*H1670,2)</f>
        <v>0</v>
      </c>
      <c r="K1670" s="135" t="s">
        <v>3596</v>
      </c>
      <c r="L1670" s="33"/>
      <c r="M1670" s="140" t="s">
        <v>21</v>
      </c>
      <c r="N1670" s="141" t="s">
        <v>43</v>
      </c>
      <c r="P1670" s="142">
        <f>O1670*H1670</f>
        <v>0</v>
      </c>
      <c r="Q1670" s="142">
        <v>0</v>
      </c>
      <c r="R1670" s="142">
        <f>Q1670*H1670</f>
        <v>0</v>
      </c>
      <c r="S1670" s="142">
        <v>0</v>
      </c>
      <c r="T1670" s="143">
        <f>S1670*H1670</f>
        <v>0</v>
      </c>
      <c r="AR1670" s="144" t="s">
        <v>368</v>
      </c>
      <c r="AT1670" s="144" t="s">
        <v>308</v>
      </c>
      <c r="AU1670" s="144" t="s">
        <v>81</v>
      </c>
      <c r="AY1670" s="18" t="s">
        <v>306</v>
      </c>
      <c r="BE1670" s="145">
        <f>IF(N1670="základní",J1670,0)</f>
        <v>0</v>
      </c>
      <c r="BF1670" s="145">
        <f>IF(N1670="snížená",J1670,0)</f>
        <v>0</v>
      </c>
      <c r="BG1670" s="145">
        <f>IF(N1670="zákl. přenesená",J1670,0)</f>
        <v>0</v>
      </c>
      <c r="BH1670" s="145">
        <f>IF(N1670="sníž. přenesená",J1670,0)</f>
        <v>0</v>
      </c>
      <c r="BI1670" s="145">
        <f>IF(N1670="nulová",J1670,0)</f>
        <v>0</v>
      </c>
      <c r="BJ1670" s="18" t="s">
        <v>79</v>
      </c>
      <c r="BK1670" s="145">
        <f>ROUND(I1670*H1670,2)</f>
        <v>0</v>
      </c>
      <c r="BL1670" s="18" t="s">
        <v>368</v>
      </c>
      <c r="BM1670" s="144" t="s">
        <v>5105</v>
      </c>
    </row>
    <row r="1671" spans="2:65" s="1" customFormat="1">
      <c r="B1671" s="33"/>
      <c r="D1671" s="161" t="s">
        <v>321</v>
      </c>
      <c r="F1671" s="162" t="s">
        <v>5106</v>
      </c>
      <c r="I1671" s="163"/>
      <c r="L1671" s="33"/>
      <c r="M1671" s="164"/>
      <c r="T1671" s="52"/>
      <c r="AT1671" s="18" t="s">
        <v>321</v>
      </c>
      <c r="AU1671" s="18" t="s">
        <v>81</v>
      </c>
    </row>
    <row r="1672" spans="2:65" s="12" customFormat="1">
      <c r="B1672" s="146"/>
      <c r="D1672" s="147" t="s">
        <v>313</v>
      </c>
      <c r="E1672" s="148" t="s">
        <v>21</v>
      </c>
      <c r="F1672" s="149" t="s">
        <v>5107</v>
      </c>
      <c r="H1672" s="150">
        <v>1.1499999999999999</v>
      </c>
      <c r="I1672" s="151"/>
      <c r="L1672" s="146"/>
      <c r="M1672" s="152"/>
      <c r="T1672" s="153"/>
      <c r="AT1672" s="148" t="s">
        <v>313</v>
      </c>
      <c r="AU1672" s="148" t="s">
        <v>81</v>
      </c>
      <c r="AV1672" s="12" t="s">
        <v>81</v>
      </c>
      <c r="AW1672" s="12" t="s">
        <v>34</v>
      </c>
      <c r="AX1672" s="12" t="s">
        <v>72</v>
      </c>
      <c r="AY1672" s="148" t="s">
        <v>306</v>
      </c>
    </row>
    <row r="1673" spans="2:65" s="13" customFormat="1">
      <c r="B1673" s="154"/>
      <c r="D1673" s="147" t="s">
        <v>313</v>
      </c>
      <c r="E1673" s="155" t="s">
        <v>21</v>
      </c>
      <c r="F1673" s="156" t="s">
        <v>315</v>
      </c>
      <c r="H1673" s="157">
        <v>1.1499999999999999</v>
      </c>
      <c r="I1673" s="158"/>
      <c r="L1673" s="154"/>
      <c r="M1673" s="159"/>
      <c r="T1673" s="160"/>
      <c r="AT1673" s="155" t="s">
        <v>313</v>
      </c>
      <c r="AU1673" s="155" t="s">
        <v>81</v>
      </c>
      <c r="AV1673" s="13" t="s">
        <v>89</v>
      </c>
      <c r="AW1673" s="13" t="s">
        <v>34</v>
      </c>
      <c r="AX1673" s="13" t="s">
        <v>79</v>
      </c>
      <c r="AY1673" s="155" t="s">
        <v>306</v>
      </c>
    </row>
    <row r="1674" spans="2:65" s="1" customFormat="1" ht="16.5" customHeight="1">
      <c r="B1674" s="33"/>
      <c r="C1674" s="133" t="s">
        <v>2321</v>
      </c>
      <c r="D1674" s="133" t="s">
        <v>308</v>
      </c>
      <c r="E1674" s="134" t="s">
        <v>5108</v>
      </c>
      <c r="F1674" s="135" t="s">
        <v>5109</v>
      </c>
      <c r="G1674" s="136" t="s">
        <v>236</v>
      </c>
      <c r="H1674" s="137">
        <v>54.210999999999999</v>
      </c>
      <c r="I1674" s="138"/>
      <c r="J1674" s="139">
        <f>ROUND(I1674*H1674,2)</f>
        <v>0</v>
      </c>
      <c r="K1674" s="135" t="s">
        <v>3596</v>
      </c>
      <c r="L1674" s="33"/>
      <c r="M1674" s="140" t="s">
        <v>21</v>
      </c>
      <c r="N1674" s="141" t="s">
        <v>43</v>
      </c>
      <c r="P1674" s="142">
        <f>O1674*H1674</f>
        <v>0</v>
      </c>
      <c r="Q1674" s="142">
        <v>1.5E-3</v>
      </c>
      <c r="R1674" s="142">
        <f>Q1674*H1674</f>
        <v>8.13165E-2</v>
      </c>
      <c r="S1674" s="142">
        <v>0</v>
      </c>
      <c r="T1674" s="143">
        <f>S1674*H1674</f>
        <v>0</v>
      </c>
      <c r="AR1674" s="144" t="s">
        <v>368</v>
      </c>
      <c r="AT1674" s="144" t="s">
        <v>308</v>
      </c>
      <c r="AU1674" s="144" t="s">
        <v>81</v>
      </c>
      <c r="AY1674" s="18" t="s">
        <v>306</v>
      </c>
      <c r="BE1674" s="145">
        <f>IF(N1674="základní",J1674,0)</f>
        <v>0</v>
      </c>
      <c r="BF1674" s="145">
        <f>IF(N1674="snížená",J1674,0)</f>
        <v>0</v>
      </c>
      <c r="BG1674" s="145">
        <f>IF(N1674="zákl. přenesená",J1674,0)</f>
        <v>0</v>
      </c>
      <c r="BH1674" s="145">
        <f>IF(N1674="sníž. přenesená",J1674,0)</f>
        <v>0</v>
      </c>
      <c r="BI1674" s="145">
        <f>IF(N1674="nulová",J1674,0)</f>
        <v>0</v>
      </c>
      <c r="BJ1674" s="18" t="s">
        <v>79</v>
      </c>
      <c r="BK1674" s="145">
        <f>ROUND(I1674*H1674,2)</f>
        <v>0</v>
      </c>
      <c r="BL1674" s="18" t="s">
        <v>368</v>
      </c>
      <c r="BM1674" s="144" t="s">
        <v>5110</v>
      </c>
    </row>
    <row r="1675" spans="2:65" s="1" customFormat="1">
      <c r="B1675" s="33"/>
      <c r="D1675" s="161" t="s">
        <v>321</v>
      </c>
      <c r="F1675" s="162" t="s">
        <v>5111</v>
      </c>
      <c r="I1675" s="163"/>
      <c r="L1675" s="33"/>
      <c r="M1675" s="164"/>
      <c r="T1675" s="52"/>
      <c r="AT1675" s="18" t="s">
        <v>321</v>
      </c>
      <c r="AU1675" s="18" t="s">
        <v>81</v>
      </c>
    </row>
    <row r="1676" spans="2:65" s="12" customFormat="1">
      <c r="B1676" s="146"/>
      <c r="D1676" s="147" t="s">
        <v>313</v>
      </c>
      <c r="E1676" s="148" t="s">
        <v>21</v>
      </c>
      <c r="F1676" s="149" t="s">
        <v>5112</v>
      </c>
      <c r="H1676" s="150">
        <v>47.14</v>
      </c>
      <c r="I1676" s="151"/>
      <c r="L1676" s="146"/>
      <c r="M1676" s="152"/>
      <c r="T1676" s="153"/>
      <c r="AT1676" s="148" t="s">
        <v>313</v>
      </c>
      <c r="AU1676" s="148" t="s">
        <v>81</v>
      </c>
      <c r="AV1676" s="12" t="s">
        <v>81</v>
      </c>
      <c r="AW1676" s="12" t="s">
        <v>34</v>
      </c>
      <c r="AX1676" s="12" t="s">
        <v>72</v>
      </c>
      <c r="AY1676" s="148" t="s">
        <v>306</v>
      </c>
    </row>
    <row r="1677" spans="2:65" s="13" customFormat="1">
      <c r="B1677" s="154"/>
      <c r="D1677" s="147" t="s">
        <v>313</v>
      </c>
      <c r="E1677" s="155" t="s">
        <v>3671</v>
      </c>
      <c r="F1677" s="156" t="s">
        <v>315</v>
      </c>
      <c r="H1677" s="157">
        <v>47.14</v>
      </c>
      <c r="I1677" s="158"/>
      <c r="L1677" s="154"/>
      <c r="M1677" s="159"/>
      <c r="T1677" s="160"/>
      <c r="AT1677" s="155" t="s">
        <v>313</v>
      </c>
      <c r="AU1677" s="155" t="s">
        <v>81</v>
      </c>
      <c r="AV1677" s="13" t="s">
        <v>89</v>
      </c>
      <c r="AW1677" s="13" t="s">
        <v>34</v>
      </c>
      <c r="AX1677" s="13" t="s">
        <v>72</v>
      </c>
      <c r="AY1677" s="155" t="s">
        <v>306</v>
      </c>
    </row>
    <row r="1678" spans="2:65" s="12" customFormat="1">
      <c r="B1678" s="146"/>
      <c r="D1678" s="147" t="s">
        <v>313</v>
      </c>
      <c r="E1678" s="148" t="s">
        <v>21</v>
      </c>
      <c r="F1678" s="149" t="s">
        <v>5113</v>
      </c>
      <c r="H1678" s="150">
        <v>7.0709999999999997</v>
      </c>
      <c r="I1678" s="151"/>
      <c r="L1678" s="146"/>
      <c r="M1678" s="152"/>
      <c r="T1678" s="153"/>
      <c r="AT1678" s="148" t="s">
        <v>313</v>
      </c>
      <c r="AU1678" s="148" t="s">
        <v>81</v>
      </c>
      <c r="AV1678" s="12" t="s">
        <v>81</v>
      </c>
      <c r="AW1678" s="12" t="s">
        <v>34</v>
      </c>
      <c r="AX1678" s="12" t="s">
        <v>72</v>
      </c>
      <c r="AY1678" s="148" t="s">
        <v>306</v>
      </c>
    </row>
    <row r="1679" spans="2:65" s="15" customFormat="1">
      <c r="B1679" s="171"/>
      <c r="D1679" s="147" t="s">
        <v>313</v>
      </c>
      <c r="E1679" s="172" t="s">
        <v>21</v>
      </c>
      <c r="F1679" s="173" t="s">
        <v>331</v>
      </c>
      <c r="H1679" s="174">
        <v>54.210999999999999</v>
      </c>
      <c r="I1679" s="175"/>
      <c r="L1679" s="171"/>
      <c r="M1679" s="176"/>
      <c r="T1679" s="177"/>
      <c r="AT1679" s="172" t="s">
        <v>313</v>
      </c>
      <c r="AU1679" s="172" t="s">
        <v>81</v>
      </c>
      <c r="AV1679" s="15" t="s">
        <v>108</v>
      </c>
      <c r="AW1679" s="15" t="s">
        <v>34</v>
      </c>
      <c r="AX1679" s="15" t="s">
        <v>79</v>
      </c>
      <c r="AY1679" s="172" t="s">
        <v>306</v>
      </c>
    </row>
    <row r="1680" spans="2:65" s="1" customFormat="1" ht="16.5" customHeight="1">
      <c r="B1680" s="33"/>
      <c r="C1680" s="133" t="s">
        <v>2328</v>
      </c>
      <c r="D1680" s="133" t="s">
        <v>308</v>
      </c>
      <c r="E1680" s="134" t="s">
        <v>2296</v>
      </c>
      <c r="F1680" s="135" t="s">
        <v>2297</v>
      </c>
      <c r="G1680" s="136" t="s">
        <v>240</v>
      </c>
      <c r="H1680" s="137">
        <v>59.35</v>
      </c>
      <c r="I1680" s="138"/>
      <c r="J1680" s="139">
        <f>ROUND(I1680*H1680,2)</f>
        <v>0</v>
      </c>
      <c r="K1680" s="135" t="s">
        <v>3596</v>
      </c>
      <c r="L1680" s="33"/>
      <c r="M1680" s="140" t="s">
        <v>21</v>
      </c>
      <c r="N1680" s="141" t="s">
        <v>43</v>
      </c>
      <c r="P1680" s="142">
        <f>O1680*H1680</f>
        <v>0</v>
      </c>
      <c r="Q1680" s="142">
        <v>3.0000000000000001E-5</v>
      </c>
      <c r="R1680" s="142">
        <f>Q1680*H1680</f>
        <v>1.7805000000000002E-3</v>
      </c>
      <c r="S1680" s="142">
        <v>0</v>
      </c>
      <c r="T1680" s="143">
        <f>S1680*H1680</f>
        <v>0</v>
      </c>
      <c r="AR1680" s="144" t="s">
        <v>368</v>
      </c>
      <c r="AT1680" s="144" t="s">
        <v>308</v>
      </c>
      <c r="AU1680" s="144" t="s">
        <v>81</v>
      </c>
      <c r="AY1680" s="18" t="s">
        <v>306</v>
      </c>
      <c r="BE1680" s="145">
        <f>IF(N1680="základní",J1680,0)</f>
        <v>0</v>
      </c>
      <c r="BF1680" s="145">
        <f>IF(N1680="snížená",J1680,0)</f>
        <v>0</v>
      </c>
      <c r="BG1680" s="145">
        <f>IF(N1680="zákl. přenesená",J1680,0)</f>
        <v>0</v>
      </c>
      <c r="BH1680" s="145">
        <f>IF(N1680="sníž. přenesená",J1680,0)</f>
        <v>0</v>
      </c>
      <c r="BI1680" s="145">
        <f>IF(N1680="nulová",J1680,0)</f>
        <v>0</v>
      </c>
      <c r="BJ1680" s="18" t="s">
        <v>79</v>
      </c>
      <c r="BK1680" s="145">
        <f>ROUND(I1680*H1680,2)</f>
        <v>0</v>
      </c>
      <c r="BL1680" s="18" t="s">
        <v>368</v>
      </c>
      <c r="BM1680" s="144" t="s">
        <v>5114</v>
      </c>
    </row>
    <row r="1681" spans="2:65" s="1" customFormat="1">
      <c r="B1681" s="33"/>
      <c r="D1681" s="161" t="s">
        <v>321</v>
      </c>
      <c r="F1681" s="162" t="s">
        <v>5115</v>
      </c>
      <c r="I1681" s="163"/>
      <c r="L1681" s="33"/>
      <c r="M1681" s="164"/>
      <c r="T1681" s="52"/>
      <c r="AT1681" s="18" t="s">
        <v>321</v>
      </c>
      <c r="AU1681" s="18" t="s">
        <v>81</v>
      </c>
    </row>
    <row r="1682" spans="2:65" s="14" customFormat="1">
      <c r="B1682" s="165"/>
      <c r="D1682" s="147" t="s">
        <v>313</v>
      </c>
      <c r="E1682" s="166" t="s">
        <v>21</v>
      </c>
      <c r="F1682" s="167" t="s">
        <v>5116</v>
      </c>
      <c r="H1682" s="166" t="s">
        <v>21</v>
      </c>
      <c r="I1682" s="168"/>
      <c r="L1682" s="165"/>
      <c r="M1682" s="169"/>
      <c r="T1682" s="170"/>
      <c r="AT1682" s="166" t="s">
        <v>313</v>
      </c>
      <c r="AU1682" s="166" t="s">
        <v>81</v>
      </c>
      <c r="AV1682" s="14" t="s">
        <v>79</v>
      </c>
      <c r="AW1682" s="14" t="s">
        <v>34</v>
      </c>
      <c r="AX1682" s="14" t="s">
        <v>72</v>
      </c>
      <c r="AY1682" s="166" t="s">
        <v>306</v>
      </c>
    </row>
    <row r="1683" spans="2:65" s="12" customFormat="1">
      <c r="B1683" s="146"/>
      <c r="D1683" s="147" t="s">
        <v>313</v>
      </c>
      <c r="E1683" s="148" t="s">
        <v>21</v>
      </c>
      <c r="F1683" s="149" t="s">
        <v>5117</v>
      </c>
      <c r="H1683" s="150">
        <v>33</v>
      </c>
      <c r="I1683" s="151"/>
      <c r="L1683" s="146"/>
      <c r="M1683" s="152"/>
      <c r="T1683" s="153"/>
      <c r="AT1683" s="148" t="s">
        <v>313</v>
      </c>
      <c r="AU1683" s="148" t="s">
        <v>81</v>
      </c>
      <c r="AV1683" s="12" t="s">
        <v>81</v>
      </c>
      <c r="AW1683" s="12" t="s">
        <v>34</v>
      </c>
      <c r="AX1683" s="12" t="s">
        <v>72</v>
      </c>
      <c r="AY1683" s="148" t="s">
        <v>306</v>
      </c>
    </row>
    <row r="1684" spans="2:65" s="14" customFormat="1">
      <c r="B1684" s="165"/>
      <c r="D1684" s="147" t="s">
        <v>313</v>
      </c>
      <c r="E1684" s="166" t="s">
        <v>21</v>
      </c>
      <c r="F1684" s="167" t="s">
        <v>5118</v>
      </c>
      <c r="H1684" s="166" t="s">
        <v>21</v>
      </c>
      <c r="I1684" s="168"/>
      <c r="L1684" s="165"/>
      <c r="M1684" s="169"/>
      <c r="T1684" s="170"/>
      <c r="AT1684" s="166" t="s">
        <v>313</v>
      </c>
      <c r="AU1684" s="166" t="s">
        <v>81</v>
      </c>
      <c r="AV1684" s="14" t="s">
        <v>79</v>
      </c>
      <c r="AW1684" s="14" t="s">
        <v>34</v>
      </c>
      <c r="AX1684" s="14" t="s">
        <v>72</v>
      </c>
      <c r="AY1684" s="166" t="s">
        <v>306</v>
      </c>
    </row>
    <row r="1685" spans="2:65" s="12" customFormat="1">
      <c r="B1685" s="146"/>
      <c r="D1685" s="147" t="s">
        <v>313</v>
      </c>
      <c r="E1685" s="148" t="s">
        <v>21</v>
      </c>
      <c r="F1685" s="149" t="s">
        <v>5119</v>
      </c>
      <c r="H1685" s="150">
        <v>3.85</v>
      </c>
      <c r="I1685" s="151"/>
      <c r="L1685" s="146"/>
      <c r="M1685" s="152"/>
      <c r="T1685" s="153"/>
      <c r="AT1685" s="148" t="s">
        <v>313</v>
      </c>
      <c r="AU1685" s="148" t="s">
        <v>81</v>
      </c>
      <c r="AV1685" s="12" t="s">
        <v>81</v>
      </c>
      <c r="AW1685" s="12" t="s">
        <v>34</v>
      </c>
      <c r="AX1685" s="12" t="s">
        <v>72</v>
      </c>
      <c r="AY1685" s="148" t="s">
        <v>306</v>
      </c>
    </row>
    <row r="1686" spans="2:65" s="12" customFormat="1">
      <c r="B1686" s="146"/>
      <c r="D1686" s="147" t="s">
        <v>313</v>
      </c>
      <c r="E1686" s="148" t="s">
        <v>21</v>
      </c>
      <c r="F1686" s="149" t="s">
        <v>5120</v>
      </c>
      <c r="H1686" s="150">
        <v>11.8</v>
      </c>
      <c r="I1686" s="151"/>
      <c r="L1686" s="146"/>
      <c r="M1686" s="152"/>
      <c r="T1686" s="153"/>
      <c r="AT1686" s="148" t="s">
        <v>313</v>
      </c>
      <c r="AU1686" s="148" t="s">
        <v>81</v>
      </c>
      <c r="AV1686" s="12" t="s">
        <v>81</v>
      </c>
      <c r="AW1686" s="12" t="s">
        <v>34</v>
      </c>
      <c r="AX1686" s="12" t="s">
        <v>72</v>
      </c>
      <c r="AY1686" s="148" t="s">
        <v>306</v>
      </c>
    </row>
    <row r="1687" spans="2:65" s="12" customFormat="1">
      <c r="B1687" s="146"/>
      <c r="D1687" s="147" t="s">
        <v>313</v>
      </c>
      <c r="E1687" s="148" t="s">
        <v>21</v>
      </c>
      <c r="F1687" s="149" t="s">
        <v>5121</v>
      </c>
      <c r="H1687" s="150">
        <v>10.7</v>
      </c>
      <c r="I1687" s="151"/>
      <c r="L1687" s="146"/>
      <c r="M1687" s="152"/>
      <c r="T1687" s="153"/>
      <c r="AT1687" s="148" t="s">
        <v>313</v>
      </c>
      <c r="AU1687" s="148" t="s">
        <v>81</v>
      </c>
      <c r="AV1687" s="12" t="s">
        <v>81</v>
      </c>
      <c r="AW1687" s="12" t="s">
        <v>34</v>
      </c>
      <c r="AX1687" s="12" t="s">
        <v>72</v>
      </c>
      <c r="AY1687" s="148" t="s">
        <v>306</v>
      </c>
    </row>
    <row r="1688" spans="2:65" s="13" customFormat="1">
      <c r="B1688" s="154"/>
      <c r="D1688" s="147" t="s">
        <v>313</v>
      </c>
      <c r="E1688" s="155" t="s">
        <v>21</v>
      </c>
      <c r="F1688" s="156" t="s">
        <v>315</v>
      </c>
      <c r="H1688" s="157">
        <v>59.35</v>
      </c>
      <c r="I1688" s="158"/>
      <c r="L1688" s="154"/>
      <c r="M1688" s="159"/>
      <c r="T1688" s="160"/>
      <c r="AT1688" s="155" t="s">
        <v>313</v>
      </c>
      <c r="AU1688" s="155" t="s">
        <v>81</v>
      </c>
      <c r="AV1688" s="13" t="s">
        <v>89</v>
      </c>
      <c r="AW1688" s="13" t="s">
        <v>34</v>
      </c>
      <c r="AX1688" s="13" t="s">
        <v>79</v>
      </c>
      <c r="AY1688" s="155" t="s">
        <v>306</v>
      </c>
    </row>
    <row r="1689" spans="2:65" s="1" customFormat="1" ht="16.5" customHeight="1">
      <c r="B1689" s="33"/>
      <c r="C1689" s="133" t="s">
        <v>2333</v>
      </c>
      <c r="D1689" s="133" t="s">
        <v>308</v>
      </c>
      <c r="E1689" s="134" t="s">
        <v>5122</v>
      </c>
      <c r="F1689" s="135" t="s">
        <v>5123</v>
      </c>
      <c r="G1689" s="136" t="s">
        <v>240</v>
      </c>
      <c r="H1689" s="137">
        <v>59.35</v>
      </c>
      <c r="I1689" s="138"/>
      <c r="J1689" s="139">
        <f>ROUND(I1689*H1689,2)</f>
        <v>0</v>
      </c>
      <c r="K1689" s="135" t="s">
        <v>3596</v>
      </c>
      <c r="L1689" s="33"/>
      <c r="M1689" s="140" t="s">
        <v>21</v>
      </c>
      <c r="N1689" s="141" t="s">
        <v>43</v>
      </c>
      <c r="P1689" s="142">
        <f>O1689*H1689</f>
        <v>0</v>
      </c>
      <c r="Q1689" s="142">
        <v>2.0000000000000002E-5</v>
      </c>
      <c r="R1689" s="142">
        <f>Q1689*H1689</f>
        <v>1.1870000000000001E-3</v>
      </c>
      <c r="S1689" s="142">
        <v>0</v>
      </c>
      <c r="T1689" s="143">
        <f>S1689*H1689</f>
        <v>0</v>
      </c>
      <c r="AR1689" s="144" t="s">
        <v>368</v>
      </c>
      <c r="AT1689" s="144" t="s">
        <v>308</v>
      </c>
      <c r="AU1689" s="144" t="s">
        <v>81</v>
      </c>
      <c r="AY1689" s="18" t="s">
        <v>306</v>
      </c>
      <c r="BE1689" s="145">
        <f>IF(N1689="základní",J1689,0)</f>
        <v>0</v>
      </c>
      <c r="BF1689" s="145">
        <f>IF(N1689="snížená",J1689,0)</f>
        <v>0</v>
      </c>
      <c r="BG1689" s="145">
        <f>IF(N1689="zákl. přenesená",J1689,0)</f>
        <v>0</v>
      </c>
      <c r="BH1689" s="145">
        <f>IF(N1689="sníž. přenesená",J1689,0)</f>
        <v>0</v>
      </c>
      <c r="BI1689" s="145">
        <f>IF(N1689="nulová",J1689,0)</f>
        <v>0</v>
      </c>
      <c r="BJ1689" s="18" t="s">
        <v>79</v>
      </c>
      <c r="BK1689" s="145">
        <f>ROUND(I1689*H1689,2)</f>
        <v>0</v>
      </c>
      <c r="BL1689" s="18" t="s">
        <v>368</v>
      </c>
      <c r="BM1689" s="144" t="s">
        <v>5124</v>
      </c>
    </row>
    <row r="1690" spans="2:65" s="1" customFormat="1">
      <c r="B1690" s="33"/>
      <c r="D1690" s="161" t="s">
        <v>321</v>
      </c>
      <c r="F1690" s="162" t="s">
        <v>5125</v>
      </c>
      <c r="I1690" s="163"/>
      <c r="L1690" s="33"/>
      <c r="M1690" s="164"/>
      <c r="T1690" s="52"/>
      <c r="AT1690" s="18" t="s">
        <v>321</v>
      </c>
      <c r="AU1690" s="18" t="s">
        <v>81</v>
      </c>
    </row>
    <row r="1691" spans="2:65" s="12" customFormat="1">
      <c r="B1691" s="146"/>
      <c r="D1691" s="147" t="s">
        <v>313</v>
      </c>
      <c r="E1691" s="148" t="s">
        <v>21</v>
      </c>
      <c r="F1691" s="149" t="s">
        <v>5126</v>
      </c>
      <c r="H1691" s="150">
        <v>59.35</v>
      </c>
      <c r="I1691" s="151"/>
      <c r="L1691" s="146"/>
      <c r="M1691" s="152"/>
      <c r="T1691" s="153"/>
      <c r="AT1691" s="148" t="s">
        <v>313</v>
      </c>
      <c r="AU1691" s="148" t="s">
        <v>81</v>
      </c>
      <c r="AV1691" s="12" t="s">
        <v>81</v>
      </c>
      <c r="AW1691" s="12" t="s">
        <v>34</v>
      </c>
      <c r="AX1691" s="12" t="s">
        <v>72</v>
      </c>
      <c r="AY1691" s="148" t="s">
        <v>306</v>
      </c>
    </row>
    <row r="1692" spans="2:65" s="13" customFormat="1">
      <c r="B1692" s="154"/>
      <c r="D1692" s="147" t="s">
        <v>313</v>
      </c>
      <c r="E1692" s="155" t="s">
        <v>21</v>
      </c>
      <c r="F1692" s="156" t="s">
        <v>315</v>
      </c>
      <c r="H1692" s="157">
        <v>59.35</v>
      </c>
      <c r="I1692" s="158"/>
      <c r="L1692" s="154"/>
      <c r="M1692" s="159"/>
      <c r="T1692" s="160"/>
      <c r="AT1692" s="155" t="s">
        <v>313</v>
      </c>
      <c r="AU1692" s="155" t="s">
        <v>81</v>
      </c>
      <c r="AV1692" s="13" t="s">
        <v>89</v>
      </c>
      <c r="AW1692" s="13" t="s">
        <v>34</v>
      </c>
      <c r="AX1692" s="13" t="s">
        <v>79</v>
      </c>
      <c r="AY1692" s="155" t="s">
        <v>306</v>
      </c>
    </row>
    <row r="1693" spans="2:65" s="1" customFormat="1" ht="16.5" customHeight="1">
      <c r="B1693" s="33"/>
      <c r="C1693" s="133" t="s">
        <v>2340</v>
      </c>
      <c r="D1693" s="133" t="s">
        <v>308</v>
      </c>
      <c r="E1693" s="134" t="s">
        <v>2311</v>
      </c>
      <c r="F1693" s="135" t="s">
        <v>2312</v>
      </c>
      <c r="G1693" s="136" t="s">
        <v>240</v>
      </c>
      <c r="H1693" s="137">
        <v>33</v>
      </c>
      <c r="I1693" s="138"/>
      <c r="J1693" s="139">
        <f>ROUND(I1693*H1693,2)</f>
        <v>0</v>
      </c>
      <c r="K1693" s="135" t="s">
        <v>3596</v>
      </c>
      <c r="L1693" s="33"/>
      <c r="M1693" s="140" t="s">
        <v>21</v>
      </c>
      <c r="N1693" s="141" t="s">
        <v>43</v>
      </c>
      <c r="P1693" s="142">
        <f>O1693*H1693</f>
        <v>0</v>
      </c>
      <c r="Q1693" s="142">
        <v>0</v>
      </c>
      <c r="R1693" s="142">
        <f>Q1693*H1693</f>
        <v>0</v>
      </c>
      <c r="S1693" s="142">
        <v>0</v>
      </c>
      <c r="T1693" s="143">
        <f>S1693*H1693</f>
        <v>0</v>
      </c>
      <c r="AR1693" s="144" t="s">
        <v>368</v>
      </c>
      <c r="AT1693" s="144" t="s">
        <v>308</v>
      </c>
      <c r="AU1693" s="144" t="s">
        <v>81</v>
      </c>
      <c r="AY1693" s="18" t="s">
        <v>306</v>
      </c>
      <c r="BE1693" s="145">
        <f>IF(N1693="základní",J1693,0)</f>
        <v>0</v>
      </c>
      <c r="BF1693" s="145">
        <f>IF(N1693="snížená",J1693,0)</f>
        <v>0</v>
      </c>
      <c r="BG1693" s="145">
        <f>IF(N1693="zákl. přenesená",J1693,0)</f>
        <v>0</v>
      </c>
      <c r="BH1693" s="145">
        <f>IF(N1693="sníž. přenesená",J1693,0)</f>
        <v>0</v>
      </c>
      <c r="BI1693" s="145">
        <f>IF(N1693="nulová",J1693,0)</f>
        <v>0</v>
      </c>
      <c r="BJ1693" s="18" t="s">
        <v>79</v>
      </c>
      <c r="BK1693" s="145">
        <f>ROUND(I1693*H1693,2)</f>
        <v>0</v>
      </c>
      <c r="BL1693" s="18" t="s">
        <v>368</v>
      </c>
      <c r="BM1693" s="144" t="s">
        <v>5127</v>
      </c>
    </row>
    <row r="1694" spans="2:65" s="1" customFormat="1">
      <c r="B1694" s="33"/>
      <c r="D1694" s="161" t="s">
        <v>321</v>
      </c>
      <c r="F1694" s="162" t="s">
        <v>5128</v>
      </c>
      <c r="I1694" s="163"/>
      <c r="L1694" s="33"/>
      <c r="M1694" s="164"/>
      <c r="T1694" s="52"/>
      <c r="AT1694" s="18" t="s">
        <v>321</v>
      </c>
      <c r="AU1694" s="18" t="s">
        <v>81</v>
      </c>
    </row>
    <row r="1695" spans="2:65" s="12" customFormat="1">
      <c r="B1695" s="146"/>
      <c r="D1695" s="147" t="s">
        <v>313</v>
      </c>
      <c r="E1695" s="148" t="s">
        <v>21</v>
      </c>
      <c r="F1695" s="149" t="s">
        <v>5117</v>
      </c>
      <c r="H1695" s="150">
        <v>33</v>
      </c>
      <c r="I1695" s="151"/>
      <c r="L1695" s="146"/>
      <c r="M1695" s="152"/>
      <c r="T1695" s="153"/>
      <c r="AT1695" s="148" t="s">
        <v>313</v>
      </c>
      <c r="AU1695" s="148" t="s">
        <v>81</v>
      </c>
      <c r="AV1695" s="12" t="s">
        <v>81</v>
      </c>
      <c r="AW1695" s="12" t="s">
        <v>34</v>
      </c>
      <c r="AX1695" s="12" t="s">
        <v>72</v>
      </c>
      <c r="AY1695" s="148" t="s">
        <v>306</v>
      </c>
    </row>
    <row r="1696" spans="2:65" s="13" customFormat="1">
      <c r="B1696" s="154"/>
      <c r="D1696" s="147" t="s">
        <v>313</v>
      </c>
      <c r="E1696" s="155" t="s">
        <v>21</v>
      </c>
      <c r="F1696" s="156" t="s">
        <v>315</v>
      </c>
      <c r="H1696" s="157">
        <v>33</v>
      </c>
      <c r="I1696" s="158"/>
      <c r="L1696" s="154"/>
      <c r="M1696" s="159"/>
      <c r="T1696" s="160"/>
      <c r="AT1696" s="155" t="s">
        <v>313</v>
      </c>
      <c r="AU1696" s="155" t="s">
        <v>81</v>
      </c>
      <c r="AV1696" s="13" t="s">
        <v>89</v>
      </c>
      <c r="AW1696" s="13" t="s">
        <v>34</v>
      </c>
      <c r="AX1696" s="13" t="s">
        <v>79</v>
      </c>
      <c r="AY1696" s="155" t="s">
        <v>306</v>
      </c>
    </row>
    <row r="1697" spans="2:65" s="1" customFormat="1" ht="16.5" customHeight="1">
      <c r="B1697" s="33"/>
      <c r="C1697" s="133" t="s">
        <v>2345</v>
      </c>
      <c r="D1697" s="133" t="s">
        <v>308</v>
      </c>
      <c r="E1697" s="134" t="s">
        <v>5129</v>
      </c>
      <c r="F1697" s="135" t="s">
        <v>5130</v>
      </c>
      <c r="G1697" s="136" t="s">
        <v>240</v>
      </c>
      <c r="H1697" s="137">
        <v>59.35</v>
      </c>
      <c r="I1697" s="138"/>
      <c r="J1697" s="139">
        <f>ROUND(I1697*H1697,2)</f>
        <v>0</v>
      </c>
      <c r="K1697" s="135" t="s">
        <v>3596</v>
      </c>
      <c r="L1697" s="33"/>
      <c r="M1697" s="140" t="s">
        <v>21</v>
      </c>
      <c r="N1697" s="141" t="s">
        <v>43</v>
      </c>
      <c r="P1697" s="142">
        <f>O1697*H1697</f>
        <v>0</v>
      </c>
      <c r="Q1697" s="142">
        <v>1.7000000000000001E-4</v>
      </c>
      <c r="R1697" s="142">
        <f>Q1697*H1697</f>
        <v>1.0089500000000001E-2</v>
      </c>
      <c r="S1697" s="142">
        <v>0</v>
      </c>
      <c r="T1697" s="143">
        <f>S1697*H1697</f>
        <v>0</v>
      </c>
      <c r="AR1697" s="144" t="s">
        <v>368</v>
      </c>
      <c r="AT1697" s="144" t="s">
        <v>308</v>
      </c>
      <c r="AU1697" s="144" t="s">
        <v>81</v>
      </c>
      <c r="AY1697" s="18" t="s">
        <v>306</v>
      </c>
      <c r="BE1697" s="145">
        <f>IF(N1697="základní",J1697,0)</f>
        <v>0</v>
      </c>
      <c r="BF1697" s="145">
        <f>IF(N1697="snížená",J1697,0)</f>
        <v>0</v>
      </c>
      <c r="BG1697" s="145">
        <f>IF(N1697="zákl. přenesená",J1697,0)</f>
        <v>0</v>
      </c>
      <c r="BH1697" s="145">
        <f>IF(N1697="sníž. přenesená",J1697,0)</f>
        <v>0</v>
      </c>
      <c r="BI1697" s="145">
        <f>IF(N1697="nulová",J1697,0)</f>
        <v>0</v>
      </c>
      <c r="BJ1697" s="18" t="s">
        <v>79</v>
      </c>
      <c r="BK1697" s="145">
        <f>ROUND(I1697*H1697,2)</f>
        <v>0</v>
      </c>
      <c r="BL1697" s="18" t="s">
        <v>368</v>
      </c>
      <c r="BM1697" s="144" t="s">
        <v>5131</v>
      </c>
    </row>
    <row r="1698" spans="2:65" s="1" customFormat="1">
      <c r="B1698" s="33"/>
      <c r="D1698" s="161" t="s">
        <v>321</v>
      </c>
      <c r="F1698" s="162" t="s">
        <v>5132</v>
      </c>
      <c r="I1698" s="163"/>
      <c r="L1698" s="33"/>
      <c r="M1698" s="164"/>
      <c r="T1698" s="52"/>
      <c r="AT1698" s="18" t="s">
        <v>321</v>
      </c>
      <c r="AU1698" s="18" t="s">
        <v>81</v>
      </c>
    </row>
    <row r="1699" spans="2:65" s="14" customFormat="1">
      <c r="B1699" s="165"/>
      <c r="D1699" s="147" t="s">
        <v>313</v>
      </c>
      <c r="E1699" s="166" t="s">
        <v>21</v>
      </c>
      <c r="F1699" s="167" t="s">
        <v>5116</v>
      </c>
      <c r="H1699" s="166" t="s">
        <v>21</v>
      </c>
      <c r="I1699" s="168"/>
      <c r="L1699" s="165"/>
      <c r="M1699" s="169"/>
      <c r="T1699" s="170"/>
      <c r="AT1699" s="166" t="s">
        <v>313</v>
      </c>
      <c r="AU1699" s="166" t="s">
        <v>81</v>
      </c>
      <c r="AV1699" s="14" t="s">
        <v>79</v>
      </c>
      <c r="AW1699" s="14" t="s">
        <v>34</v>
      </c>
      <c r="AX1699" s="14" t="s">
        <v>72</v>
      </c>
      <c r="AY1699" s="166" t="s">
        <v>306</v>
      </c>
    </row>
    <row r="1700" spans="2:65" s="12" customFormat="1">
      <c r="B1700" s="146"/>
      <c r="D1700" s="147" t="s">
        <v>313</v>
      </c>
      <c r="E1700" s="148" t="s">
        <v>21</v>
      </c>
      <c r="F1700" s="149" t="s">
        <v>5117</v>
      </c>
      <c r="H1700" s="150">
        <v>33</v>
      </c>
      <c r="I1700" s="151"/>
      <c r="L1700" s="146"/>
      <c r="M1700" s="152"/>
      <c r="T1700" s="153"/>
      <c r="AT1700" s="148" t="s">
        <v>313</v>
      </c>
      <c r="AU1700" s="148" t="s">
        <v>81</v>
      </c>
      <c r="AV1700" s="12" t="s">
        <v>81</v>
      </c>
      <c r="AW1700" s="12" t="s">
        <v>34</v>
      </c>
      <c r="AX1700" s="12" t="s">
        <v>72</v>
      </c>
      <c r="AY1700" s="148" t="s">
        <v>306</v>
      </c>
    </row>
    <row r="1701" spans="2:65" s="14" customFormat="1">
      <c r="B1701" s="165"/>
      <c r="D1701" s="147" t="s">
        <v>313</v>
      </c>
      <c r="E1701" s="166" t="s">
        <v>21</v>
      </c>
      <c r="F1701" s="167" t="s">
        <v>5118</v>
      </c>
      <c r="H1701" s="166" t="s">
        <v>21</v>
      </c>
      <c r="I1701" s="168"/>
      <c r="L1701" s="165"/>
      <c r="M1701" s="169"/>
      <c r="T1701" s="170"/>
      <c r="AT1701" s="166" t="s">
        <v>313</v>
      </c>
      <c r="AU1701" s="166" t="s">
        <v>81</v>
      </c>
      <c r="AV1701" s="14" t="s">
        <v>79</v>
      </c>
      <c r="AW1701" s="14" t="s">
        <v>34</v>
      </c>
      <c r="AX1701" s="14" t="s">
        <v>72</v>
      </c>
      <c r="AY1701" s="166" t="s">
        <v>306</v>
      </c>
    </row>
    <row r="1702" spans="2:65" s="12" customFormat="1">
      <c r="B1702" s="146"/>
      <c r="D1702" s="147" t="s">
        <v>313</v>
      </c>
      <c r="E1702" s="148" t="s">
        <v>21</v>
      </c>
      <c r="F1702" s="149" t="s">
        <v>5119</v>
      </c>
      <c r="H1702" s="150">
        <v>3.85</v>
      </c>
      <c r="I1702" s="151"/>
      <c r="L1702" s="146"/>
      <c r="M1702" s="152"/>
      <c r="T1702" s="153"/>
      <c r="AT1702" s="148" t="s">
        <v>313</v>
      </c>
      <c r="AU1702" s="148" t="s">
        <v>81</v>
      </c>
      <c r="AV1702" s="12" t="s">
        <v>81</v>
      </c>
      <c r="AW1702" s="12" t="s">
        <v>34</v>
      </c>
      <c r="AX1702" s="12" t="s">
        <v>72</v>
      </c>
      <c r="AY1702" s="148" t="s">
        <v>306</v>
      </c>
    </row>
    <row r="1703" spans="2:65" s="12" customFormat="1">
      <c r="B1703" s="146"/>
      <c r="D1703" s="147" t="s">
        <v>313</v>
      </c>
      <c r="E1703" s="148" t="s">
        <v>21</v>
      </c>
      <c r="F1703" s="149" t="s">
        <v>5120</v>
      </c>
      <c r="H1703" s="150">
        <v>11.8</v>
      </c>
      <c r="I1703" s="151"/>
      <c r="L1703" s="146"/>
      <c r="M1703" s="152"/>
      <c r="T1703" s="153"/>
      <c r="AT1703" s="148" t="s">
        <v>313</v>
      </c>
      <c r="AU1703" s="148" t="s">
        <v>81</v>
      </c>
      <c r="AV1703" s="12" t="s">
        <v>81</v>
      </c>
      <c r="AW1703" s="12" t="s">
        <v>34</v>
      </c>
      <c r="AX1703" s="12" t="s">
        <v>72</v>
      </c>
      <c r="AY1703" s="148" t="s">
        <v>306</v>
      </c>
    </row>
    <row r="1704" spans="2:65" s="12" customFormat="1">
      <c r="B1704" s="146"/>
      <c r="D1704" s="147" t="s">
        <v>313</v>
      </c>
      <c r="E1704" s="148" t="s">
        <v>21</v>
      </c>
      <c r="F1704" s="149" t="s">
        <v>5121</v>
      </c>
      <c r="H1704" s="150">
        <v>10.7</v>
      </c>
      <c r="I1704" s="151"/>
      <c r="L1704" s="146"/>
      <c r="M1704" s="152"/>
      <c r="T1704" s="153"/>
      <c r="AT1704" s="148" t="s">
        <v>313</v>
      </c>
      <c r="AU1704" s="148" t="s">
        <v>81</v>
      </c>
      <c r="AV1704" s="12" t="s">
        <v>81</v>
      </c>
      <c r="AW1704" s="12" t="s">
        <v>34</v>
      </c>
      <c r="AX1704" s="12" t="s">
        <v>72</v>
      </c>
      <c r="AY1704" s="148" t="s">
        <v>306</v>
      </c>
    </row>
    <row r="1705" spans="2:65" s="13" customFormat="1">
      <c r="B1705" s="154"/>
      <c r="D1705" s="147" t="s">
        <v>313</v>
      </c>
      <c r="E1705" s="155" t="s">
        <v>21</v>
      </c>
      <c r="F1705" s="156" t="s">
        <v>315</v>
      </c>
      <c r="H1705" s="157">
        <v>59.35</v>
      </c>
      <c r="I1705" s="158"/>
      <c r="L1705" s="154"/>
      <c r="M1705" s="159"/>
      <c r="T1705" s="160"/>
      <c r="AT1705" s="155" t="s">
        <v>313</v>
      </c>
      <c r="AU1705" s="155" t="s">
        <v>81</v>
      </c>
      <c r="AV1705" s="13" t="s">
        <v>89</v>
      </c>
      <c r="AW1705" s="13" t="s">
        <v>34</v>
      </c>
      <c r="AX1705" s="13" t="s">
        <v>79</v>
      </c>
      <c r="AY1705" s="155" t="s">
        <v>306</v>
      </c>
    </row>
    <row r="1706" spans="2:65" s="1" customFormat="1" ht="16.5" customHeight="1">
      <c r="B1706" s="33"/>
      <c r="C1706" s="179" t="s">
        <v>2350</v>
      </c>
      <c r="D1706" s="179" t="s">
        <v>447</v>
      </c>
      <c r="E1706" s="180" t="s">
        <v>5133</v>
      </c>
      <c r="F1706" s="181" t="s">
        <v>5134</v>
      </c>
      <c r="G1706" s="182" t="s">
        <v>240</v>
      </c>
      <c r="H1706" s="183">
        <v>62.317999999999998</v>
      </c>
      <c r="I1706" s="184"/>
      <c r="J1706" s="185">
        <f>ROUND(I1706*H1706,2)</f>
        <v>0</v>
      </c>
      <c r="K1706" s="181" t="s">
        <v>3596</v>
      </c>
      <c r="L1706" s="186"/>
      <c r="M1706" s="187" t="s">
        <v>21</v>
      </c>
      <c r="N1706" s="188" t="s">
        <v>43</v>
      </c>
      <c r="P1706" s="142">
        <f>O1706*H1706</f>
        <v>0</v>
      </c>
      <c r="Q1706" s="142">
        <v>4.0000000000000003E-5</v>
      </c>
      <c r="R1706" s="142">
        <f>Q1706*H1706</f>
        <v>2.4927199999999999E-3</v>
      </c>
      <c r="S1706" s="142">
        <v>0</v>
      </c>
      <c r="T1706" s="143">
        <f>S1706*H1706</f>
        <v>0</v>
      </c>
      <c r="AR1706" s="144" t="s">
        <v>530</v>
      </c>
      <c r="AT1706" s="144" t="s">
        <v>447</v>
      </c>
      <c r="AU1706" s="144" t="s">
        <v>81</v>
      </c>
      <c r="AY1706" s="18" t="s">
        <v>306</v>
      </c>
      <c r="BE1706" s="145">
        <f>IF(N1706="základní",J1706,0)</f>
        <v>0</v>
      </c>
      <c r="BF1706" s="145">
        <f>IF(N1706="snížená",J1706,0)</f>
        <v>0</v>
      </c>
      <c r="BG1706" s="145">
        <f>IF(N1706="zákl. přenesená",J1706,0)</f>
        <v>0</v>
      </c>
      <c r="BH1706" s="145">
        <f>IF(N1706="sníž. přenesená",J1706,0)</f>
        <v>0</v>
      </c>
      <c r="BI1706" s="145">
        <f>IF(N1706="nulová",J1706,0)</f>
        <v>0</v>
      </c>
      <c r="BJ1706" s="18" t="s">
        <v>79</v>
      </c>
      <c r="BK1706" s="145">
        <f>ROUND(I1706*H1706,2)</f>
        <v>0</v>
      </c>
      <c r="BL1706" s="18" t="s">
        <v>368</v>
      </c>
      <c r="BM1706" s="144" t="s">
        <v>5135</v>
      </c>
    </row>
    <row r="1707" spans="2:65" s="12" customFormat="1">
      <c r="B1707" s="146"/>
      <c r="D1707" s="147" t="s">
        <v>313</v>
      </c>
      <c r="F1707" s="149" t="s">
        <v>5136</v>
      </c>
      <c r="H1707" s="150">
        <v>62.317999999999998</v>
      </c>
      <c r="I1707" s="151"/>
      <c r="L1707" s="146"/>
      <c r="M1707" s="152"/>
      <c r="T1707" s="153"/>
      <c r="AT1707" s="148" t="s">
        <v>313</v>
      </c>
      <c r="AU1707" s="148" t="s">
        <v>81</v>
      </c>
      <c r="AV1707" s="12" t="s">
        <v>81</v>
      </c>
      <c r="AW1707" s="12" t="s">
        <v>4</v>
      </c>
      <c r="AX1707" s="12" t="s">
        <v>79</v>
      </c>
      <c r="AY1707" s="148" t="s">
        <v>306</v>
      </c>
    </row>
    <row r="1708" spans="2:65" s="1" customFormat="1" ht="16.5" customHeight="1">
      <c r="B1708" s="33"/>
      <c r="C1708" s="133" t="s">
        <v>2355</v>
      </c>
      <c r="D1708" s="133" t="s">
        <v>308</v>
      </c>
      <c r="E1708" s="134" t="s">
        <v>5137</v>
      </c>
      <c r="F1708" s="135" t="s">
        <v>5138</v>
      </c>
      <c r="G1708" s="136" t="s">
        <v>661</v>
      </c>
      <c r="H1708" s="137">
        <v>12</v>
      </c>
      <c r="I1708" s="138"/>
      <c r="J1708" s="139">
        <f>ROUND(I1708*H1708,2)</f>
        <v>0</v>
      </c>
      <c r="K1708" s="135" t="s">
        <v>3596</v>
      </c>
      <c r="L1708" s="33"/>
      <c r="M1708" s="140" t="s">
        <v>21</v>
      </c>
      <c r="N1708" s="141" t="s">
        <v>43</v>
      </c>
      <c r="P1708" s="142">
        <f>O1708*H1708</f>
        <v>0</v>
      </c>
      <c r="Q1708" s="142">
        <v>1.7000000000000001E-4</v>
      </c>
      <c r="R1708" s="142">
        <f>Q1708*H1708</f>
        <v>2.0400000000000001E-3</v>
      </c>
      <c r="S1708" s="142">
        <v>0</v>
      </c>
      <c r="T1708" s="143">
        <f>S1708*H1708</f>
        <v>0</v>
      </c>
      <c r="AR1708" s="144" t="s">
        <v>368</v>
      </c>
      <c r="AT1708" s="144" t="s">
        <v>308</v>
      </c>
      <c r="AU1708" s="144" t="s">
        <v>81</v>
      </c>
      <c r="AY1708" s="18" t="s">
        <v>306</v>
      </c>
      <c r="BE1708" s="145">
        <f>IF(N1708="základní",J1708,0)</f>
        <v>0</v>
      </c>
      <c r="BF1708" s="145">
        <f>IF(N1708="snížená",J1708,0)</f>
        <v>0</v>
      </c>
      <c r="BG1708" s="145">
        <f>IF(N1708="zákl. přenesená",J1708,0)</f>
        <v>0</v>
      </c>
      <c r="BH1708" s="145">
        <f>IF(N1708="sníž. přenesená",J1708,0)</f>
        <v>0</v>
      </c>
      <c r="BI1708" s="145">
        <f>IF(N1708="nulová",J1708,0)</f>
        <v>0</v>
      </c>
      <c r="BJ1708" s="18" t="s">
        <v>79</v>
      </c>
      <c r="BK1708" s="145">
        <f>ROUND(I1708*H1708,2)</f>
        <v>0</v>
      </c>
      <c r="BL1708" s="18" t="s">
        <v>368</v>
      </c>
      <c r="BM1708" s="144" t="s">
        <v>5139</v>
      </c>
    </row>
    <row r="1709" spans="2:65" s="1" customFormat="1">
      <c r="B1709" s="33"/>
      <c r="D1709" s="161" t="s">
        <v>321</v>
      </c>
      <c r="F1709" s="162" t="s">
        <v>5140</v>
      </c>
      <c r="I1709" s="163"/>
      <c r="L1709" s="33"/>
      <c r="M1709" s="164"/>
      <c r="T1709" s="52"/>
      <c r="AT1709" s="18" t="s">
        <v>321</v>
      </c>
      <c r="AU1709" s="18" t="s">
        <v>81</v>
      </c>
    </row>
    <row r="1710" spans="2:65" s="12" customFormat="1">
      <c r="B1710" s="146"/>
      <c r="D1710" s="147" t="s">
        <v>313</v>
      </c>
      <c r="E1710" s="148" t="s">
        <v>21</v>
      </c>
      <c r="F1710" s="149" t="s">
        <v>4495</v>
      </c>
      <c r="H1710" s="150">
        <v>12</v>
      </c>
      <c r="I1710" s="151"/>
      <c r="L1710" s="146"/>
      <c r="M1710" s="152"/>
      <c r="T1710" s="153"/>
      <c r="AT1710" s="148" t="s">
        <v>313</v>
      </c>
      <c r="AU1710" s="148" t="s">
        <v>81</v>
      </c>
      <c r="AV1710" s="12" t="s">
        <v>81</v>
      </c>
      <c r="AW1710" s="12" t="s">
        <v>34</v>
      </c>
      <c r="AX1710" s="12" t="s">
        <v>72</v>
      </c>
      <c r="AY1710" s="148" t="s">
        <v>306</v>
      </c>
    </row>
    <row r="1711" spans="2:65" s="13" customFormat="1">
      <c r="B1711" s="154"/>
      <c r="D1711" s="147" t="s">
        <v>313</v>
      </c>
      <c r="E1711" s="155" t="s">
        <v>21</v>
      </c>
      <c r="F1711" s="156" t="s">
        <v>315</v>
      </c>
      <c r="H1711" s="157">
        <v>12</v>
      </c>
      <c r="I1711" s="158"/>
      <c r="L1711" s="154"/>
      <c r="M1711" s="159"/>
      <c r="T1711" s="160"/>
      <c r="AT1711" s="155" t="s">
        <v>313</v>
      </c>
      <c r="AU1711" s="155" t="s">
        <v>81</v>
      </c>
      <c r="AV1711" s="13" t="s">
        <v>89</v>
      </c>
      <c r="AW1711" s="13" t="s">
        <v>34</v>
      </c>
      <c r="AX1711" s="13" t="s">
        <v>72</v>
      </c>
      <c r="AY1711" s="155" t="s">
        <v>306</v>
      </c>
    </row>
    <row r="1712" spans="2:65" s="15" customFormat="1">
      <c r="B1712" s="171"/>
      <c r="D1712" s="147" t="s">
        <v>313</v>
      </c>
      <c r="E1712" s="172" t="s">
        <v>21</v>
      </c>
      <c r="F1712" s="173" t="s">
        <v>331</v>
      </c>
      <c r="H1712" s="174">
        <v>12</v>
      </c>
      <c r="I1712" s="175"/>
      <c r="L1712" s="171"/>
      <c r="M1712" s="176"/>
      <c r="T1712" s="177"/>
      <c r="AT1712" s="172" t="s">
        <v>313</v>
      </c>
      <c r="AU1712" s="172" t="s">
        <v>81</v>
      </c>
      <c r="AV1712" s="15" t="s">
        <v>108</v>
      </c>
      <c r="AW1712" s="15" t="s">
        <v>34</v>
      </c>
      <c r="AX1712" s="15" t="s">
        <v>79</v>
      </c>
      <c r="AY1712" s="172" t="s">
        <v>306</v>
      </c>
    </row>
    <row r="1713" spans="2:65" s="1" customFormat="1" ht="16.5" customHeight="1">
      <c r="B1713" s="33"/>
      <c r="C1713" s="179" t="s">
        <v>2361</v>
      </c>
      <c r="D1713" s="179" t="s">
        <v>447</v>
      </c>
      <c r="E1713" s="180" t="s">
        <v>5141</v>
      </c>
      <c r="F1713" s="181" t="s">
        <v>5142</v>
      </c>
      <c r="G1713" s="182" t="s">
        <v>661</v>
      </c>
      <c r="H1713" s="183">
        <v>12</v>
      </c>
      <c r="I1713" s="184"/>
      <c r="J1713" s="185">
        <f>ROUND(I1713*H1713,2)</f>
        <v>0</v>
      </c>
      <c r="K1713" s="181" t="s">
        <v>3596</v>
      </c>
      <c r="L1713" s="186"/>
      <c r="M1713" s="187" t="s">
        <v>21</v>
      </c>
      <c r="N1713" s="188" t="s">
        <v>43</v>
      </c>
      <c r="P1713" s="142">
        <f>O1713*H1713</f>
        <v>0</v>
      </c>
      <c r="Q1713" s="142">
        <v>4.0000000000000003E-5</v>
      </c>
      <c r="R1713" s="142">
        <f>Q1713*H1713</f>
        <v>4.8000000000000007E-4</v>
      </c>
      <c r="S1713" s="142">
        <v>0</v>
      </c>
      <c r="T1713" s="143">
        <f>S1713*H1713</f>
        <v>0</v>
      </c>
      <c r="AR1713" s="144" t="s">
        <v>530</v>
      </c>
      <c r="AT1713" s="144" t="s">
        <v>447</v>
      </c>
      <c r="AU1713" s="144" t="s">
        <v>81</v>
      </c>
      <c r="AY1713" s="18" t="s">
        <v>306</v>
      </c>
      <c r="BE1713" s="145">
        <f>IF(N1713="základní",J1713,0)</f>
        <v>0</v>
      </c>
      <c r="BF1713" s="145">
        <f>IF(N1713="snížená",J1713,0)</f>
        <v>0</v>
      </c>
      <c r="BG1713" s="145">
        <f>IF(N1713="zákl. přenesená",J1713,0)</f>
        <v>0</v>
      </c>
      <c r="BH1713" s="145">
        <f>IF(N1713="sníž. přenesená",J1713,0)</f>
        <v>0</v>
      </c>
      <c r="BI1713" s="145">
        <f>IF(N1713="nulová",J1713,0)</f>
        <v>0</v>
      </c>
      <c r="BJ1713" s="18" t="s">
        <v>79</v>
      </c>
      <c r="BK1713" s="145">
        <f>ROUND(I1713*H1713,2)</f>
        <v>0</v>
      </c>
      <c r="BL1713" s="18" t="s">
        <v>368</v>
      </c>
      <c r="BM1713" s="144" t="s">
        <v>5143</v>
      </c>
    </row>
    <row r="1714" spans="2:65" s="1" customFormat="1" ht="16.5" customHeight="1">
      <c r="B1714" s="33"/>
      <c r="C1714" s="133" t="s">
        <v>2368</v>
      </c>
      <c r="D1714" s="133" t="s">
        <v>308</v>
      </c>
      <c r="E1714" s="134" t="s">
        <v>2317</v>
      </c>
      <c r="F1714" s="135" t="s">
        <v>2318</v>
      </c>
      <c r="G1714" s="136" t="s">
        <v>236</v>
      </c>
      <c r="H1714" s="137">
        <v>50.44</v>
      </c>
      <c r="I1714" s="138"/>
      <c r="J1714" s="139">
        <f>ROUND(I1714*H1714,2)</f>
        <v>0</v>
      </c>
      <c r="K1714" s="135" t="s">
        <v>3596</v>
      </c>
      <c r="L1714" s="33"/>
      <c r="M1714" s="140" t="s">
        <v>21</v>
      </c>
      <c r="N1714" s="141" t="s">
        <v>43</v>
      </c>
      <c r="P1714" s="142">
        <f>O1714*H1714</f>
        <v>0</v>
      </c>
      <c r="Q1714" s="142">
        <v>5.0000000000000002E-5</v>
      </c>
      <c r="R1714" s="142">
        <f>Q1714*H1714</f>
        <v>2.5219999999999999E-3</v>
      </c>
      <c r="S1714" s="142">
        <v>0</v>
      </c>
      <c r="T1714" s="143">
        <f>S1714*H1714</f>
        <v>0</v>
      </c>
      <c r="AR1714" s="144" t="s">
        <v>368</v>
      </c>
      <c r="AT1714" s="144" t="s">
        <v>308</v>
      </c>
      <c r="AU1714" s="144" t="s">
        <v>81</v>
      </c>
      <c r="AY1714" s="18" t="s">
        <v>306</v>
      </c>
      <c r="BE1714" s="145">
        <f>IF(N1714="základní",J1714,0)</f>
        <v>0</v>
      </c>
      <c r="BF1714" s="145">
        <f>IF(N1714="snížená",J1714,0)</f>
        <v>0</v>
      </c>
      <c r="BG1714" s="145">
        <f>IF(N1714="zákl. přenesená",J1714,0)</f>
        <v>0</v>
      </c>
      <c r="BH1714" s="145">
        <f>IF(N1714="sníž. přenesená",J1714,0)</f>
        <v>0</v>
      </c>
      <c r="BI1714" s="145">
        <f>IF(N1714="nulová",J1714,0)</f>
        <v>0</v>
      </c>
      <c r="BJ1714" s="18" t="s">
        <v>79</v>
      </c>
      <c r="BK1714" s="145">
        <f>ROUND(I1714*H1714,2)</f>
        <v>0</v>
      </c>
      <c r="BL1714" s="18" t="s">
        <v>368</v>
      </c>
      <c r="BM1714" s="144" t="s">
        <v>5144</v>
      </c>
    </row>
    <row r="1715" spans="2:65" s="1" customFormat="1">
      <c r="B1715" s="33"/>
      <c r="D1715" s="161" t="s">
        <v>321</v>
      </c>
      <c r="F1715" s="162" t="s">
        <v>5145</v>
      </c>
      <c r="I1715" s="163"/>
      <c r="L1715" s="33"/>
      <c r="M1715" s="164"/>
      <c r="T1715" s="52"/>
      <c r="AT1715" s="18" t="s">
        <v>321</v>
      </c>
      <c r="AU1715" s="18" t="s">
        <v>81</v>
      </c>
    </row>
    <row r="1716" spans="2:65" s="12" customFormat="1">
      <c r="B1716" s="146"/>
      <c r="D1716" s="147" t="s">
        <v>313</v>
      </c>
      <c r="E1716" s="148" t="s">
        <v>21</v>
      </c>
      <c r="F1716" s="149" t="s">
        <v>5065</v>
      </c>
      <c r="H1716" s="150">
        <v>47.14</v>
      </c>
      <c r="I1716" s="151"/>
      <c r="L1716" s="146"/>
      <c r="M1716" s="152"/>
      <c r="T1716" s="153"/>
      <c r="AT1716" s="148" t="s">
        <v>313</v>
      </c>
      <c r="AU1716" s="148" t="s">
        <v>81</v>
      </c>
      <c r="AV1716" s="12" t="s">
        <v>81</v>
      </c>
      <c r="AW1716" s="12" t="s">
        <v>34</v>
      </c>
      <c r="AX1716" s="12" t="s">
        <v>72</v>
      </c>
      <c r="AY1716" s="148" t="s">
        <v>306</v>
      </c>
    </row>
    <row r="1717" spans="2:65" s="12" customFormat="1">
      <c r="B1717" s="146"/>
      <c r="D1717" s="147" t="s">
        <v>313</v>
      </c>
      <c r="E1717" s="148" t="s">
        <v>21</v>
      </c>
      <c r="F1717" s="149" t="s">
        <v>5066</v>
      </c>
      <c r="H1717" s="150">
        <v>3.3</v>
      </c>
      <c r="I1717" s="151"/>
      <c r="L1717" s="146"/>
      <c r="M1717" s="152"/>
      <c r="T1717" s="153"/>
      <c r="AT1717" s="148" t="s">
        <v>313</v>
      </c>
      <c r="AU1717" s="148" t="s">
        <v>81</v>
      </c>
      <c r="AV1717" s="12" t="s">
        <v>81</v>
      </c>
      <c r="AW1717" s="12" t="s">
        <v>34</v>
      </c>
      <c r="AX1717" s="12" t="s">
        <v>72</v>
      </c>
      <c r="AY1717" s="148" t="s">
        <v>306</v>
      </c>
    </row>
    <row r="1718" spans="2:65" s="13" customFormat="1">
      <c r="B1718" s="154"/>
      <c r="D1718" s="147" t="s">
        <v>313</v>
      </c>
      <c r="E1718" s="155" t="s">
        <v>21</v>
      </c>
      <c r="F1718" s="156" t="s">
        <v>315</v>
      </c>
      <c r="H1718" s="157">
        <v>50.44</v>
      </c>
      <c r="I1718" s="158"/>
      <c r="L1718" s="154"/>
      <c r="M1718" s="159"/>
      <c r="T1718" s="160"/>
      <c r="AT1718" s="155" t="s">
        <v>313</v>
      </c>
      <c r="AU1718" s="155" t="s">
        <v>81</v>
      </c>
      <c r="AV1718" s="13" t="s">
        <v>89</v>
      </c>
      <c r="AW1718" s="13" t="s">
        <v>34</v>
      </c>
      <c r="AX1718" s="13" t="s">
        <v>79</v>
      </c>
      <c r="AY1718" s="155" t="s">
        <v>306</v>
      </c>
    </row>
    <row r="1719" spans="2:65" s="1" customFormat="1" ht="24.2" customHeight="1">
      <c r="B1719" s="33"/>
      <c r="C1719" s="133" t="s">
        <v>2373</v>
      </c>
      <c r="D1719" s="133" t="s">
        <v>308</v>
      </c>
      <c r="E1719" s="134" t="s">
        <v>5146</v>
      </c>
      <c r="F1719" s="135" t="s">
        <v>5147</v>
      </c>
      <c r="G1719" s="136" t="s">
        <v>375</v>
      </c>
      <c r="H1719" s="137">
        <v>2.0499999999999998</v>
      </c>
      <c r="I1719" s="138"/>
      <c r="J1719" s="139">
        <f>ROUND(I1719*H1719,2)</f>
        <v>0</v>
      </c>
      <c r="K1719" s="135" t="s">
        <v>3596</v>
      </c>
      <c r="L1719" s="33"/>
      <c r="M1719" s="140" t="s">
        <v>21</v>
      </c>
      <c r="N1719" s="141" t="s">
        <v>43</v>
      </c>
      <c r="P1719" s="142">
        <f>O1719*H1719</f>
        <v>0</v>
      </c>
      <c r="Q1719" s="142">
        <v>0</v>
      </c>
      <c r="R1719" s="142">
        <f>Q1719*H1719</f>
        <v>0</v>
      </c>
      <c r="S1719" s="142">
        <v>0</v>
      </c>
      <c r="T1719" s="143">
        <f>S1719*H1719</f>
        <v>0</v>
      </c>
      <c r="AR1719" s="144" t="s">
        <v>368</v>
      </c>
      <c r="AT1719" s="144" t="s">
        <v>308</v>
      </c>
      <c r="AU1719" s="144" t="s">
        <v>81</v>
      </c>
      <c r="AY1719" s="18" t="s">
        <v>306</v>
      </c>
      <c r="BE1719" s="145">
        <f>IF(N1719="základní",J1719,0)</f>
        <v>0</v>
      </c>
      <c r="BF1719" s="145">
        <f>IF(N1719="snížená",J1719,0)</f>
        <v>0</v>
      </c>
      <c r="BG1719" s="145">
        <f>IF(N1719="zákl. přenesená",J1719,0)</f>
        <v>0</v>
      </c>
      <c r="BH1719" s="145">
        <f>IF(N1719="sníž. přenesená",J1719,0)</f>
        <v>0</v>
      </c>
      <c r="BI1719" s="145">
        <f>IF(N1719="nulová",J1719,0)</f>
        <v>0</v>
      </c>
      <c r="BJ1719" s="18" t="s">
        <v>79</v>
      </c>
      <c r="BK1719" s="145">
        <f>ROUND(I1719*H1719,2)</f>
        <v>0</v>
      </c>
      <c r="BL1719" s="18" t="s">
        <v>368</v>
      </c>
      <c r="BM1719" s="144" t="s">
        <v>5148</v>
      </c>
    </row>
    <row r="1720" spans="2:65" s="1" customFormat="1">
      <c r="B1720" s="33"/>
      <c r="D1720" s="161" t="s">
        <v>321</v>
      </c>
      <c r="F1720" s="162" t="s">
        <v>5149</v>
      </c>
      <c r="I1720" s="163"/>
      <c r="L1720" s="33"/>
      <c r="M1720" s="164"/>
      <c r="T1720" s="52"/>
      <c r="AT1720" s="18" t="s">
        <v>321</v>
      </c>
      <c r="AU1720" s="18" t="s">
        <v>81</v>
      </c>
    </row>
    <row r="1721" spans="2:65" s="11" customFormat="1" ht="22.9" customHeight="1">
      <c r="B1721" s="121"/>
      <c r="D1721" s="122" t="s">
        <v>71</v>
      </c>
      <c r="E1721" s="131" t="s">
        <v>2326</v>
      </c>
      <c r="F1721" s="131" t="s">
        <v>2327</v>
      </c>
      <c r="I1721" s="124"/>
      <c r="J1721" s="132">
        <f>BK1721</f>
        <v>0</v>
      </c>
      <c r="L1721" s="121"/>
      <c r="M1721" s="126"/>
      <c r="P1721" s="127">
        <f>SUM(P1722:P1781)</f>
        <v>0</v>
      </c>
      <c r="R1721" s="127">
        <f>SUM(R1722:R1781)</f>
        <v>1.8782822400000001</v>
      </c>
      <c r="T1721" s="128">
        <f>SUM(T1722:T1781)</f>
        <v>0</v>
      </c>
      <c r="AR1721" s="122" t="s">
        <v>81</v>
      </c>
      <c r="AT1721" s="129" t="s">
        <v>71</v>
      </c>
      <c r="AU1721" s="129" t="s">
        <v>79</v>
      </c>
      <c r="AY1721" s="122" t="s">
        <v>306</v>
      </c>
      <c r="BK1721" s="130">
        <f>SUM(BK1722:BK1781)</f>
        <v>0</v>
      </c>
    </row>
    <row r="1722" spans="2:65" s="1" customFormat="1" ht="16.5" customHeight="1">
      <c r="B1722" s="33"/>
      <c r="C1722" s="133" t="s">
        <v>2378</v>
      </c>
      <c r="D1722" s="133" t="s">
        <v>308</v>
      </c>
      <c r="E1722" s="134" t="s">
        <v>5150</v>
      </c>
      <c r="F1722" s="135" t="s">
        <v>5151</v>
      </c>
      <c r="G1722" s="136" t="s">
        <v>236</v>
      </c>
      <c r="H1722" s="137">
        <v>233.72499999999999</v>
      </c>
      <c r="I1722" s="138"/>
      <c r="J1722" s="139">
        <f>ROUND(I1722*H1722,2)</f>
        <v>0</v>
      </c>
      <c r="K1722" s="135" t="s">
        <v>3596</v>
      </c>
      <c r="L1722" s="33"/>
      <c r="M1722" s="140" t="s">
        <v>21</v>
      </c>
      <c r="N1722" s="141" t="s">
        <v>43</v>
      </c>
      <c r="P1722" s="142">
        <f>O1722*H1722</f>
        <v>0</v>
      </c>
      <c r="Q1722" s="142">
        <v>0</v>
      </c>
      <c r="R1722" s="142">
        <f>Q1722*H1722</f>
        <v>0</v>
      </c>
      <c r="S1722" s="142">
        <v>0</v>
      </c>
      <c r="T1722" s="143">
        <f>S1722*H1722</f>
        <v>0</v>
      </c>
      <c r="AR1722" s="144" t="s">
        <v>368</v>
      </c>
      <c r="AT1722" s="144" t="s">
        <v>308</v>
      </c>
      <c r="AU1722" s="144" t="s">
        <v>81</v>
      </c>
      <c r="AY1722" s="18" t="s">
        <v>306</v>
      </c>
      <c r="BE1722" s="145">
        <f>IF(N1722="základní",J1722,0)</f>
        <v>0</v>
      </c>
      <c r="BF1722" s="145">
        <f>IF(N1722="snížená",J1722,0)</f>
        <v>0</v>
      </c>
      <c r="BG1722" s="145">
        <f>IF(N1722="zákl. přenesená",J1722,0)</f>
        <v>0</v>
      </c>
      <c r="BH1722" s="145">
        <f>IF(N1722="sníž. přenesená",J1722,0)</f>
        <v>0</v>
      </c>
      <c r="BI1722" s="145">
        <f>IF(N1722="nulová",J1722,0)</f>
        <v>0</v>
      </c>
      <c r="BJ1722" s="18" t="s">
        <v>79</v>
      </c>
      <c r="BK1722" s="145">
        <f>ROUND(I1722*H1722,2)</f>
        <v>0</v>
      </c>
      <c r="BL1722" s="18" t="s">
        <v>368</v>
      </c>
      <c r="BM1722" s="144" t="s">
        <v>5152</v>
      </c>
    </row>
    <row r="1723" spans="2:65" s="1" customFormat="1">
      <c r="B1723" s="33"/>
      <c r="D1723" s="161" t="s">
        <v>321</v>
      </c>
      <c r="F1723" s="162" t="s">
        <v>5153</v>
      </c>
      <c r="I1723" s="163"/>
      <c r="L1723" s="33"/>
      <c r="M1723" s="164"/>
      <c r="T1723" s="52"/>
      <c r="AT1723" s="18" t="s">
        <v>321</v>
      </c>
      <c r="AU1723" s="18" t="s">
        <v>81</v>
      </c>
    </row>
    <row r="1724" spans="2:65" s="12" customFormat="1">
      <c r="B1724" s="146"/>
      <c r="D1724" s="147" t="s">
        <v>313</v>
      </c>
      <c r="E1724" s="148" t="s">
        <v>21</v>
      </c>
      <c r="F1724" s="149" t="s">
        <v>5154</v>
      </c>
      <c r="H1724" s="150">
        <v>233.72499999999999</v>
      </c>
      <c r="I1724" s="151"/>
      <c r="L1724" s="146"/>
      <c r="M1724" s="152"/>
      <c r="T1724" s="153"/>
      <c r="AT1724" s="148" t="s">
        <v>313</v>
      </c>
      <c r="AU1724" s="148" t="s">
        <v>81</v>
      </c>
      <c r="AV1724" s="12" t="s">
        <v>81</v>
      </c>
      <c r="AW1724" s="12" t="s">
        <v>34</v>
      </c>
      <c r="AX1724" s="12" t="s">
        <v>72</v>
      </c>
      <c r="AY1724" s="148" t="s">
        <v>306</v>
      </c>
    </row>
    <row r="1725" spans="2:65" s="13" customFormat="1">
      <c r="B1725" s="154"/>
      <c r="D1725" s="147" t="s">
        <v>313</v>
      </c>
      <c r="E1725" s="155" t="s">
        <v>21</v>
      </c>
      <c r="F1725" s="156" t="s">
        <v>315</v>
      </c>
      <c r="H1725" s="157">
        <v>233.72499999999999</v>
      </c>
      <c r="I1725" s="158"/>
      <c r="L1725" s="154"/>
      <c r="M1725" s="159"/>
      <c r="T1725" s="160"/>
      <c r="AT1725" s="155" t="s">
        <v>313</v>
      </c>
      <c r="AU1725" s="155" t="s">
        <v>81</v>
      </c>
      <c r="AV1725" s="13" t="s">
        <v>89</v>
      </c>
      <c r="AW1725" s="13" t="s">
        <v>34</v>
      </c>
      <c r="AX1725" s="13" t="s">
        <v>79</v>
      </c>
      <c r="AY1725" s="155" t="s">
        <v>306</v>
      </c>
    </row>
    <row r="1726" spans="2:65" s="1" customFormat="1" ht="16.5" customHeight="1">
      <c r="B1726" s="33"/>
      <c r="C1726" s="133" t="s">
        <v>2384</v>
      </c>
      <c r="D1726" s="133" t="s">
        <v>308</v>
      </c>
      <c r="E1726" s="134" t="s">
        <v>5155</v>
      </c>
      <c r="F1726" s="135" t="s">
        <v>5156</v>
      </c>
      <c r="G1726" s="136" t="s">
        <v>236</v>
      </c>
      <c r="H1726" s="137">
        <v>467.45</v>
      </c>
      <c r="I1726" s="138"/>
      <c r="J1726" s="139">
        <f>ROUND(I1726*H1726,2)</f>
        <v>0</v>
      </c>
      <c r="K1726" s="135" t="s">
        <v>3596</v>
      </c>
      <c r="L1726" s="33"/>
      <c r="M1726" s="140" t="s">
        <v>21</v>
      </c>
      <c r="N1726" s="141" t="s">
        <v>43</v>
      </c>
      <c r="P1726" s="142">
        <f>O1726*H1726</f>
        <v>0</v>
      </c>
      <c r="Q1726" s="142">
        <v>0</v>
      </c>
      <c r="R1726" s="142">
        <f>Q1726*H1726</f>
        <v>0</v>
      </c>
      <c r="S1726" s="142">
        <v>0</v>
      </c>
      <c r="T1726" s="143">
        <f>S1726*H1726</f>
        <v>0</v>
      </c>
      <c r="AR1726" s="144" t="s">
        <v>368</v>
      </c>
      <c r="AT1726" s="144" t="s">
        <v>308</v>
      </c>
      <c r="AU1726" s="144" t="s">
        <v>81</v>
      </c>
      <c r="AY1726" s="18" t="s">
        <v>306</v>
      </c>
      <c r="BE1726" s="145">
        <f>IF(N1726="základní",J1726,0)</f>
        <v>0</v>
      </c>
      <c r="BF1726" s="145">
        <f>IF(N1726="snížená",J1726,0)</f>
        <v>0</v>
      </c>
      <c r="BG1726" s="145">
        <f>IF(N1726="zákl. přenesená",J1726,0)</f>
        <v>0</v>
      </c>
      <c r="BH1726" s="145">
        <f>IF(N1726="sníž. přenesená",J1726,0)</f>
        <v>0</v>
      </c>
      <c r="BI1726" s="145">
        <f>IF(N1726="nulová",J1726,0)</f>
        <v>0</v>
      </c>
      <c r="BJ1726" s="18" t="s">
        <v>79</v>
      </c>
      <c r="BK1726" s="145">
        <f>ROUND(I1726*H1726,2)</f>
        <v>0</v>
      </c>
      <c r="BL1726" s="18" t="s">
        <v>368</v>
      </c>
      <c r="BM1726" s="144" t="s">
        <v>5157</v>
      </c>
    </row>
    <row r="1727" spans="2:65" s="1" customFormat="1">
      <c r="B1727" s="33"/>
      <c r="D1727" s="161" t="s">
        <v>321</v>
      </c>
      <c r="F1727" s="162" t="s">
        <v>5158</v>
      </c>
      <c r="I1727" s="163"/>
      <c r="L1727" s="33"/>
      <c r="M1727" s="164"/>
      <c r="T1727" s="52"/>
      <c r="AT1727" s="18" t="s">
        <v>321</v>
      </c>
      <c r="AU1727" s="18" t="s">
        <v>81</v>
      </c>
    </row>
    <row r="1728" spans="2:65" s="12" customFormat="1">
      <c r="B1728" s="146"/>
      <c r="D1728" s="147" t="s">
        <v>313</v>
      </c>
      <c r="E1728" s="148" t="s">
        <v>21</v>
      </c>
      <c r="F1728" s="149" t="s">
        <v>5159</v>
      </c>
      <c r="H1728" s="150">
        <v>467.45</v>
      </c>
      <c r="I1728" s="151"/>
      <c r="L1728" s="146"/>
      <c r="M1728" s="152"/>
      <c r="T1728" s="153"/>
      <c r="AT1728" s="148" t="s">
        <v>313</v>
      </c>
      <c r="AU1728" s="148" t="s">
        <v>81</v>
      </c>
      <c r="AV1728" s="12" t="s">
        <v>81</v>
      </c>
      <c r="AW1728" s="12" t="s">
        <v>34</v>
      </c>
      <c r="AX1728" s="12" t="s">
        <v>72</v>
      </c>
      <c r="AY1728" s="148" t="s">
        <v>306</v>
      </c>
    </row>
    <row r="1729" spans="2:65" s="13" customFormat="1">
      <c r="B1729" s="154"/>
      <c r="D1729" s="147" t="s">
        <v>313</v>
      </c>
      <c r="E1729" s="155" t="s">
        <v>21</v>
      </c>
      <c r="F1729" s="156" t="s">
        <v>315</v>
      </c>
      <c r="H1729" s="157">
        <v>467.45</v>
      </c>
      <c r="I1729" s="158"/>
      <c r="L1729" s="154"/>
      <c r="M1729" s="159"/>
      <c r="T1729" s="160"/>
      <c r="AT1729" s="155" t="s">
        <v>313</v>
      </c>
      <c r="AU1729" s="155" t="s">
        <v>81</v>
      </c>
      <c r="AV1729" s="13" t="s">
        <v>89</v>
      </c>
      <c r="AW1729" s="13" t="s">
        <v>34</v>
      </c>
      <c r="AX1729" s="13" t="s">
        <v>79</v>
      </c>
      <c r="AY1729" s="155" t="s">
        <v>306</v>
      </c>
    </row>
    <row r="1730" spans="2:65" s="1" customFormat="1" ht="16.5" customHeight="1">
      <c r="B1730" s="33"/>
      <c r="C1730" s="133" t="s">
        <v>2389</v>
      </c>
      <c r="D1730" s="133" t="s">
        <v>308</v>
      </c>
      <c r="E1730" s="134" t="s">
        <v>5160</v>
      </c>
      <c r="F1730" s="135" t="s">
        <v>5161</v>
      </c>
      <c r="G1730" s="136" t="s">
        <v>236</v>
      </c>
      <c r="H1730" s="137">
        <v>233.72499999999999</v>
      </c>
      <c r="I1730" s="138"/>
      <c r="J1730" s="139">
        <f>ROUND(I1730*H1730,2)</f>
        <v>0</v>
      </c>
      <c r="K1730" s="135" t="s">
        <v>3596</v>
      </c>
      <c r="L1730" s="33"/>
      <c r="M1730" s="140" t="s">
        <v>21</v>
      </c>
      <c r="N1730" s="141" t="s">
        <v>43</v>
      </c>
      <c r="P1730" s="142">
        <f>O1730*H1730</f>
        <v>0</v>
      </c>
      <c r="Q1730" s="142">
        <v>2.0000000000000001E-4</v>
      </c>
      <c r="R1730" s="142">
        <f>Q1730*H1730</f>
        <v>4.6745000000000002E-2</v>
      </c>
      <c r="S1730" s="142">
        <v>0</v>
      </c>
      <c r="T1730" s="143">
        <f>S1730*H1730</f>
        <v>0</v>
      </c>
      <c r="AR1730" s="144" t="s">
        <v>368</v>
      </c>
      <c r="AT1730" s="144" t="s">
        <v>308</v>
      </c>
      <c r="AU1730" s="144" t="s">
        <v>81</v>
      </c>
      <c r="AY1730" s="18" t="s">
        <v>306</v>
      </c>
      <c r="BE1730" s="145">
        <f>IF(N1730="základní",J1730,0)</f>
        <v>0</v>
      </c>
      <c r="BF1730" s="145">
        <f>IF(N1730="snížená",J1730,0)</f>
        <v>0</v>
      </c>
      <c r="BG1730" s="145">
        <f>IF(N1730="zákl. přenesená",J1730,0)</f>
        <v>0</v>
      </c>
      <c r="BH1730" s="145">
        <f>IF(N1730="sníž. přenesená",J1730,0)</f>
        <v>0</v>
      </c>
      <c r="BI1730" s="145">
        <f>IF(N1730="nulová",J1730,0)</f>
        <v>0</v>
      </c>
      <c r="BJ1730" s="18" t="s">
        <v>79</v>
      </c>
      <c r="BK1730" s="145">
        <f>ROUND(I1730*H1730,2)</f>
        <v>0</v>
      </c>
      <c r="BL1730" s="18" t="s">
        <v>368</v>
      </c>
      <c r="BM1730" s="144" t="s">
        <v>5162</v>
      </c>
    </row>
    <row r="1731" spans="2:65" s="1" customFormat="1">
      <c r="B1731" s="33"/>
      <c r="D1731" s="161" t="s">
        <v>321</v>
      </c>
      <c r="F1731" s="162" t="s">
        <v>5163</v>
      </c>
      <c r="I1731" s="163"/>
      <c r="L1731" s="33"/>
      <c r="M1731" s="164"/>
      <c r="T1731" s="52"/>
      <c r="AT1731" s="18" t="s">
        <v>321</v>
      </c>
      <c r="AU1731" s="18" t="s">
        <v>81</v>
      </c>
    </row>
    <row r="1732" spans="2:65" s="12" customFormat="1">
      <c r="B1732" s="146"/>
      <c r="D1732" s="147" t="s">
        <v>313</v>
      </c>
      <c r="E1732" s="148" t="s">
        <v>21</v>
      </c>
      <c r="F1732" s="149" t="s">
        <v>5154</v>
      </c>
      <c r="H1732" s="150">
        <v>233.72499999999999</v>
      </c>
      <c r="I1732" s="151"/>
      <c r="L1732" s="146"/>
      <c r="M1732" s="152"/>
      <c r="T1732" s="153"/>
      <c r="AT1732" s="148" t="s">
        <v>313</v>
      </c>
      <c r="AU1732" s="148" t="s">
        <v>81</v>
      </c>
      <c r="AV1732" s="12" t="s">
        <v>81</v>
      </c>
      <c r="AW1732" s="12" t="s">
        <v>34</v>
      </c>
      <c r="AX1732" s="12" t="s">
        <v>72</v>
      </c>
      <c r="AY1732" s="148" t="s">
        <v>306</v>
      </c>
    </row>
    <row r="1733" spans="2:65" s="13" customFormat="1">
      <c r="B1733" s="154"/>
      <c r="D1733" s="147" t="s">
        <v>313</v>
      </c>
      <c r="E1733" s="155" t="s">
        <v>21</v>
      </c>
      <c r="F1733" s="156" t="s">
        <v>315</v>
      </c>
      <c r="H1733" s="157">
        <v>233.72499999999999</v>
      </c>
      <c r="I1733" s="158"/>
      <c r="L1733" s="154"/>
      <c r="M1733" s="159"/>
      <c r="T1733" s="160"/>
      <c r="AT1733" s="155" t="s">
        <v>313</v>
      </c>
      <c r="AU1733" s="155" t="s">
        <v>81</v>
      </c>
      <c r="AV1733" s="13" t="s">
        <v>89</v>
      </c>
      <c r="AW1733" s="13" t="s">
        <v>34</v>
      </c>
      <c r="AX1733" s="13" t="s">
        <v>79</v>
      </c>
      <c r="AY1733" s="155" t="s">
        <v>306</v>
      </c>
    </row>
    <row r="1734" spans="2:65" s="1" customFormat="1" ht="24.2" customHeight="1">
      <c r="B1734" s="33"/>
      <c r="C1734" s="133" t="s">
        <v>2397</v>
      </c>
      <c r="D1734" s="133" t="s">
        <v>308</v>
      </c>
      <c r="E1734" s="134" t="s">
        <v>5164</v>
      </c>
      <c r="F1734" s="135" t="s">
        <v>5165</v>
      </c>
      <c r="G1734" s="136" t="s">
        <v>236</v>
      </c>
      <c r="H1734" s="137">
        <v>233.72499999999999</v>
      </c>
      <c r="I1734" s="138"/>
      <c r="J1734" s="139">
        <f>ROUND(I1734*H1734,2)</f>
        <v>0</v>
      </c>
      <c r="K1734" s="135" t="s">
        <v>3596</v>
      </c>
      <c r="L1734" s="33"/>
      <c r="M1734" s="140" t="s">
        <v>21</v>
      </c>
      <c r="N1734" s="141" t="s">
        <v>43</v>
      </c>
      <c r="P1734" s="142">
        <f>O1734*H1734</f>
        <v>0</v>
      </c>
      <c r="Q1734" s="142">
        <v>4.4999999999999997E-3</v>
      </c>
      <c r="R1734" s="142">
        <f>Q1734*H1734</f>
        <v>1.0517624999999999</v>
      </c>
      <c r="S1734" s="142">
        <v>0</v>
      </c>
      <c r="T1734" s="143">
        <f>S1734*H1734</f>
        <v>0</v>
      </c>
      <c r="AR1734" s="144" t="s">
        <v>368</v>
      </c>
      <c r="AT1734" s="144" t="s">
        <v>308</v>
      </c>
      <c r="AU1734" s="144" t="s">
        <v>81</v>
      </c>
      <c r="AY1734" s="18" t="s">
        <v>306</v>
      </c>
      <c r="BE1734" s="145">
        <f>IF(N1734="základní",J1734,0)</f>
        <v>0</v>
      </c>
      <c r="BF1734" s="145">
        <f>IF(N1734="snížená",J1734,0)</f>
        <v>0</v>
      </c>
      <c r="BG1734" s="145">
        <f>IF(N1734="zákl. přenesená",J1734,0)</f>
        <v>0</v>
      </c>
      <c r="BH1734" s="145">
        <f>IF(N1734="sníž. přenesená",J1734,0)</f>
        <v>0</v>
      </c>
      <c r="BI1734" s="145">
        <f>IF(N1734="nulová",J1734,0)</f>
        <v>0</v>
      </c>
      <c r="BJ1734" s="18" t="s">
        <v>79</v>
      </c>
      <c r="BK1734" s="145">
        <f>ROUND(I1734*H1734,2)</f>
        <v>0</v>
      </c>
      <c r="BL1734" s="18" t="s">
        <v>368</v>
      </c>
      <c r="BM1734" s="144" t="s">
        <v>5166</v>
      </c>
    </row>
    <row r="1735" spans="2:65" s="1" customFormat="1">
      <c r="B1735" s="33"/>
      <c r="D1735" s="161" t="s">
        <v>321</v>
      </c>
      <c r="F1735" s="162" t="s">
        <v>5167</v>
      </c>
      <c r="I1735" s="163"/>
      <c r="L1735" s="33"/>
      <c r="M1735" s="164"/>
      <c r="T1735" s="52"/>
      <c r="AT1735" s="18" t="s">
        <v>321</v>
      </c>
      <c r="AU1735" s="18" t="s">
        <v>81</v>
      </c>
    </row>
    <row r="1736" spans="2:65" s="12" customFormat="1">
      <c r="B1736" s="146"/>
      <c r="D1736" s="147" t="s">
        <v>313</v>
      </c>
      <c r="E1736" s="148" t="s">
        <v>21</v>
      </c>
      <c r="F1736" s="149" t="s">
        <v>5154</v>
      </c>
      <c r="H1736" s="150">
        <v>233.72499999999999</v>
      </c>
      <c r="I1736" s="151"/>
      <c r="L1736" s="146"/>
      <c r="M1736" s="152"/>
      <c r="T1736" s="153"/>
      <c r="AT1736" s="148" t="s">
        <v>313</v>
      </c>
      <c r="AU1736" s="148" t="s">
        <v>81</v>
      </c>
      <c r="AV1736" s="12" t="s">
        <v>81</v>
      </c>
      <c r="AW1736" s="12" t="s">
        <v>34</v>
      </c>
      <c r="AX1736" s="12" t="s">
        <v>72</v>
      </c>
      <c r="AY1736" s="148" t="s">
        <v>306</v>
      </c>
    </row>
    <row r="1737" spans="2:65" s="13" customFormat="1">
      <c r="B1737" s="154"/>
      <c r="D1737" s="147" t="s">
        <v>313</v>
      </c>
      <c r="E1737" s="155" t="s">
        <v>21</v>
      </c>
      <c r="F1737" s="156" t="s">
        <v>315</v>
      </c>
      <c r="H1737" s="157">
        <v>233.72499999999999</v>
      </c>
      <c r="I1737" s="158"/>
      <c r="L1737" s="154"/>
      <c r="M1737" s="159"/>
      <c r="T1737" s="160"/>
      <c r="AT1737" s="155" t="s">
        <v>313</v>
      </c>
      <c r="AU1737" s="155" t="s">
        <v>81</v>
      </c>
      <c r="AV1737" s="13" t="s">
        <v>89</v>
      </c>
      <c r="AW1737" s="13" t="s">
        <v>34</v>
      </c>
      <c r="AX1737" s="13" t="s">
        <v>79</v>
      </c>
      <c r="AY1737" s="155" t="s">
        <v>306</v>
      </c>
    </row>
    <row r="1738" spans="2:65" s="1" customFormat="1" ht="16.5" customHeight="1">
      <c r="B1738" s="33"/>
      <c r="C1738" s="133" t="s">
        <v>2403</v>
      </c>
      <c r="D1738" s="133" t="s">
        <v>308</v>
      </c>
      <c r="E1738" s="134" t="s">
        <v>5168</v>
      </c>
      <c r="F1738" s="135" t="s">
        <v>5169</v>
      </c>
      <c r="G1738" s="136" t="s">
        <v>236</v>
      </c>
      <c r="H1738" s="137">
        <v>233.72499999999999</v>
      </c>
      <c r="I1738" s="138"/>
      <c r="J1738" s="139">
        <f>ROUND(I1738*H1738,2)</f>
        <v>0</v>
      </c>
      <c r="K1738" s="135" t="s">
        <v>3596</v>
      </c>
      <c r="L1738" s="33"/>
      <c r="M1738" s="140" t="s">
        <v>21</v>
      </c>
      <c r="N1738" s="141" t="s">
        <v>43</v>
      </c>
      <c r="P1738" s="142">
        <f>O1738*H1738</f>
        <v>0</v>
      </c>
      <c r="Q1738" s="142">
        <v>2.9999999999999997E-4</v>
      </c>
      <c r="R1738" s="142">
        <f>Q1738*H1738</f>
        <v>7.0117499999999985E-2</v>
      </c>
      <c r="S1738" s="142">
        <v>0</v>
      </c>
      <c r="T1738" s="143">
        <f>S1738*H1738</f>
        <v>0</v>
      </c>
      <c r="AR1738" s="144" t="s">
        <v>368</v>
      </c>
      <c r="AT1738" s="144" t="s">
        <v>308</v>
      </c>
      <c r="AU1738" s="144" t="s">
        <v>81</v>
      </c>
      <c r="AY1738" s="18" t="s">
        <v>306</v>
      </c>
      <c r="BE1738" s="145">
        <f>IF(N1738="základní",J1738,0)</f>
        <v>0</v>
      </c>
      <c r="BF1738" s="145">
        <f>IF(N1738="snížená",J1738,0)</f>
        <v>0</v>
      </c>
      <c r="BG1738" s="145">
        <f>IF(N1738="zákl. přenesená",J1738,0)</f>
        <v>0</v>
      </c>
      <c r="BH1738" s="145">
        <f>IF(N1738="sníž. přenesená",J1738,0)</f>
        <v>0</v>
      </c>
      <c r="BI1738" s="145">
        <f>IF(N1738="nulová",J1738,0)</f>
        <v>0</v>
      </c>
      <c r="BJ1738" s="18" t="s">
        <v>79</v>
      </c>
      <c r="BK1738" s="145">
        <f>ROUND(I1738*H1738,2)</f>
        <v>0</v>
      </c>
      <c r="BL1738" s="18" t="s">
        <v>368</v>
      </c>
      <c r="BM1738" s="144" t="s">
        <v>5170</v>
      </c>
    </row>
    <row r="1739" spans="2:65" s="1" customFormat="1">
      <c r="B1739" s="33"/>
      <c r="D1739" s="161" t="s">
        <v>321</v>
      </c>
      <c r="F1739" s="162" t="s">
        <v>5171</v>
      </c>
      <c r="I1739" s="163"/>
      <c r="L1739" s="33"/>
      <c r="M1739" s="164"/>
      <c r="T1739" s="52"/>
      <c r="AT1739" s="18" t="s">
        <v>321</v>
      </c>
      <c r="AU1739" s="18" t="s">
        <v>81</v>
      </c>
    </row>
    <row r="1740" spans="2:65" s="14" customFormat="1">
      <c r="B1740" s="165"/>
      <c r="D1740" s="147" t="s">
        <v>313</v>
      </c>
      <c r="E1740" s="166" t="s">
        <v>21</v>
      </c>
      <c r="F1740" s="167" t="s">
        <v>1777</v>
      </c>
      <c r="H1740" s="166" t="s">
        <v>21</v>
      </c>
      <c r="I1740" s="168"/>
      <c r="L1740" s="165"/>
      <c r="M1740" s="169"/>
      <c r="T1740" s="170"/>
      <c r="AT1740" s="166" t="s">
        <v>313</v>
      </c>
      <c r="AU1740" s="166" t="s">
        <v>81</v>
      </c>
      <c r="AV1740" s="14" t="s">
        <v>79</v>
      </c>
      <c r="AW1740" s="14" t="s">
        <v>34</v>
      </c>
      <c r="AX1740" s="14" t="s">
        <v>72</v>
      </c>
      <c r="AY1740" s="166" t="s">
        <v>306</v>
      </c>
    </row>
    <row r="1741" spans="2:65" s="14" customFormat="1">
      <c r="B1741" s="165"/>
      <c r="D1741" s="147" t="s">
        <v>313</v>
      </c>
      <c r="E1741" s="166" t="s">
        <v>21</v>
      </c>
      <c r="F1741" s="167" t="s">
        <v>5172</v>
      </c>
      <c r="H1741" s="166" t="s">
        <v>21</v>
      </c>
      <c r="I1741" s="168"/>
      <c r="L1741" s="165"/>
      <c r="M1741" s="169"/>
      <c r="T1741" s="170"/>
      <c r="AT1741" s="166" t="s">
        <v>313</v>
      </c>
      <c r="AU1741" s="166" t="s">
        <v>81</v>
      </c>
      <c r="AV1741" s="14" t="s">
        <v>79</v>
      </c>
      <c r="AW1741" s="14" t="s">
        <v>34</v>
      </c>
      <c r="AX1741" s="14" t="s">
        <v>72</v>
      </c>
      <c r="AY1741" s="166" t="s">
        <v>306</v>
      </c>
    </row>
    <row r="1742" spans="2:65" s="12" customFormat="1">
      <c r="B1742" s="146"/>
      <c r="D1742" s="147" t="s">
        <v>313</v>
      </c>
      <c r="E1742" s="148" t="s">
        <v>21</v>
      </c>
      <c r="F1742" s="149" t="s">
        <v>5173</v>
      </c>
      <c r="H1742" s="150">
        <v>219.745</v>
      </c>
      <c r="I1742" s="151"/>
      <c r="L1742" s="146"/>
      <c r="M1742" s="152"/>
      <c r="T1742" s="153"/>
      <c r="AT1742" s="148" t="s">
        <v>313</v>
      </c>
      <c r="AU1742" s="148" t="s">
        <v>81</v>
      </c>
      <c r="AV1742" s="12" t="s">
        <v>81</v>
      </c>
      <c r="AW1742" s="12" t="s">
        <v>34</v>
      </c>
      <c r="AX1742" s="12" t="s">
        <v>72</v>
      </c>
      <c r="AY1742" s="148" t="s">
        <v>306</v>
      </c>
    </row>
    <row r="1743" spans="2:65" s="13" customFormat="1">
      <c r="B1743" s="154"/>
      <c r="D1743" s="147" t="s">
        <v>313</v>
      </c>
      <c r="E1743" s="155" t="s">
        <v>3656</v>
      </c>
      <c r="F1743" s="156" t="s">
        <v>315</v>
      </c>
      <c r="H1743" s="157">
        <v>219.745</v>
      </c>
      <c r="I1743" s="158"/>
      <c r="L1743" s="154"/>
      <c r="M1743" s="159"/>
      <c r="T1743" s="160"/>
      <c r="AT1743" s="155" t="s">
        <v>313</v>
      </c>
      <c r="AU1743" s="155" t="s">
        <v>81</v>
      </c>
      <c r="AV1743" s="13" t="s">
        <v>89</v>
      </c>
      <c r="AW1743" s="13" t="s">
        <v>34</v>
      </c>
      <c r="AX1743" s="13" t="s">
        <v>72</v>
      </c>
      <c r="AY1743" s="155" t="s">
        <v>306</v>
      </c>
    </row>
    <row r="1744" spans="2:65" s="14" customFormat="1">
      <c r="B1744" s="165"/>
      <c r="D1744" s="147" t="s">
        <v>313</v>
      </c>
      <c r="E1744" s="166" t="s">
        <v>21</v>
      </c>
      <c r="F1744" s="167" t="s">
        <v>5174</v>
      </c>
      <c r="H1744" s="166" t="s">
        <v>21</v>
      </c>
      <c r="I1744" s="168"/>
      <c r="L1744" s="165"/>
      <c r="M1744" s="169"/>
      <c r="T1744" s="170"/>
      <c r="AT1744" s="166" t="s">
        <v>313</v>
      </c>
      <c r="AU1744" s="166" t="s">
        <v>81</v>
      </c>
      <c r="AV1744" s="14" t="s">
        <v>79</v>
      </c>
      <c r="AW1744" s="14" t="s">
        <v>34</v>
      </c>
      <c r="AX1744" s="14" t="s">
        <v>72</v>
      </c>
      <c r="AY1744" s="166" t="s">
        <v>306</v>
      </c>
    </row>
    <row r="1745" spans="2:65" s="12" customFormat="1">
      <c r="B1745" s="146"/>
      <c r="D1745" s="147" t="s">
        <v>313</v>
      </c>
      <c r="E1745" s="148" t="s">
        <v>21</v>
      </c>
      <c r="F1745" s="149" t="s">
        <v>5175</v>
      </c>
      <c r="H1745" s="150">
        <v>13.98</v>
      </c>
      <c r="I1745" s="151"/>
      <c r="L1745" s="146"/>
      <c r="M1745" s="152"/>
      <c r="T1745" s="153"/>
      <c r="AT1745" s="148" t="s">
        <v>313</v>
      </c>
      <c r="AU1745" s="148" t="s">
        <v>81</v>
      </c>
      <c r="AV1745" s="12" t="s">
        <v>81</v>
      </c>
      <c r="AW1745" s="12" t="s">
        <v>34</v>
      </c>
      <c r="AX1745" s="12" t="s">
        <v>72</v>
      </c>
      <c r="AY1745" s="148" t="s">
        <v>306</v>
      </c>
    </row>
    <row r="1746" spans="2:65" s="13" customFormat="1">
      <c r="B1746" s="154"/>
      <c r="D1746" s="147" t="s">
        <v>313</v>
      </c>
      <c r="E1746" s="155" t="s">
        <v>3665</v>
      </c>
      <c r="F1746" s="156" t="s">
        <v>315</v>
      </c>
      <c r="H1746" s="157">
        <v>13.98</v>
      </c>
      <c r="I1746" s="158"/>
      <c r="L1746" s="154"/>
      <c r="M1746" s="159"/>
      <c r="T1746" s="160"/>
      <c r="AT1746" s="155" t="s">
        <v>313</v>
      </c>
      <c r="AU1746" s="155" t="s">
        <v>81</v>
      </c>
      <c r="AV1746" s="13" t="s">
        <v>89</v>
      </c>
      <c r="AW1746" s="13" t="s">
        <v>34</v>
      </c>
      <c r="AX1746" s="13" t="s">
        <v>72</v>
      </c>
      <c r="AY1746" s="155" t="s">
        <v>306</v>
      </c>
    </row>
    <row r="1747" spans="2:65" s="15" customFormat="1">
      <c r="B1747" s="171"/>
      <c r="D1747" s="147" t="s">
        <v>313</v>
      </c>
      <c r="E1747" s="172" t="s">
        <v>21</v>
      </c>
      <c r="F1747" s="173" t="s">
        <v>331</v>
      </c>
      <c r="H1747" s="174">
        <v>233.72499999999999</v>
      </c>
      <c r="I1747" s="175"/>
      <c r="L1747" s="171"/>
      <c r="M1747" s="176"/>
      <c r="T1747" s="177"/>
      <c r="AT1747" s="172" t="s">
        <v>313</v>
      </c>
      <c r="AU1747" s="172" t="s">
        <v>81</v>
      </c>
      <c r="AV1747" s="15" t="s">
        <v>108</v>
      </c>
      <c r="AW1747" s="15" t="s">
        <v>34</v>
      </c>
      <c r="AX1747" s="15" t="s">
        <v>79</v>
      </c>
      <c r="AY1747" s="172" t="s">
        <v>306</v>
      </c>
    </row>
    <row r="1748" spans="2:65" s="1" customFormat="1" ht="16.5" customHeight="1">
      <c r="B1748" s="33"/>
      <c r="C1748" s="179" t="s">
        <v>2408</v>
      </c>
      <c r="D1748" s="179" t="s">
        <v>447</v>
      </c>
      <c r="E1748" s="180" t="s">
        <v>5176</v>
      </c>
      <c r="F1748" s="181" t="s">
        <v>5177</v>
      </c>
      <c r="G1748" s="182" t="s">
        <v>236</v>
      </c>
      <c r="H1748" s="183">
        <v>241.72</v>
      </c>
      <c r="I1748" s="184"/>
      <c r="J1748" s="185">
        <f>ROUND(I1748*H1748,2)</f>
        <v>0</v>
      </c>
      <c r="K1748" s="181" t="s">
        <v>311</v>
      </c>
      <c r="L1748" s="186"/>
      <c r="M1748" s="187" t="s">
        <v>21</v>
      </c>
      <c r="N1748" s="188" t="s">
        <v>43</v>
      </c>
      <c r="P1748" s="142">
        <f>O1748*H1748</f>
        <v>0</v>
      </c>
      <c r="Q1748" s="142">
        <v>2.5999999999999999E-3</v>
      </c>
      <c r="R1748" s="142">
        <f>Q1748*H1748</f>
        <v>0.62847199999999992</v>
      </c>
      <c r="S1748" s="142">
        <v>0</v>
      </c>
      <c r="T1748" s="143">
        <f>S1748*H1748</f>
        <v>0</v>
      </c>
      <c r="AR1748" s="144" t="s">
        <v>530</v>
      </c>
      <c r="AT1748" s="144" t="s">
        <v>447</v>
      </c>
      <c r="AU1748" s="144" t="s">
        <v>81</v>
      </c>
      <c r="AY1748" s="18" t="s">
        <v>306</v>
      </c>
      <c r="BE1748" s="145">
        <f>IF(N1748="základní",J1748,0)</f>
        <v>0</v>
      </c>
      <c r="BF1748" s="145">
        <f>IF(N1748="snížená",J1748,0)</f>
        <v>0</v>
      </c>
      <c r="BG1748" s="145">
        <f>IF(N1748="zákl. přenesená",J1748,0)</f>
        <v>0</v>
      </c>
      <c r="BH1748" s="145">
        <f>IF(N1748="sníž. přenesená",J1748,0)</f>
        <v>0</v>
      </c>
      <c r="BI1748" s="145">
        <f>IF(N1748="nulová",J1748,0)</f>
        <v>0</v>
      </c>
      <c r="BJ1748" s="18" t="s">
        <v>79</v>
      </c>
      <c r="BK1748" s="145">
        <f>ROUND(I1748*H1748,2)</f>
        <v>0</v>
      </c>
      <c r="BL1748" s="18" t="s">
        <v>368</v>
      </c>
      <c r="BM1748" s="144" t="s">
        <v>5178</v>
      </c>
    </row>
    <row r="1749" spans="2:65" s="1" customFormat="1" ht="107.25">
      <c r="B1749" s="33"/>
      <c r="D1749" s="147" t="s">
        <v>356</v>
      </c>
      <c r="F1749" s="178" t="s">
        <v>5179</v>
      </c>
      <c r="I1749" s="163"/>
      <c r="L1749" s="33"/>
      <c r="M1749" s="164"/>
      <c r="T1749" s="52"/>
      <c r="AT1749" s="18" t="s">
        <v>356</v>
      </c>
      <c r="AU1749" s="18" t="s">
        <v>81</v>
      </c>
    </row>
    <row r="1750" spans="2:65" s="12" customFormat="1">
      <c r="B1750" s="146"/>
      <c r="D1750" s="147" t="s">
        <v>313</v>
      </c>
      <c r="E1750" s="148" t="s">
        <v>21</v>
      </c>
      <c r="F1750" s="149" t="s">
        <v>5180</v>
      </c>
      <c r="H1750" s="150">
        <v>219.745</v>
      </c>
      <c r="I1750" s="151"/>
      <c r="L1750" s="146"/>
      <c r="M1750" s="152"/>
      <c r="T1750" s="153"/>
      <c r="AT1750" s="148" t="s">
        <v>313</v>
      </c>
      <c r="AU1750" s="148" t="s">
        <v>81</v>
      </c>
      <c r="AV1750" s="12" t="s">
        <v>81</v>
      </c>
      <c r="AW1750" s="12" t="s">
        <v>34</v>
      </c>
      <c r="AX1750" s="12" t="s">
        <v>72</v>
      </c>
      <c r="AY1750" s="148" t="s">
        <v>306</v>
      </c>
    </row>
    <row r="1751" spans="2:65" s="13" customFormat="1">
      <c r="B1751" s="154"/>
      <c r="D1751" s="147" t="s">
        <v>313</v>
      </c>
      <c r="E1751" s="155" t="s">
        <v>21</v>
      </c>
      <c r="F1751" s="156" t="s">
        <v>315</v>
      </c>
      <c r="H1751" s="157">
        <v>219.745</v>
      </c>
      <c r="I1751" s="158"/>
      <c r="L1751" s="154"/>
      <c r="M1751" s="159"/>
      <c r="T1751" s="160"/>
      <c r="AT1751" s="155" t="s">
        <v>313</v>
      </c>
      <c r="AU1751" s="155" t="s">
        <v>81</v>
      </c>
      <c r="AV1751" s="13" t="s">
        <v>89</v>
      </c>
      <c r="AW1751" s="13" t="s">
        <v>34</v>
      </c>
      <c r="AX1751" s="13" t="s">
        <v>79</v>
      </c>
      <c r="AY1751" s="155" t="s">
        <v>306</v>
      </c>
    </row>
    <row r="1752" spans="2:65" s="12" customFormat="1">
      <c r="B1752" s="146"/>
      <c r="D1752" s="147" t="s">
        <v>313</v>
      </c>
      <c r="F1752" s="149" t="s">
        <v>5181</v>
      </c>
      <c r="H1752" s="150">
        <v>241.72</v>
      </c>
      <c r="I1752" s="151"/>
      <c r="L1752" s="146"/>
      <c r="M1752" s="152"/>
      <c r="T1752" s="153"/>
      <c r="AT1752" s="148" t="s">
        <v>313</v>
      </c>
      <c r="AU1752" s="148" t="s">
        <v>81</v>
      </c>
      <c r="AV1752" s="12" t="s">
        <v>81</v>
      </c>
      <c r="AW1752" s="12" t="s">
        <v>4</v>
      </c>
      <c r="AX1752" s="12" t="s">
        <v>79</v>
      </c>
      <c r="AY1752" s="148" t="s">
        <v>306</v>
      </c>
    </row>
    <row r="1753" spans="2:65" s="1" customFormat="1" ht="16.5" customHeight="1">
      <c r="B1753" s="33"/>
      <c r="C1753" s="179" t="s">
        <v>2413</v>
      </c>
      <c r="D1753" s="179" t="s">
        <v>447</v>
      </c>
      <c r="E1753" s="180" t="s">
        <v>5182</v>
      </c>
      <c r="F1753" s="181" t="s">
        <v>5183</v>
      </c>
      <c r="G1753" s="182" t="s">
        <v>236</v>
      </c>
      <c r="H1753" s="183">
        <v>15.378</v>
      </c>
      <c r="I1753" s="184"/>
      <c r="J1753" s="185">
        <f>ROUND(I1753*H1753,2)</f>
        <v>0</v>
      </c>
      <c r="K1753" s="181" t="s">
        <v>311</v>
      </c>
      <c r="L1753" s="186"/>
      <c r="M1753" s="187" t="s">
        <v>21</v>
      </c>
      <c r="N1753" s="188" t="s">
        <v>43</v>
      </c>
      <c r="P1753" s="142">
        <f>O1753*H1753</f>
        <v>0</v>
      </c>
      <c r="Q1753" s="142">
        <v>2.5999999999999999E-3</v>
      </c>
      <c r="R1753" s="142">
        <f>Q1753*H1753</f>
        <v>3.9982799999999999E-2</v>
      </c>
      <c r="S1753" s="142">
        <v>0</v>
      </c>
      <c r="T1753" s="143">
        <f>S1753*H1753</f>
        <v>0</v>
      </c>
      <c r="AR1753" s="144" t="s">
        <v>530</v>
      </c>
      <c r="AT1753" s="144" t="s">
        <v>447</v>
      </c>
      <c r="AU1753" s="144" t="s">
        <v>81</v>
      </c>
      <c r="AY1753" s="18" t="s">
        <v>306</v>
      </c>
      <c r="BE1753" s="145">
        <f>IF(N1753="základní",J1753,0)</f>
        <v>0</v>
      </c>
      <c r="BF1753" s="145">
        <f>IF(N1753="snížená",J1753,0)</f>
        <v>0</v>
      </c>
      <c r="BG1753" s="145">
        <f>IF(N1753="zákl. přenesená",J1753,0)</f>
        <v>0</v>
      </c>
      <c r="BH1753" s="145">
        <f>IF(N1753="sníž. přenesená",J1753,0)</f>
        <v>0</v>
      </c>
      <c r="BI1753" s="145">
        <f>IF(N1753="nulová",J1753,0)</f>
        <v>0</v>
      </c>
      <c r="BJ1753" s="18" t="s">
        <v>79</v>
      </c>
      <c r="BK1753" s="145">
        <f>ROUND(I1753*H1753,2)</f>
        <v>0</v>
      </c>
      <c r="BL1753" s="18" t="s">
        <v>368</v>
      </c>
      <c r="BM1753" s="144" t="s">
        <v>5184</v>
      </c>
    </row>
    <row r="1754" spans="2:65" s="1" customFormat="1" ht="68.25">
      <c r="B1754" s="33"/>
      <c r="D1754" s="147" t="s">
        <v>356</v>
      </c>
      <c r="F1754" s="178" t="s">
        <v>5185</v>
      </c>
      <c r="I1754" s="163"/>
      <c r="L1754" s="33"/>
      <c r="M1754" s="164"/>
      <c r="T1754" s="52"/>
      <c r="AT1754" s="18" t="s">
        <v>356</v>
      </c>
      <c r="AU1754" s="18" t="s">
        <v>81</v>
      </c>
    </row>
    <row r="1755" spans="2:65" s="12" customFormat="1">
      <c r="B1755" s="146"/>
      <c r="D1755" s="147" t="s">
        <v>313</v>
      </c>
      <c r="E1755" s="148" t="s">
        <v>21</v>
      </c>
      <c r="F1755" s="149" t="s">
        <v>5186</v>
      </c>
      <c r="H1755" s="150">
        <v>13.98</v>
      </c>
      <c r="I1755" s="151"/>
      <c r="L1755" s="146"/>
      <c r="M1755" s="152"/>
      <c r="T1755" s="153"/>
      <c r="AT1755" s="148" t="s">
        <v>313</v>
      </c>
      <c r="AU1755" s="148" t="s">
        <v>81</v>
      </c>
      <c r="AV1755" s="12" t="s">
        <v>81</v>
      </c>
      <c r="AW1755" s="12" t="s">
        <v>34</v>
      </c>
      <c r="AX1755" s="12" t="s">
        <v>72</v>
      </c>
      <c r="AY1755" s="148" t="s">
        <v>306</v>
      </c>
    </row>
    <row r="1756" spans="2:65" s="13" customFormat="1">
      <c r="B1756" s="154"/>
      <c r="D1756" s="147" t="s">
        <v>313</v>
      </c>
      <c r="E1756" s="155" t="s">
        <v>21</v>
      </c>
      <c r="F1756" s="156" t="s">
        <v>315</v>
      </c>
      <c r="H1756" s="157">
        <v>13.98</v>
      </c>
      <c r="I1756" s="158"/>
      <c r="L1756" s="154"/>
      <c r="M1756" s="159"/>
      <c r="T1756" s="160"/>
      <c r="AT1756" s="155" t="s">
        <v>313</v>
      </c>
      <c r="AU1756" s="155" t="s">
        <v>81</v>
      </c>
      <c r="AV1756" s="13" t="s">
        <v>89</v>
      </c>
      <c r="AW1756" s="13" t="s">
        <v>34</v>
      </c>
      <c r="AX1756" s="13" t="s">
        <v>79</v>
      </c>
      <c r="AY1756" s="155" t="s">
        <v>306</v>
      </c>
    </row>
    <row r="1757" spans="2:65" s="12" customFormat="1">
      <c r="B1757" s="146"/>
      <c r="D1757" s="147" t="s">
        <v>313</v>
      </c>
      <c r="F1757" s="149" t="s">
        <v>5187</v>
      </c>
      <c r="H1757" s="150">
        <v>15.378</v>
      </c>
      <c r="I1757" s="151"/>
      <c r="L1757" s="146"/>
      <c r="M1757" s="152"/>
      <c r="T1757" s="153"/>
      <c r="AT1757" s="148" t="s">
        <v>313</v>
      </c>
      <c r="AU1757" s="148" t="s">
        <v>81</v>
      </c>
      <c r="AV1757" s="12" t="s">
        <v>81</v>
      </c>
      <c r="AW1757" s="12" t="s">
        <v>4</v>
      </c>
      <c r="AX1757" s="12" t="s">
        <v>79</v>
      </c>
      <c r="AY1757" s="148" t="s">
        <v>306</v>
      </c>
    </row>
    <row r="1758" spans="2:65" s="1" customFormat="1" ht="16.5" customHeight="1">
      <c r="B1758" s="33"/>
      <c r="C1758" s="133" t="s">
        <v>2418</v>
      </c>
      <c r="D1758" s="133" t="s">
        <v>308</v>
      </c>
      <c r="E1758" s="134" t="s">
        <v>5188</v>
      </c>
      <c r="F1758" s="135" t="s">
        <v>5189</v>
      </c>
      <c r="G1758" s="136" t="s">
        <v>240</v>
      </c>
      <c r="H1758" s="137">
        <v>175.29400000000001</v>
      </c>
      <c r="I1758" s="138"/>
      <c r="J1758" s="139">
        <f>ROUND(I1758*H1758,2)</f>
        <v>0</v>
      </c>
      <c r="K1758" s="135" t="s">
        <v>3596</v>
      </c>
      <c r="L1758" s="33"/>
      <c r="M1758" s="140" t="s">
        <v>21</v>
      </c>
      <c r="N1758" s="141" t="s">
        <v>43</v>
      </c>
      <c r="P1758" s="142">
        <f>O1758*H1758</f>
        <v>0</v>
      </c>
      <c r="Q1758" s="142">
        <v>0</v>
      </c>
      <c r="R1758" s="142">
        <f>Q1758*H1758</f>
        <v>0</v>
      </c>
      <c r="S1758" s="142">
        <v>0</v>
      </c>
      <c r="T1758" s="143">
        <f>S1758*H1758</f>
        <v>0</v>
      </c>
      <c r="AR1758" s="144" t="s">
        <v>368</v>
      </c>
      <c r="AT1758" s="144" t="s">
        <v>308</v>
      </c>
      <c r="AU1758" s="144" t="s">
        <v>81</v>
      </c>
      <c r="AY1758" s="18" t="s">
        <v>306</v>
      </c>
      <c r="BE1758" s="145">
        <f>IF(N1758="základní",J1758,0)</f>
        <v>0</v>
      </c>
      <c r="BF1758" s="145">
        <f>IF(N1758="snížená",J1758,0)</f>
        <v>0</v>
      </c>
      <c r="BG1758" s="145">
        <f>IF(N1758="zákl. přenesená",J1758,0)</f>
        <v>0</v>
      </c>
      <c r="BH1758" s="145">
        <f>IF(N1758="sníž. přenesená",J1758,0)</f>
        <v>0</v>
      </c>
      <c r="BI1758" s="145">
        <f>IF(N1758="nulová",J1758,0)</f>
        <v>0</v>
      </c>
      <c r="BJ1758" s="18" t="s">
        <v>79</v>
      </c>
      <c r="BK1758" s="145">
        <f>ROUND(I1758*H1758,2)</f>
        <v>0</v>
      </c>
      <c r="BL1758" s="18" t="s">
        <v>368</v>
      </c>
      <c r="BM1758" s="144" t="s">
        <v>5190</v>
      </c>
    </row>
    <row r="1759" spans="2:65" s="1" customFormat="1">
      <c r="B1759" s="33"/>
      <c r="D1759" s="161" t="s">
        <v>321</v>
      </c>
      <c r="F1759" s="162" t="s">
        <v>5191</v>
      </c>
      <c r="I1759" s="163"/>
      <c r="L1759" s="33"/>
      <c r="M1759" s="164"/>
      <c r="T1759" s="52"/>
      <c r="AT1759" s="18" t="s">
        <v>321</v>
      </c>
      <c r="AU1759" s="18" t="s">
        <v>81</v>
      </c>
    </row>
    <row r="1760" spans="2:65" s="12" customFormat="1">
      <c r="B1760" s="146"/>
      <c r="D1760" s="147" t="s">
        <v>313</v>
      </c>
      <c r="E1760" s="148" t="s">
        <v>21</v>
      </c>
      <c r="F1760" s="149" t="s">
        <v>5192</v>
      </c>
      <c r="H1760" s="150">
        <v>175.29400000000001</v>
      </c>
      <c r="I1760" s="151"/>
      <c r="L1760" s="146"/>
      <c r="M1760" s="152"/>
      <c r="T1760" s="153"/>
      <c r="AT1760" s="148" t="s">
        <v>313</v>
      </c>
      <c r="AU1760" s="148" t="s">
        <v>81</v>
      </c>
      <c r="AV1760" s="12" t="s">
        <v>81</v>
      </c>
      <c r="AW1760" s="12" t="s">
        <v>34</v>
      </c>
      <c r="AX1760" s="12" t="s">
        <v>72</v>
      </c>
      <c r="AY1760" s="148" t="s">
        <v>306</v>
      </c>
    </row>
    <row r="1761" spans="2:65" s="13" customFormat="1">
      <c r="B1761" s="154"/>
      <c r="D1761" s="147" t="s">
        <v>313</v>
      </c>
      <c r="E1761" s="155" t="s">
        <v>21</v>
      </c>
      <c r="F1761" s="156" t="s">
        <v>315</v>
      </c>
      <c r="H1761" s="157">
        <v>175.29400000000001</v>
      </c>
      <c r="I1761" s="158"/>
      <c r="L1761" s="154"/>
      <c r="M1761" s="159"/>
      <c r="T1761" s="160"/>
      <c r="AT1761" s="155" t="s">
        <v>313</v>
      </c>
      <c r="AU1761" s="155" t="s">
        <v>81</v>
      </c>
      <c r="AV1761" s="13" t="s">
        <v>89</v>
      </c>
      <c r="AW1761" s="13" t="s">
        <v>34</v>
      </c>
      <c r="AX1761" s="13" t="s">
        <v>79</v>
      </c>
      <c r="AY1761" s="155" t="s">
        <v>306</v>
      </c>
    </row>
    <row r="1762" spans="2:65" s="1" customFormat="1" ht="16.5" customHeight="1">
      <c r="B1762" s="33"/>
      <c r="C1762" s="133" t="s">
        <v>2423</v>
      </c>
      <c r="D1762" s="133" t="s">
        <v>308</v>
      </c>
      <c r="E1762" s="134" t="s">
        <v>5193</v>
      </c>
      <c r="F1762" s="135" t="s">
        <v>5194</v>
      </c>
      <c r="G1762" s="136" t="s">
        <v>240</v>
      </c>
      <c r="H1762" s="137">
        <v>93.855000000000004</v>
      </c>
      <c r="I1762" s="138"/>
      <c r="J1762" s="139">
        <f>ROUND(I1762*H1762,2)</f>
        <v>0</v>
      </c>
      <c r="K1762" s="135" t="s">
        <v>3596</v>
      </c>
      <c r="L1762" s="33"/>
      <c r="M1762" s="140" t="s">
        <v>21</v>
      </c>
      <c r="N1762" s="141" t="s">
        <v>43</v>
      </c>
      <c r="P1762" s="142">
        <f>O1762*H1762</f>
        <v>0</v>
      </c>
      <c r="Q1762" s="142">
        <v>1.0000000000000001E-5</v>
      </c>
      <c r="R1762" s="142">
        <f>Q1762*H1762</f>
        <v>9.3855000000000013E-4</v>
      </c>
      <c r="S1762" s="142">
        <v>0</v>
      </c>
      <c r="T1762" s="143">
        <f>S1762*H1762</f>
        <v>0</v>
      </c>
      <c r="AR1762" s="144" t="s">
        <v>368</v>
      </c>
      <c r="AT1762" s="144" t="s">
        <v>308</v>
      </c>
      <c r="AU1762" s="144" t="s">
        <v>81</v>
      </c>
      <c r="AY1762" s="18" t="s">
        <v>306</v>
      </c>
      <c r="BE1762" s="145">
        <f>IF(N1762="základní",J1762,0)</f>
        <v>0</v>
      </c>
      <c r="BF1762" s="145">
        <f>IF(N1762="snížená",J1762,0)</f>
        <v>0</v>
      </c>
      <c r="BG1762" s="145">
        <f>IF(N1762="zákl. přenesená",J1762,0)</f>
        <v>0</v>
      </c>
      <c r="BH1762" s="145">
        <f>IF(N1762="sníž. přenesená",J1762,0)</f>
        <v>0</v>
      </c>
      <c r="BI1762" s="145">
        <f>IF(N1762="nulová",J1762,0)</f>
        <v>0</v>
      </c>
      <c r="BJ1762" s="18" t="s">
        <v>79</v>
      </c>
      <c r="BK1762" s="145">
        <f>ROUND(I1762*H1762,2)</f>
        <v>0</v>
      </c>
      <c r="BL1762" s="18" t="s">
        <v>368</v>
      </c>
      <c r="BM1762" s="144" t="s">
        <v>5195</v>
      </c>
    </row>
    <row r="1763" spans="2:65" s="1" customFormat="1">
      <c r="B1763" s="33"/>
      <c r="D1763" s="161" t="s">
        <v>321</v>
      </c>
      <c r="F1763" s="162" t="s">
        <v>5196</v>
      </c>
      <c r="I1763" s="163"/>
      <c r="L1763" s="33"/>
      <c r="M1763" s="164"/>
      <c r="T1763" s="52"/>
      <c r="AT1763" s="18" t="s">
        <v>321</v>
      </c>
      <c r="AU1763" s="18" t="s">
        <v>81</v>
      </c>
    </row>
    <row r="1764" spans="2:65" s="14" customFormat="1">
      <c r="B1764" s="165"/>
      <c r="D1764" s="147" t="s">
        <v>313</v>
      </c>
      <c r="E1764" s="166" t="s">
        <v>21</v>
      </c>
      <c r="F1764" s="167" t="s">
        <v>5197</v>
      </c>
      <c r="H1764" s="166" t="s">
        <v>21</v>
      </c>
      <c r="I1764" s="168"/>
      <c r="L1764" s="165"/>
      <c r="M1764" s="169"/>
      <c r="T1764" s="170"/>
      <c r="AT1764" s="166" t="s">
        <v>313</v>
      </c>
      <c r="AU1764" s="166" t="s">
        <v>81</v>
      </c>
      <c r="AV1764" s="14" t="s">
        <v>79</v>
      </c>
      <c r="AW1764" s="14" t="s">
        <v>34</v>
      </c>
      <c r="AX1764" s="14" t="s">
        <v>72</v>
      </c>
      <c r="AY1764" s="166" t="s">
        <v>306</v>
      </c>
    </row>
    <row r="1765" spans="2:65" s="12" customFormat="1">
      <c r="B1765" s="146"/>
      <c r="D1765" s="147" t="s">
        <v>313</v>
      </c>
      <c r="E1765" s="148" t="s">
        <v>21</v>
      </c>
      <c r="F1765" s="149" t="s">
        <v>5198</v>
      </c>
      <c r="H1765" s="150">
        <v>74.5</v>
      </c>
      <c r="I1765" s="151"/>
      <c r="L1765" s="146"/>
      <c r="M1765" s="152"/>
      <c r="T1765" s="153"/>
      <c r="AT1765" s="148" t="s">
        <v>313</v>
      </c>
      <c r="AU1765" s="148" t="s">
        <v>81</v>
      </c>
      <c r="AV1765" s="12" t="s">
        <v>81</v>
      </c>
      <c r="AW1765" s="12" t="s">
        <v>34</v>
      </c>
      <c r="AX1765" s="12" t="s">
        <v>72</v>
      </c>
      <c r="AY1765" s="148" t="s">
        <v>306</v>
      </c>
    </row>
    <row r="1766" spans="2:65" s="12" customFormat="1">
      <c r="B1766" s="146"/>
      <c r="D1766" s="147" t="s">
        <v>313</v>
      </c>
      <c r="E1766" s="148" t="s">
        <v>21</v>
      </c>
      <c r="F1766" s="149" t="s">
        <v>5199</v>
      </c>
      <c r="H1766" s="150">
        <v>9</v>
      </c>
      <c r="I1766" s="151"/>
      <c r="L1766" s="146"/>
      <c r="M1766" s="152"/>
      <c r="T1766" s="153"/>
      <c r="AT1766" s="148" t="s">
        <v>313</v>
      </c>
      <c r="AU1766" s="148" t="s">
        <v>81</v>
      </c>
      <c r="AV1766" s="12" t="s">
        <v>81</v>
      </c>
      <c r="AW1766" s="12" t="s">
        <v>34</v>
      </c>
      <c r="AX1766" s="12" t="s">
        <v>72</v>
      </c>
      <c r="AY1766" s="148" t="s">
        <v>306</v>
      </c>
    </row>
    <row r="1767" spans="2:65" s="12" customFormat="1">
      <c r="B1767" s="146"/>
      <c r="D1767" s="147" t="s">
        <v>313</v>
      </c>
      <c r="E1767" s="148" t="s">
        <v>21</v>
      </c>
      <c r="F1767" s="149" t="s">
        <v>5200</v>
      </c>
      <c r="H1767" s="150">
        <v>10.355</v>
      </c>
      <c r="I1767" s="151"/>
      <c r="L1767" s="146"/>
      <c r="M1767" s="152"/>
      <c r="T1767" s="153"/>
      <c r="AT1767" s="148" t="s">
        <v>313</v>
      </c>
      <c r="AU1767" s="148" t="s">
        <v>81</v>
      </c>
      <c r="AV1767" s="12" t="s">
        <v>81</v>
      </c>
      <c r="AW1767" s="12" t="s">
        <v>34</v>
      </c>
      <c r="AX1767" s="12" t="s">
        <v>72</v>
      </c>
      <c r="AY1767" s="148" t="s">
        <v>306</v>
      </c>
    </row>
    <row r="1768" spans="2:65" s="13" customFormat="1">
      <c r="B1768" s="154"/>
      <c r="D1768" s="147" t="s">
        <v>313</v>
      </c>
      <c r="E1768" s="155" t="s">
        <v>3677</v>
      </c>
      <c r="F1768" s="156" t="s">
        <v>315</v>
      </c>
      <c r="H1768" s="157">
        <v>93.855000000000004</v>
      </c>
      <c r="I1768" s="158"/>
      <c r="L1768" s="154"/>
      <c r="M1768" s="159"/>
      <c r="T1768" s="160"/>
      <c r="AT1768" s="155" t="s">
        <v>313</v>
      </c>
      <c r="AU1768" s="155" t="s">
        <v>81</v>
      </c>
      <c r="AV1768" s="13" t="s">
        <v>89</v>
      </c>
      <c r="AW1768" s="13" t="s">
        <v>34</v>
      </c>
      <c r="AX1768" s="13" t="s">
        <v>79</v>
      </c>
      <c r="AY1768" s="155" t="s">
        <v>306</v>
      </c>
    </row>
    <row r="1769" spans="2:65" s="1" customFormat="1" ht="16.5" customHeight="1">
      <c r="B1769" s="33"/>
      <c r="C1769" s="179" t="s">
        <v>2430</v>
      </c>
      <c r="D1769" s="179" t="s">
        <v>447</v>
      </c>
      <c r="E1769" s="180" t="s">
        <v>5201</v>
      </c>
      <c r="F1769" s="181" t="s">
        <v>5202</v>
      </c>
      <c r="G1769" s="182" t="s">
        <v>240</v>
      </c>
      <c r="H1769" s="183">
        <v>98.548000000000002</v>
      </c>
      <c r="I1769" s="184"/>
      <c r="J1769" s="185">
        <f>ROUND(I1769*H1769,2)</f>
        <v>0</v>
      </c>
      <c r="K1769" s="181" t="s">
        <v>311</v>
      </c>
      <c r="L1769" s="186"/>
      <c r="M1769" s="187" t="s">
        <v>21</v>
      </c>
      <c r="N1769" s="188" t="s">
        <v>43</v>
      </c>
      <c r="P1769" s="142">
        <f>O1769*H1769</f>
        <v>0</v>
      </c>
      <c r="Q1769" s="142">
        <v>3.8000000000000002E-4</v>
      </c>
      <c r="R1769" s="142">
        <f>Q1769*H1769</f>
        <v>3.7448240000000001E-2</v>
      </c>
      <c r="S1769" s="142">
        <v>0</v>
      </c>
      <c r="T1769" s="143">
        <f>S1769*H1769</f>
        <v>0</v>
      </c>
      <c r="AR1769" s="144" t="s">
        <v>530</v>
      </c>
      <c r="AT1769" s="144" t="s">
        <v>447</v>
      </c>
      <c r="AU1769" s="144" t="s">
        <v>81</v>
      </c>
      <c r="AY1769" s="18" t="s">
        <v>306</v>
      </c>
      <c r="BE1769" s="145">
        <f>IF(N1769="základní",J1769,0)</f>
        <v>0</v>
      </c>
      <c r="BF1769" s="145">
        <f>IF(N1769="snížená",J1769,0)</f>
        <v>0</v>
      </c>
      <c r="BG1769" s="145">
        <f>IF(N1769="zákl. přenesená",J1769,0)</f>
        <v>0</v>
      </c>
      <c r="BH1769" s="145">
        <f>IF(N1769="sníž. přenesená",J1769,0)</f>
        <v>0</v>
      </c>
      <c r="BI1769" s="145">
        <f>IF(N1769="nulová",J1769,0)</f>
        <v>0</v>
      </c>
      <c r="BJ1769" s="18" t="s">
        <v>79</v>
      </c>
      <c r="BK1769" s="145">
        <f>ROUND(I1769*H1769,2)</f>
        <v>0</v>
      </c>
      <c r="BL1769" s="18" t="s">
        <v>368</v>
      </c>
      <c r="BM1769" s="144" t="s">
        <v>5203</v>
      </c>
    </row>
    <row r="1770" spans="2:65" s="1" customFormat="1" ht="19.5">
      <c r="B1770" s="33"/>
      <c r="D1770" s="147" t="s">
        <v>356</v>
      </c>
      <c r="F1770" s="178" t="s">
        <v>5204</v>
      </c>
      <c r="I1770" s="163"/>
      <c r="L1770" s="33"/>
      <c r="M1770" s="164"/>
      <c r="T1770" s="52"/>
      <c r="AT1770" s="18" t="s">
        <v>356</v>
      </c>
      <c r="AU1770" s="18" t="s">
        <v>81</v>
      </c>
    </row>
    <row r="1771" spans="2:65" s="12" customFormat="1">
      <c r="B1771" s="146"/>
      <c r="D1771" s="147" t="s">
        <v>313</v>
      </c>
      <c r="F1771" s="149" t="s">
        <v>5205</v>
      </c>
      <c r="H1771" s="150">
        <v>98.548000000000002</v>
      </c>
      <c r="I1771" s="151"/>
      <c r="L1771" s="146"/>
      <c r="M1771" s="152"/>
      <c r="T1771" s="153"/>
      <c r="AT1771" s="148" t="s">
        <v>313</v>
      </c>
      <c r="AU1771" s="148" t="s">
        <v>81</v>
      </c>
      <c r="AV1771" s="12" t="s">
        <v>81</v>
      </c>
      <c r="AW1771" s="12" t="s">
        <v>4</v>
      </c>
      <c r="AX1771" s="12" t="s">
        <v>79</v>
      </c>
      <c r="AY1771" s="148" t="s">
        <v>306</v>
      </c>
    </row>
    <row r="1772" spans="2:65" s="1" customFormat="1" ht="16.5" customHeight="1">
      <c r="B1772" s="33"/>
      <c r="C1772" s="133" t="s">
        <v>2436</v>
      </c>
      <c r="D1772" s="133" t="s">
        <v>308</v>
      </c>
      <c r="E1772" s="134" t="s">
        <v>5206</v>
      </c>
      <c r="F1772" s="135" t="s">
        <v>5207</v>
      </c>
      <c r="G1772" s="136" t="s">
        <v>240</v>
      </c>
      <c r="H1772" s="137">
        <v>93.855000000000004</v>
      </c>
      <c r="I1772" s="138"/>
      <c r="J1772" s="139">
        <f>ROUND(I1772*H1772,2)</f>
        <v>0</v>
      </c>
      <c r="K1772" s="135" t="s">
        <v>3596</v>
      </c>
      <c r="L1772" s="33"/>
      <c r="M1772" s="140" t="s">
        <v>21</v>
      </c>
      <c r="N1772" s="141" t="s">
        <v>43</v>
      </c>
      <c r="P1772" s="142">
        <f>O1772*H1772</f>
        <v>0</v>
      </c>
      <c r="Q1772" s="142">
        <v>3.0000000000000001E-5</v>
      </c>
      <c r="R1772" s="142">
        <f>Q1772*H1772</f>
        <v>2.8156500000000003E-3</v>
      </c>
      <c r="S1772" s="142">
        <v>0</v>
      </c>
      <c r="T1772" s="143">
        <f>S1772*H1772</f>
        <v>0</v>
      </c>
      <c r="AR1772" s="144" t="s">
        <v>368</v>
      </c>
      <c r="AT1772" s="144" t="s">
        <v>308</v>
      </c>
      <c r="AU1772" s="144" t="s">
        <v>81</v>
      </c>
      <c r="AY1772" s="18" t="s">
        <v>306</v>
      </c>
      <c r="BE1772" s="145">
        <f>IF(N1772="základní",J1772,0)</f>
        <v>0</v>
      </c>
      <c r="BF1772" s="145">
        <f>IF(N1772="snížená",J1772,0)</f>
        <v>0</v>
      </c>
      <c r="BG1772" s="145">
        <f>IF(N1772="zákl. přenesená",J1772,0)</f>
        <v>0</v>
      </c>
      <c r="BH1772" s="145">
        <f>IF(N1772="sníž. přenesená",J1772,0)</f>
        <v>0</v>
      </c>
      <c r="BI1772" s="145">
        <f>IF(N1772="nulová",J1772,0)</f>
        <v>0</v>
      </c>
      <c r="BJ1772" s="18" t="s">
        <v>79</v>
      </c>
      <c r="BK1772" s="145">
        <f>ROUND(I1772*H1772,2)</f>
        <v>0</v>
      </c>
      <c r="BL1772" s="18" t="s">
        <v>368</v>
      </c>
      <c r="BM1772" s="144" t="s">
        <v>5208</v>
      </c>
    </row>
    <row r="1773" spans="2:65" s="1" customFormat="1">
      <c r="B1773" s="33"/>
      <c r="D1773" s="161" t="s">
        <v>321</v>
      </c>
      <c r="F1773" s="162" t="s">
        <v>5209</v>
      </c>
      <c r="I1773" s="163"/>
      <c r="L1773" s="33"/>
      <c r="M1773" s="164"/>
      <c r="T1773" s="52"/>
      <c r="AT1773" s="18" t="s">
        <v>321</v>
      </c>
      <c r="AU1773" s="18" t="s">
        <v>81</v>
      </c>
    </row>
    <row r="1774" spans="2:65" s="12" customFormat="1">
      <c r="B1774" s="146"/>
      <c r="D1774" s="147" t="s">
        <v>313</v>
      </c>
      <c r="E1774" s="148" t="s">
        <v>21</v>
      </c>
      <c r="F1774" s="149" t="s">
        <v>3677</v>
      </c>
      <c r="H1774" s="150">
        <v>93.855000000000004</v>
      </c>
      <c r="I1774" s="151"/>
      <c r="L1774" s="146"/>
      <c r="M1774" s="152"/>
      <c r="T1774" s="153"/>
      <c r="AT1774" s="148" t="s">
        <v>313</v>
      </c>
      <c r="AU1774" s="148" t="s">
        <v>81</v>
      </c>
      <c r="AV1774" s="12" t="s">
        <v>81</v>
      </c>
      <c r="AW1774" s="12" t="s">
        <v>34</v>
      </c>
      <c r="AX1774" s="12" t="s">
        <v>72</v>
      </c>
      <c r="AY1774" s="148" t="s">
        <v>306</v>
      </c>
    </row>
    <row r="1775" spans="2:65" s="13" customFormat="1">
      <c r="B1775" s="154"/>
      <c r="D1775" s="147" t="s">
        <v>313</v>
      </c>
      <c r="E1775" s="155" t="s">
        <v>21</v>
      </c>
      <c r="F1775" s="156" t="s">
        <v>315</v>
      </c>
      <c r="H1775" s="157">
        <v>93.855000000000004</v>
      </c>
      <c r="I1775" s="158"/>
      <c r="L1775" s="154"/>
      <c r="M1775" s="159"/>
      <c r="T1775" s="160"/>
      <c r="AT1775" s="155" t="s">
        <v>313</v>
      </c>
      <c r="AU1775" s="155" t="s">
        <v>81</v>
      </c>
      <c r="AV1775" s="13" t="s">
        <v>89</v>
      </c>
      <c r="AW1775" s="13" t="s">
        <v>34</v>
      </c>
      <c r="AX1775" s="13" t="s">
        <v>79</v>
      </c>
      <c r="AY1775" s="155" t="s">
        <v>306</v>
      </c>
    </row>
    <row r="1776" spans="2:65" s="1" customFormat="1" ht="16.5" customHeight="1">
      <c r="B1776" s="33"/>
      <c r="C1776" s="133" t="s">
        <v>2441</v>
      </c>
      <c r="D1776" s="133" t="s">
        <v>308</v>
      </c>
      <c r="E1776" s="134" t="s">
        <v>5210</v>
      </c>
      <c r="F1776" s="135" t="s">
        <v>5211</v>
      </c>
      <c r="G1776" s="136" t="s">
        <v>236</v>
      </c>
      <c r="H1776" s="137">
        <v>233.72499999999999</v>
      </c>
      <c r="I1776" s="138"/>
      <c r="J1776" s="139">
        <f>ROUND(I1776*H1776,2)</f>
        <v>0</v>
      </c>
      <c r="K1776" s="135" t="s">
        <v>3596</v>
      </c>
      <c r="L1776" s="33"/>
      <c r="M1776" s="140" t="s">
        <v>21</v>
      </c>
      <c r="N1776" s="141" t="s">
        <v>43</v>
      </c>
      <c r="P1776" s="142">
        <f>O1776*H1776</f>
        <v>0</v>
      </c>
      <c r="Q1776" s="142">
        <v>0</v>
      </c>
      <c r="R1776" s="142">
        <f>Q1776*H1776</f>
        <v>0</v>
      </c>
      <c r="S1776" s="142">
        <v>0</v>
      </c>
      <c r="T1776" s="143">
        <f>S1776*H1776</f>
        <v>0</v>
      </c>
      <c r="AR1776" s="144" t="s">
        <v>368</v>
      </c>
      <c r="AT1776" s="144" t="s">
        <v>308</v>
      </c>
      <c r="AU1776" s="144" t="s">
        <v>81</v>
      </c>
      <c r="AY1776" s="18" t="s">
        <v>306</v>
      </c>
      <c r="BE1776" s="145">
        <f>IF(N1776="základní",J1776,0)</f>
        <v>0</v>
      </c>
      <c r="BF1776" s="145">
        <f>IF(N1776="snížená",J1776,0)</f>
        <v>0</v>
      </c>
      <c r="BG1776" s="145">
        <f>IF(N1776="zákl. přenesená",J1776,0)</f>
        <v>0</v>
      </c>
      <c r="BH1776" s="145">
        <f>IF(N1776="sníž. přenesená",J1776,0)</f>
        <v>0</v>
      </c>
      <c r="BI1776" s="145">
        <f>IF(N1776="nulová",J1776,0)</f>
        <v>0</v>
      </c>
      <c r="BJ1776" s="18" t="s">
        <v>79</v>
      </c>
      <c r="BK1776" s="145">
        <f>ROUND(I1776*H1776,2)</f>
        <v>0</v>
      </c>
      <c r="BL1776" s="18" t="s">
        <v>368</v>
      </c>
      <c r="BM1776" s="144" t="s">
        <v>5212</v>
      </c>
    </row>
    <row r="1777" spans="2:65" s="1" customFormat="1">
      <c r="B1777" s="33"/>
      <c r="D1777" s="161" t="s">
        <v>321</v>
      </c>
      <c r="F1777" s="162" t="s">
        <v>5213</v>
      </c>
      <c r="I1777" s="163"/>
      <c r="L1777" s="33"/>
      <c r="M1777" s="164"/>
      <c r="T1777" s="52"/>
      <c r="AT1777" s="18" t="s">
        <v>321</v>
      </c>
      <c r="AU1777" s="18" t="s">
        <v>81</v>
      </c>
    </row>
    <row r="1778" spans="2:65" s="12" customFormat="1">
      <c r="B1778" s="146"/>
      <c r="D1778" s="147" t="s">
        <v>313</v>
      </c>
      <c r="E1778" s="148" t="s">
        <v>21</v>
      </c>
      <c r="F1778" s="149" t="s">
        <v>5214</v>
      </c>
      <c r="H1778" s="150">
        <v>233.72499999999999</v>
      </c>
      <c r="I1778" s="151"/>
      <c r="L1778" s="146"/>
      <c r="M1778" s="152"/>
      <c r="T1778" s="153"/>
      <c r="AT1778" s="148" t="s">
        <v>313</v>
      </c>
      <c r="AU1778" s="148" t="s">
        <v>81</v>
      </c>
      <c r="AV1778" s="12" t="s">
        <v>81</v>
      </c>
      <c r="AW1778" s="12" t="s">
        <v>34</v>
      </c>
      <c r="AX1778" s="12" t="s">
        <v>72</v>
      </c>
      <c r="AY1778" s="148" t="s">
        <v>306</v>
      </c>
    </row>
    <row r="1779" spans="2:65" s="13" customFormat="1">
      <c r="B1779" s="154"/>
      <c r="D1779" s="147" t="s">
        <v>313</v>
      </c>
      <c r="E1779" s="155" t="s">
        <v>21</v>
      </c>
      <c r="F1779" s="156" t="s">
        <v>315</v>
      </c>
      <c r="H1779" s="157">
        <v>233.72499999999999</v>
      </c>
      <c r="I1779" s="158"/>
      <c r="L1779" s="154"/>
      <c r="M1779" s="159"/>
      <c r="T1779" s="160"/>
      <c r="AT1779" s="155" t="s">
        <v>313</v>
      </c>
      <c r="AU1779" s="155" t="s">
        <v>81</v>
      </c>
      <c r="AV1779" s="13" t="s">
        <v>89</v>
      </c>
      <c r="AW1779" s="13" t="s">
        <v>34</v>
      </c>
      <c r="AX1779" s="13" t="s">
        <v>79</v>
      </c>
      <c r="AY1779" s="155" t="s">
        <v>306</v>
      </c>
    </row>
    <row r="1780" spans="2:65" s="1" customFormat="1" ht="24.2" customHeight="1">
      <c r="B1780" s="33"/>
      <c r="C1780" s="133" t="s">
        <v>2448</v>
      </c>
      <c r="D1780" s="133" t="s">
        <v>308</v>
      </c>
      <c r="E1780" s="134" t="s">
        <v>5215</v>
      </c>
      <c r="F1780" s="135" t="s">
        <v>5216</v>
      </c>
      <c r="G1780" s="136" t="s">
        <v>375</v>
      </c>
      <c r="H1780" s="137">
        <v>1.8779999999999999</v>
      </c>
      <c r="I1780" s="138"/>
      <c r="J1780" s="139">
        <f>ROUND(I1780*H1780,2)</f>
        <v>0</v>
      </c>
      <c r="K1780" s="135" t="s">
        <v>3596</v>
      </c>
      <c r="L1780" s="33"/>
      <c r="M1780" s="140" t="s">
        <v>21</v>
      </c>
      <c r="N1780" s="141" t="s">
        <v>43</v>
      </c>
      <c r="P1780" s="142">
        <f>O1780*H1780</f>
        <v>0</v>
      </c>
      <c r="Q1780" s="142">
        <v>0</v>
      </c>
      <c r="R1780" s="142">
        <f>Q1780*H1780</f>
        <v>0</v>
      </c>
      <c r="S1780" s="142">
        <v>0</v>
      </c>
      <c r="T1780" s="143">
        <f>S1780*H1780</f>
        <v>0</v>
      </c>
      <c r="AR1780" s="144" t="s">
        <v>368</v>
      </c>
      <c r="AT1780" s="144" t="s">
        <v>308</v>
      </c>
      <c r="AU1780" s="144" t="s">
        <v>81</v>
      </c>
      <c r="AY1780" s="18" t="s">
        <v>306</v>
      </c>
      <c r="BE1780" s="145">
        <f>IF(N1780="základní",J1780,0)</f>
        <v>0</v>
      </c>
      <c r="BF1780" s="145">
        <f>IF(N1780="snížená",J1780,0)</f>
        <v>0</v>
      </c>
      <c r="BG1780" s="145">
        <f>IF(N1780="zákl. přenesená",J1780,0)</f>
        <v>0</v>
      </c>
      <c r="BH1780" s="145">
        <f>IF(N1780="sníž. přenesená",J1780,0)</f>
        <v>0</v>
      </c>
      <c r="BI1780" s="145">
        <f>IF(N1780="nulová",J1780,0)</f>
        <v>0</v>
      </c>
      <c r="BJ1780" s="18" t="s">
        <v>79</v>
      </c>
      <c r="BK1780" s="145">
        <f>ROUND(I1780*H1780,2)</f>
        <v>0</v>
      </c>
      <c r="BL1780" s="18" t="s">
        <v>368</v>
      </c>
      <c r="BM1780" s="144" t="s">
        <v>5217</v>
      </c>
    </row>
    <row r="1781" spans="2:65" s="1" customFormat="1">
      <c r="B1781" s="33"/>
      <c r="D1781" s="161" t="s">
        <v>321</v>
      </c>
      <c r="F1781" s="162" t="s">
        <v>5218</v>
      </c>
      <c r="I1781" s="163"/>
      <c r="L1781" s="33"/>
      <c r="M1781" s="164"/>
      <c r="T1781" s="52"/>
      <c r="AT1781" s="18" t="s">
        <v>321</v>
      </c>
      <c r="AU1781" s="18" t="s">
        <v>81</v>
      </c>
    </row>
    <row r="1782" spans="2:65" s="11" customFormat="1" ht="22.9" customHeight="1">
      <c r="B1782" s="121"/>
      <c r="D1782" s="122" t="s">
        <v>71</v>
      </c>
      <c r="E1782" s="131" t="s">
        <v>2366</v>
      </c>
      <c r="F1782" s="131" t="s">
        <v>2367</v>
      </c>
      <c r="I1782" s="124"/>
      <c r="J1782" s="132">
        <f>BK1782</f>
        <v>0</v>
      </c>
      <c r="L1782" s="121"/>
      <c r="M1782" s="126"/>
      <c r="P1782" s="127">
        <f>SUM(P1783:P1851)</f>
        <v>0</v>
      </c>
      <c r="R1782" s="127">
        <f>SUM(R1783:R1851)</f>
        <v>1.95117966</v>
      </c>
      <c r="T1782" s="128">
        <f>SUM(T1783:T1851)</f>
        <v>0</v>
      </c>
      <c r="AR1782" s="122" t="s">
        <v>81</v>
      </c>
      <c r="AT1782" s="129" t="s">
        <v>71</v>
      </c>
      <c r="AU1782" s="129" t="s">
        <v>79</v>
      </c>
      <c r="AY1782" s="122" t="s">
        <v>306</v>
      </c>
      <c r="BK1782" s="130">
        <f>SUM(BK1783:BK1851)</f>
        <v>0</v>
      </c>
    </row>
    <row r="1783" spans="2:65" s="1" customFormat="1" ht="16.5" customHeight="1">
      <c r="B1783" s="33"/>
      <c r="C1783" s="133" t="s">
        <v>2454</v>
      </c>
      <c r="D1783" s="133" t="s">
        <v>308</v>
      </c>
      <c r="E1783" s="134" t="s">
        <v>2369</v>
      </c>
      <c r="F1783" s="135" t="s">
        <v>2370</v>
      </c>
      <c r="G1783" s="136" t="s">
        <v>236</v>
      </c>
      <c r="H1783" s="137">
        <v>70.555000000000007</v>
      </c>
      <c r="I1783" s="138"/>
      <c r="J1783" s="139">
        <f>ROUND(I1783*H1783,2)</f>
        <v>0</v>
      </c>
      <c r="K1783" s="135" t="s">
        <v>3596</v>
      </c>
      <c r="L1783" s="33"/>
      <c r="M1783" s="140" t="s">
        <v>21</v>
      </c>
      <c r="N1783" s="141" t="s">
        <v>43</v>
      </c>
      <c r="P1783" s="142">
        <f>O1783*H1783</f>
        <v>0</v>
      </c>
      <c r="Q1783" s="142">
        <v>0</v>
      </c>
      <c r="R1783" s="142">
        <f>Q1783*H1783</f>
        <v>0</v>
      </c>
      <c r="S1783" s="142">
        <v>0</v>
      </c>
      <c r="T1783" s="143">
        <f>S1783*H1783</f>
        <v>0</v>
      </c>
      <c r="AR1783" s="144" t="s">
        <v>368</v>
      </c>
      <c r="AT1783" s="144" t="s">
        <v>308</v>
      </c>
      <c r="AU1783" s="144" t="s">
        <v>81</v>
      </c>
      <c r="AY1783" s="18" t="s">
        <v>306</v>
      </c>
      <c r="BE1783" s="145">
        <f>IF(N1783="základní",J1783,0)</f>
        <v>0</v>
      </c>
      <c r="BF1783" s="145">
        <f>IF(N1783="snížená",J1783,0)</f>
        <v>0</v>
      </c>
      <c r="BG1783" s="145">
        <f>IF(N1783="zákl. přenesená",J1783,0)</f>
        <v>0</v>
      </c>
      <c r="BH1783" s="145">
        <f>IF(N1783="sníž. přenesená",J1783,0)</f>
        <v>0</v>
      </c>
      <c r="BI1783" s="145">
        <f>IF(N1783="nulová",J1783,0)</f>
        <v>0</v>
      </c>
      <c r="BJ1783" s="18" t="s">
        <v>79</v>
      </c>
      <c r="BK1783" s="145">
        <f>ROUND(I1783*H1783,2)</f>
        <v>0</v>
      </c>
      <c r="BL1783" s="18" t="s">
        <v>368</v>
      </c>
      <c r="BM1783" s="144" t="s">
        <v>5219</v>
      </c>
    </row>
    <row r="1784" spans="2:65" s="1" customFormat="1">
      <c r="B1784" s="33"/>
      <c r="D1784" s="161" t="s">
        <v>321</v>
      </c>
      <c r="F1784" s="162" t="s">
        <v>5220</v>
      </c>
      <c r="I1784" s="163"/>
      <c r="L1784" s="33"/>
      <c r="M1784" s="164"/>
      <c r="T1784" s="52"/>
      <c r="AT1784" s="18" t="s">
        <v>321</v>
      </c>
      <c r="AU1784" s="18" t="s">
        <v>81</v>
      </c>
    </row>
    <row r="1785" spans="2:65" s="12" customFormat="1">
      <c r="B1785" s="146"/>
      <c r="D1785" s="147" t="s">
        <v>313</v>
      </c>
      <c r="E1785" s="148" t="s">
        <v>21</v>
      </c>
      <c r="F1785" s="149" t="s">
        <v>234</v>
      </c>
      <c r="H1785" s="150">
        <v>70.555000000000007</v>
      </c>
      <c r="I1785" s="151"/>
      <c r="L1785" s="146"/>
      <c r="M1785" s="152"/>
      <c r="T1785" s="153"/>
      <c r="AT1785" s="148" t="s">
        <v>313</v>
      </c>
      <c r="AU1785" s="148" t="s">
        <v>81</v>
      </c>
      <c r="AV1785" s="12" t="s">
        <v>81</v>
      </c>
      <c r="AW1785" s="12" t="s">
        <v>34</v>
      </c>
      <c r="AX1785" s="12" t="s">
        <v>72</v>
      </c>
      <c r="AY1785" s="148" t="s">
        <v>306</v>
      </c>
    </row>
    <row r="1786" spans="2:65" s="13" customFormat="1">
      <c r="B1786" s="154"/>
      <c r="D1786" s="147" t="s">
        <v>313</v>
      </c>
      <c r="E1786" s="155" t="s">
        <v>21</v>
      </c>
      <c r="F1786" s="156" t="s">
        <v>315</v>
      </c>
      <c r="H1786" s="157">
        <v>70.555000000000007</v>
      </c>
      <c r="I1786" s="158"/>
      <c r="L1786" s="154"/>
      <c r="M1786" s="159"/>
      <c r="T1786" s="160"/>
      <c r="AT1786" s="155" t="s">
        <v>313</v>
      </c>
      <c r="AU1786" s="155" t="s">
        <v>81</v>
      </c>
      <c r="AV1786" s="13" t="s">
        <v>89</v>
      </c>
      <c r="AW1786" s="13" t="s">
        <v>34</v>
      </c>
      <c r="AX1786" s="13" t="s">
        <v>79</v>
      </c>
      <c r="AY1786" s="155" t="s">
        <v>306</v>
      </c>
    </row>
    <row r="1787" spans="2:65" s="1" customFormat="1" ht="16.5" customHeight="1">
      <c r="B1787" s="33"/>
      <c r="C1787" s="133" t="s">
        <v>2459</v>
      </c>
      <c r="D1787" s="133" t="s">
        <v>308</v>
      </c>
      <c r="E1787" s="134" t="s">
        <v>2374</v>
      </c>
      <c r="F1787" s="135" t="s">
        <v>2375</v>
      </c>
      <c r="G1787" s="136" t="s">
        <v>236</v>
      </c>
      <c r="H1787" s="137">
        <v>70.555000000000007</v>
      </c>
      <c r="I1787" s="138"/>
      <c r="J1787" s="139">
        <f>ROUND(I1787*H1787,2)</f>
        <v>0</v>
      </c>
      <c r="K1787" s="135" t="s">
        <v>3596</v>
      </c>
      <c r="L1787" s="33"/>
      <c r="M1787" s="140" t="s">
        <v>21</v>
      </c>
      <c r="N1787" s="141" t="s">
        <v>43</v>
      </c>
      <c r="P1787" s="142">
        <f>O1787*H1787</f>
        <v>0</v>
      </c>
      <c r="Q1787" s="142">
        <v>2.9999999999999997E-4</v>
      </c>
      <c r="R1787" s="142">
        <f>Q1787*H1787</f>
        <v>2.1166500000000001E-2</v>
      </c>
      <c r="S1787" s="142">
        <v>0</v>
      </c>
      <c r="T1787" s="143">
        <f>S1787*H1787</f>
        <v>0</v>
      </c>
      <c r="AR1787" s="144" t="s">
        <v>368</v>
      </c>
      <c r="AT1787" s="144" t="s">
        <v>308</v>
      </c>
      <c r="AU1787" s="144" t="s">
        <v>81</v>
      </c>
      <c r="AY1787" s="18" t="s">
        <v>306</v>
      </c>
      <c r="BE1787" s="145">
        <f>IF(N1787="základní",J1787,0)</f>
        <v>0</v>
      </c>
      <c r="BF1787" s="145">
        <f>IF(N1787="snížená",J1787,0)</f>
        <v>0</v>
      </c>
      <c r="BG1787" s="145">
        <f>IF(N1787="zákl. přenesená",J1787,0)</f>
        <v>0</v>
      </c>
      <c r="BH1787" s="145">
        <f>IF(N1787="sníž. přenesená",J1787,0)</f>
        <v>0</v>
      </c>
      <c r="BI1787" s="145">
        <f>IF(N1787="nulová",J1787,0)</f>
        <v>0</v>
      </c>
      <c r="BJ1787" s="18" t="s">
        <v>79</v>
      </c>
      <c r="BK1787" s="145">
        <f>ROUND(I1787*H1787,2)</f>
        <v>0</v>
      </c>
      <c r="BL1787" s="18" t="s">
        <v>368</v>
      </c>
      <c r="BM1787" s="144" t="s">
        <v>5221</v>
      </c>
    </row>
    <row r="1788" spans="2:65" s="1" customFormat="1">
      <c r="B1788" s="33"/>
      <c r="D1788" s="161" t="s">
        <v>321</v>
      </c>
      <c r="F1788" s="162" t="s">
        <v>5222</v>
      </c>
      <c r="I1788" s="163"/>
      <c r="L1788" s="33"/>
      <c r="M1788" s="164"/>
      <c r="T1788" s="52"/>
      <c r="AT1788" s="18" t="s">
        <v>321</v>
      </c>
      <c r="AU1788" s="18" t="s">
        <v>81</v>
      </c>
    </row>
    <row r="1789" spans="2:65" s="12" customFormat="1">
      <c r="B1789" s="146"/>
      <c r="D1789" s="147" t="s">
        <v>313</v>
      </c>
      <c r="E1789" s="148" t="s">
        <v>21</v>
      </c>
      <c r="F1789" s="149" t="s">
        <v>234</v>
      </c>
      <c r="H1789" s="150">
        <v>70.555000000000007</v>
      </c>
      <c r="I1789" s="151"/>
      <c r="L1789" s="146"/>
      <c r="M1789" s="152"/>
      <c r="T1789" s="153"/>
      <c r="AT1789" s="148" t="s">
        <v>313</v>
      </c>
      <c r="AU1789" s="148" t="s">
        <v>81</v>
      </c>
      <c r="AV1789" s="12" t="s">
        <v>81</v>
      </c>
      <c r="AW1789" s="12" t="s">
        <v>34</v>
      </c>
      <c r="AX1789" s="12" t="s">
        <v>72</v>
      </c>
      <c r="AY1789" s="148" t="s">
        <v>306</v>
      </c>
    </row>
    <row r="1790" spans="2:65" s="13" customFormat="1">
      <c r="B1790" s="154"/>
      <c r="D1790" s="147" t="s">
        <v>313</v>
      </c>
      <c r="E1790" s="155" t="s">
        <v>21</v>
      </c>
      <c r="F1790" s="156" t="s">
        <v>315</v>
      </c>
      <c r="H1790" s="157">
        <v>70.555000000000007</v>
      </c>
      <c r="I1790" s="158"/>
      <c r="L1790" s="154"/>
      <c r="M1790" s="159"/>
      <c r="T1790" s="160"/>
      <c r="AT1790" s="155" t="s">
        <v>313</v>
      </c>
      <c r="AU1790" s="155" t="s">
        <v>81</v>
      </c>
      <c r="AV1790" s="13" t="s">
        <v>89</v>
      </c>
      <c r="AW1790" s="13" t="s">
        <v>34</v>
      </c>
      <c r="AX1790" s="13" t="s">
        <v>79</v>
      </c>
      <c r="AY1790" s="155" t="s">
        <v>306</v>
      </c>
    </row>
    <row r="1791" spans="2:65" s="1" customFormat="1" ht="16.5" customHeight="1">
      <c r="B1791" s="33"/>
      <c r="C1791" s="133" t="s">
        <v>2468</v>
      </c>
      <c r="D1791" s="133" t="s">
        <v>308</v>
      </c>
      <c r="E1791" s="134" t="s">
        <v>5223</v>
      </c>
      <c r="F1791" s="135" t="s">
        <v>5224</v>
      </c>
      <c r="G1791" s="136" t="s">
        <v>236</v>
      </c>
      <c r="H1791" s="137">
        <v>53.436999999999998</v>
      </c>
      <c r="I1791" s="138"/>
      <c r="J1791" s="139">
        <f>ROUND(I1791*H1791,2)</f>
        <v>0</v>
      </c>
      <c r="K1791" s="135" t="s">
        <v>3596</v>
      </c>
      <c r="L1791" s="33"/>
      <c r="M1791" s="140" t="s">
        <v>21</v>
      </c>
      <c r="N1791" s="141" t="s">
        <v>43</v>
      </c>
      <c r="P1791" s="142">
        <f>O1791*H1791</f>
        <v>0</v>
      </c>
      <c r="Q1791" s="142">
        <v>1.5E-3</v>
      </c>
      <c r="R1791" s="142">
        <f>Q1791*H1791</f>
        <v>8.0155500000000005E-2</v>
      </c>
      <c r="S1791" s="142">
        <v>0</v>
      </c>
      <c r="T1791" s="143">
        <f>S1791*H1791</f>
        <v>0</v>
      </c>
      <c r="AR1791" s="144" t="s">
        <v>368</v>
      </c>
      <c r="AT1791" s="144" t="s">
        <v>308</v>
      </c>
      <c r="AU1791" s="144" t="s">
        <v>81</v>
      </c>
      <c r="AY1791" s="18" t="s">
        <v>306</v>
      </c>
      <c r="BE1791" s="145">
        <f>IF(N1791="základní",J1791,0)</f>
        <v>0</v>
      </c>
      <c r="BF1791" s="145">
        <f>IF(N1791="snížená",J1791,0)</f>
        <v>0</v>
      </c>
      <c r="BG1791" s="145">
        <f>IF(N1791="zákl. přenesená",J1791,0)</f>
        <v>0</v>
      </c>
      <c r="BH1791" s="145">
        <f>IF(N1791="sníž. přenesená",J1791,0)</f>
        <v>0</v>
      </c>
      <c r="BI1791" s="145">
        <f>IF(N1791="nulová",J1791,0)</f>
        <v>0</v>
      </c>
      <c r="BJ1791" s="18" t="s">
        <v>79</v>
      </c>
      <c r="BK1791" s="145">
        <f>ROUND(I1791*H1791,2)</f>
        <v>0</v>
      </c>
      <c r="BL1791" s="18" t="s">
        <v>368</v>
      </c>
      <c r="BM1791" s="144" t="s">
        <v>5225</v>
      </c>
    </row>
    <row r="1792" spans="2:65" s="1" customFormat="1">
      <c r="B1792" s="33"/>
      <c r="D1792" s="161" t="s">
        <v>321</v>
      </c>
      <c r="F1792" s="162" t="s">
        <v>5226</v>
      </c>
      <c r="I1792" s="163"/>
      <c r="L1792" s="33"/>
      <c r="M1792" s="164"/>
      <c r="T1792" s="52"/>
      <c r="AT1792" s="18" t="s">
        <v>321</v>
      </c>
      <c r="AU1792" s="18" t="s">
        <v>81</v>
      </c>
    </row>
    <row r="1793" spans="2:65" s="14" customFormat="1">
      <c r="B1793" s="165"/>
      <c r="D1793" s="147" t="s">
        <v>313</v>
      </c>
      <c r="E1793" s="166" t="s">
        <v>21</v>
      </c>
      <c r="F1793" s="167" t="s">
        <v>5227</v>
      </c>
      <c r="H1793" s="166" t="s">
        <v>21</v>
      </c>
      <c r="I1793" s="168"/>
      <c r="L1793" s="165"/>
      <c r="M1793" s="169"/>
      <c r="T1793" s="170"/>
      <c r="AT1793" s="166" t="s">
        <v>313</v>
      </c>
      <c r="AU1793" s="166" t="s">
        <v>81</v>
      </c>
      <c r="AV1793" s="14" t="s">
        <v>79</v>
      </c>
      <c r="AW1793" s="14" t="s">
        <v>34</v>
      </c>
      <c r="AX1793" s="14" t="s">
        <v>72</v>
      </c>
      <c r="AY1793" s="166" t="s">
        <v>306</v>
      </c>
    </row>
    <row r="1794" spans="2:65" s="12" customFormat="1">
      <c r="B1794" s="146"/>
      <c r="D1794" s="147" t="s">
        <v>313</v>
      </c>
      <c r="E1794" s="148" t="s">
        <v>21</v>
      </c>
      <c r="F1794" s="149" t="s">
        <v>5228</v>
      </c>
      <c r="H1794" s="150">
        <v>1.155</v>
      </c>
      <c r="I1794" s="151"/>
      <c r="L1794" s="146"/>
      <c r="M1794" s="152"/>
      <c r="T1794" s="153"/>
      <c r="AT1794" s="148" t="s">
        <v>313</v>
      </c>
      <c r="AU1794" s="148" t="s">
        <v>81</v>
      </c>
      <c r="AV1794" s="12" t="s">
        <v>81</v>
      </c>
      <c r="AW1794" s="12" t="s">
        <v>34</v>
      </c>
      <c r="AX1794" s="12" t="s">
        <v>72</v>
      </c>
      <c r="AY1794" s="148" t="s">
        <v>306</v>
      </c>
    </row>
    <row r="1795" spans="2:65" s="12" customFormat="1">
      <c r="B1795" s="146"/>
      <c r="D1795" s="147" t="s">
        <v>313</v>
      </c>
      <c r="E1795" s="148" t="s">
        <v>21</v>
      </c>
      <c r="F1795" s="149" t="s">
        <v>5229</v>
      </c>
      <c r="H1795" s="150">
        <v>3.54</v>
      </c>
      <c r="I1795" s="151"/>
      <c r="L1795" s="146"/>
      <c r="M1795" s="152"/>
      <c r="T1795" s="153"/>
      <c r="AT1795" s="148" t="s">
        <v>313</v>
      </c>
      <c r="AU1795" s="148" t="s">
        <v>81</v>
      </c>
      <c r="AV1795" s="12" t="s">
        <v>81</v>
      </c>
      <c r="AW1795" s="12" t="s">
        <v>34</v>
      </c>
      <c r="AX1795" s="12" t="s">
        <v>72</v>
      </c>
      <c r="AY1795" s="148" t="s">
        <v>306</v>
      </c>
    </row>
    <row r="1796" spans="2:65" s="12" customFormat="1">
      <c r="B1796" s="146"/>
      <c r="D1796" s="147" t="s">
        <v>313</v>
      </c>
      <c r="E1796" s="148" t="s">
        <v>21</v>
      </c>
      <c r="F1796" s="149" t="s">
        <v>5230</v>
      </c>
      <c r="H1796" s="150">
        <v>3.21</v>
      </c>
      <c r="I1796" s="151"/>
      <c r="L1796" s="146"/>
      <c r="M1796" s="152"/>
      <c r="T1796" s="153"/>
      <c r="AT1796" s="148" t="s">
        <v>313</v>
      </c>
      <c r="AU1796" s="148" t="s">
        <v>81</v>
      </c>
      <c r="AV1796" s="12" t="s">
        <v>81</v>
      </c>
      <c r="AW1796" s="12" t="s">
        <v>34</v>
      </c>
      <c r="AX1796" s="12" t="s">
        <v>72</v>
      </c>
      <c r="AY1796" s="148" t="s">
        <v>306</v>
      </c>
    </row>
    <row r="1797" spans="2:65" s="12" customFormat="1">
      <c r="B1797" s="146"/>
      <c r="D1797" s="147" t="s">
        <v>313</v>
      </c>
      <c r="E1797" s="148" t="s">
        <v>21</v>
      </c>
      <c r="F1797" s="149" t="s">
        <v>5231</v>
      </c>
      <c r="H1797" s="150">
        <v>26.725999999999999</v>
      </c>
      <c r="I1797" s="151"/>
      <c r="L1797" s="146"/>
      <c r="M1797" s="152"/>
      <c r="T1797" s="153"/>
      <c r="AT1797" s="148" t="s">
        <v>313</v>
      </c>
      <c r="AU1797" s="148" t="s">
        <v>81</v>
      </c>
      <c r="AV1797" s="12" t="s">
        <v>81</v>
      </c>
      <c r="AW1797" s="12" t="s">
        <v>34</v>
      </c>
      <c r="AX1797" s="12" t="s">
        <v>72</v>
      </c>
      <c r="AY1797" s="148" t="s">
        <v>306</v>
      </c>
    </row>
    <row r="1798" spans="2:65" s="12" customFormat="1">
      <c r="B1798" s="146"/>
      <c r="D1798" s="147" t="s">
        <v>313</v>
      </c>
      <c r="E1798" s="148" t="s">
        <v>21</v>
      </c>
      <c r="F1798" s="149" t="s">
        <v>5232</v>
      </c>
      <c r="H1798" s="150">
        <v>9.9</v>
      </c>
      <c r="I1798" s="151"/>
      <c r="L1798" s="146"/>
      <c r="M1798" s="152"/>
      <c r="T1798" s="153"/>
      <c r="AT1798" s="148" t="s">
        <v>313</v>
      </c>
      <c r="AU1798" s="148" t="s">
        <v>81</v>
      </c>
      <c r="AV1798" s="12" t="s">
        <v>81</v>
      </c>
      <c r="AW1798" s="12" t="s">
        <v>34</v>
      </c>
      <c r="AX1798" s="12" t="s">
        <v>72</v>
      </c>
      <c r="AY1798" s="148" t="s">
        <v>306</v>
      </c>
    </row>
    <row r="1799" spans="2:65" s="13" customFormat="1">
      <c r="B1799" s="154"/>
      <c r="D1799" s="147" t="s">
        <v>313</v>
      </c>
      <c r="E1799" s="155" t="s">
        <v>3674</v>
      </c>
      <c r="F1799" s="156" t="s">
        <v>315</v>
      </c>
      <c r="H1799" s="157">
        <v>44.530999999999999</v>
      </c>
      <c r="I1799" s="158"/>
      <c r="L1799" s="154"/>
      <c r="M1799" s="159"/>
      <c r="T1799" s="160"/>
      <c r="AT1799" s="155" t="s">
        <v>313</v>
      </c>
      <c r="AU1799" s="155" t="s">
        <v>81</v>
      </c>
      <c r="AV1799" s="13" t="s">
        <v>89</v>
      </c>
      <c r="AW1799" s="13" t="s">
        <v>34</v>
      </c>
      <c r="AX1799" s="13" t="s">
        <v>72</v>
      </c>
      <c r="AY1799" s="155" t="s">
        <v>306</v>
      </c>
    </row>
    <row r="1800" spans="2:65" s="12" customFormat="1">
      <c r="B1800" s="146"/>
      <c r="D1800" s="147" t="s">
        <v>313</v>
      </c>
      <c r="E1800" s="148" t="s">
        <v>21</v>
      </c>
      <c r="F1800" s="149" t="s">
        <v>5233</v>
      </c>
      <c r="H1800" s="150">
        <v>8.9060000000000006</v>
      </c>
      <c r="I1800" s="151"/>
      <c r="L1800" s="146"/>
      <c r="M1800" s="152"/>
      <c r="T1800" s="153"/>
      <c r="AT1800" s="148" t="s">
        <v>313</v>
      </c>
      <c r="AU1800" s="148" t="s">
        <v>81</v>
      </c>
      <c r="AV1800" s="12" t="s">
        <v>81</v>
      </c>
      <c r="AW1800" s="12" t="s">
        <v>34</v>
      </c>
      <c r="AX1800" s="12" t="s">
        <v>72</v>
      </c>
      <c r="AY1800" s="148" t="s">
        <v>306</v>
      </c>
    </row>
    <row r="1801" spans="2:65" s="15" customFormat="1">
      <c r="B1801" s="171"/>
      <c r="D1801" s="147" t="s">
        <v>313</v>
      </c>
      <c r="E1801" s="172" t="s">
        <v>21</v>
      </c>
      <c r="F1801" s="173" t="s">
        <v>331</v>
      </c>
      <c r="H1801" s="174">
        <v>53.436999999999998</v>
      </c>
      <c r="I1801" s="175"/>
      <c r="L1801" s="171"/>
      <c r="M1801" s="176"/>
      <c r="T1801" s="177"/>
      <c r="AT1801" s="172" t="s">
        <v>313</v>
      </c>
      <c r="AU1801" s="172" t="s">
        <v>81</v>
      </c>
      <c r="AV1801" s="15" t="s">
        <v>108</v>
      </c>
      <c r="AW1801" s="15" t="s">
        <v>34</v>
      </c>
      <c r="AX1801" s="15" t="s">
        <v>79</v>
      </c>
      <c r="AY1801" s="172" t="s">
        <v>306</v>
      </c>
    </row>
    <row r="1802" spans="2:65" s="1" customFormat="1" ht="16.5" customHeight="1">
      <c r="B1802" s="33"/>
      <c r="C1802" s="133" t="s">
        <v>2473</v>
      </c>
      <c r="D1802" s="133" t="s">
        <v>308</v>
      </c>
      <c r="E1802" s="134" t="s">
        <v>5234</v>
      </c>
      <c r="F1802" s="135" t="s">
        <v>5235</v>
      </c>
      <c r="G1802" s="136" t="s">
        <v>240</v>
      </c>
      <c r="H1802" s="137">
        <v>19</v>
      </c>
      <c r="I1802" s="138"/>
      <c r="J1802" s="139">
        <f>ROUND(I1802*H1802,2)</f>
        <v>0</v>
      </c>
      <c r="K1802" s="135" t="s">
        <v>3596</v>
      </c>
      <c r="L1802" s="33"/>
      <c r="M1802" s="140" t="s">
        <v>21</v>
      </c>
      <c r="N1802" s="141" t="s">
        <v>43</v>
      </c>
      <c r="P1802" s="142">
        <f>O1802*H1802</f>
        <v>0</v>
      </c>
      <c r="Q1802" s="142">
        <v>1.7000000000000001E-4</v>
      </c>
      <c r="R1802" s="142">
        <f>Q1802*H1802</f>
        <v>3.2300000000000002E-3</v>
      </c>
      <c r="S1802" s="142">
        <v>0</v>
      </c>
      <c r="T1802" s="143">
        <f>S1802*H1802</f>
        <v>0</v>
      </c>
      <c r="AR1802" s="144" t="s">
        <v>368</v>
      </c>
      <c r="AT1802" s="144" t="s">
        <v>308</v>
      </c>
      <c r="AU1802" s="144" t="s">
        <v>81</v>
      </c>
      <c r="AY1802" s="18" t="s">
        <v>306</v>
      </c>
      <c r="BE1802" s="145">
        <f>IF(N1802="základní",J1802,0)</f>
        <v>0</v>
      </c>
      <c r="BF1802" s="145">
        <f>IF(N1802="snížená",J1802,0)</f>
        <v>0</v>
      </c>
      <c r="BG1802" s="145">
        <f>IF(N1802="zákl. přenesená",J1802,0)</f>
        <v>0</v>
      </c>
      <c r="BH1802" s="145">
        <f>IF(N1802="sníž. přenesená",J1802,0)</f>
        <v>0</v>
      </c>
      <c r="BI1802" s="145">
        <f>IF(N1802="nulová",J1802,0)</f>
        <v>0</v>
      </c>
      <c r="BJ1802" s="18" t="s">
        <v>79</v>
      </c>
      <c r="BK1802" s="145">
        <f>ROUND(I1802*H1802,2)</f>
        <v>0</v>
      </c>
      <c r="BL1802" s="18" t="s">
        <v>368</v>
      </c>
      <c r="BM1802" s="144" t="s">
        <v>5236</v>
      </c>
    </row>
    <row r="1803" spans="2:65" s="1" customFormat="1">
      <c r="B1803" s="33"/>
      <c r="D1803" s="161" t="s">
        <v>321</v>
      </c>
      <c r="F1803" s="162" t="s">
        <v>5237</v>
      </c>
      <c r="I1803" s="163"/>
      <c r="L1803" s="33"/>
      <c r="M1803" s="164"/>
      <c r="T1803" s="52"/>
      <c r="AT1803" s="18" t="s">
        <v>321</v>
      </c>
      <c r="AU1803" s="18" t="s">
        <v>81</v>
      </c>
    </row>
    <row r="1804" spans="2:65" s="12" customFormat="1">
      <c r="B1804" s="146"/>
      <c r="D1804" s="147" t="s">
        <v>313</v>
      </c>
      <c r="E1804" s="148" t="s">
        <v>21</v>
      </c>
      <c r="F1804" s="149" t="s">
        <v>5238</v>
      </c>
      <c r="H1804" s="150">
        <v>19</v>
      </c>
      <c r="I1804" s="151"/>
      <c r="L1804" s="146"/>
      <c r="M1804" s="152"/>
      <c r="T1804" s="153"/>
      <c r="AT1804" s="148" t="s">
        <v>313</v>
      </c>
      <c r="AU1804" s="148" t="s">
        <v>81</v>
      </c>
      <c r="AV1804" s="12" t="s">
        <v>81</v>
      </c>
      <c r="AW1804" s="12" t="s">
        <v>34</v>
      </c>
      <c r="AX1804" s="12" t="s">
        <v>72</v>
      </c>
      <c r="AY1804" s="148" t="s">
        <v>306</v>
      </c>
    </row>
    <row r="1805" spans="2:65" s="13" customFormat="1">
      <c r="B1805" s="154"/>
      <c r="D1805" s="147" t="s">
        <v>313</v>
      </c>
      <c r="E1805" s="155" t="s">
        <v>21</v>
      </c>
      <c r="F1805" s="156" t="s">
        <v>315</v>
      </c>
      <c r="H1805" s="157">
        <v>19</v>
      </c>
      <c r="I1805" s="158"/>
      <c r="L1805" s="154"/>
      <c r="M1805" s="159"/>
      <c r="T1805" s="160"/>
      <c r="AT1805" s="155" t="s">
        <v>313</v>
      </c>
      <c r="AU1805" s="155" t="s">
        <v>81</v>
      </c>
      <c r="AV1805" s="13" t="s">
        <v>89</v>
      </c>
      <c r="AW1805" s="13" t="s">
        <v>34</v>
      </c>
      <c r="AX1805" s="13" t="s">
        <v>72</v>
      </c>
      <c r="AY1805" s="155" t="s">
        <v>306</v>
      </c>
    </row>
    <row r="1806" spans="2:65" s="15" customFormat="1">
      <c r="B1806" s="171"/>
      <c r="D1806" s="147" t="s">
        <v>313</v>
      </c>
      <c r="E1806" s="172" t="s">
        <v>21</v>
      </c>
      <c r="F1806" s="173" t="s">
        <v>331</v>
      </c>
      <c r="H1806" s="174">
        <v>19</v>
      </c>
      <c r="I1806" s="175"/>
      <c r="L1806" s="171"/>
      <c r="M1806" s="176"/>
      <c r="T1806" s="177"/>
      <c r="AT1806" s="172" t="s">
        <v>313</v>
      </c>
      <c r="AU1806" s="172" t="s">
        <v>81</v>
      </c>
      <c r="AV1806" s="15" t="s">
        <v>108</v>
      </c>
      <c r="AW1806" s="15" t="s">
        <v>34</v>
      </c>
      <c r="AX1806" s="15" t="s">
        <v>79</v>
      </c>
      <c r="AY1806" s="172" t="s">
        <v>306</v>
      </c>
    </row>
    <row r="1807" spans="2:65" s="1" customFormat="1" ht="16.5" customHeight="1">
      <c r="B1807" s="33"/>
      <c r="C1807" s="179" t="s">
        <v>2478</v>
      </c>
      <c r="D1807" s="179" t="s">
        <v>447</v>
      </c>
      <c r="E1807" s="180" t="s">
        <v>5239</v>
      </c>
      <c r="F1807" s="181" t="s">
        <v>5134</v>
      </c>
      <c r="G1807" s="182" t="s">
        <v>240</v>
      </c>
      <c r="H1807" s="183">
        <v>19.95</v>
      </c>
      <c r="I1807" s="184"/>
      <c r="J1807" s="185">
        <f>ROUND(I1807*H1807,2)</f>
        <v>0</v>
      </c>
      <c r="K1807" s="181" t="s">
        <v>3596</v>
      </c>
      <c r="L1807" s="186"/>
      <c r="M1807" s="187" t="s">
        <v>21</v>
      </c>
      <c r="N1807" s="188" t="s">
        <v>43</v>
      </c>
      <c r="P1807" s="142">
        <f>O1807*H1807</f>
        <v>0</v>
      </c>
      <c r="Q1807" s="142">
        <v>4.0000000000000003E-5</v>
      </c>
      <c r="R1807" s="142">
        <f>Q1807*H1807</f>
        <v>7.9799999999999999E-4</v>
      </c>
      <c r="S1807" s="142">
        <v>0</v>
      </c>
      <c r="T1807" s="143">
        <f>S1807*H1807</f>
        <v>0</v>
      </c>
      <c r="AR1807" s="144" t="s">
        <v>530</v>
      </c>
      <c r="AT1807" s="144" t="s">
        <v>447</v>
      </c>
      <c r="AU1807" s="144" t="s">
        <v>81</v>
      </c>
      <c r="AY1807" s="18" t="s">
        <v>306</v>
      </c>
      <c r="BE1807" s="145">
        <f>IF(N1807="základní",J1807,0)</f>
        <v>0</v>
      </c>
      <c r="BF1807" s="145">
        <f>IF(N1807="snížená",J1807,0)</f>
        <v>0</v>
      </c>
      <c r="BG1807" s="145">
        <f>IF(N1807="zákl. přenesená",J1807,0)</f>
        <v>0</v>
      </c>
      <c r="BH1807" s="145">
        <f>IF(N1807="sníž. přenesená",J1807,0)</f>
        <v>0</v>
      </c>
      <c r="BI1807" s="145">
        <f>IF(N1807="nulová",J1807,0)</f>
        <v>0</v>
      </c>
      <c r="BJ1807" s="18" t="s">
        <v>79</v>
      </c>
      <c r="BK1807" s="145">
        <f>ROUND(I1807*H1807,2)</f>
        <v>0</v>
      </c>
      <c r="BL1807" s="18" t="s">
        <v>368</v>
      </c>
      <c r="BM1807" s="144" t="s">
        <v>5240</v>
      </c>
    </row>
    <row r="1808" spans="2:65" s="12" customFormat="1">
      <c r="B1808" s="146"/>
      <c r="D1808" s="147" t="s">
        <v>313</v>
      </c>
      <c r="F1808" s="149" t="s">
        <v>5241</v>
      </c>
      <c r="H1808" s="150">
        <v>19.95</v>
      </c>
      <c r="I1808" s="151"/>
      <c r="L1808" s="146"/>
      <c r="M1808" s="152"/>
      <c r="T1808" s="153"/>
      <c r="AT1808" s="148" t="s">
        <v>313</v>
      </c>
      <c r="AU1808" s="148" t="s">
        <v>81</v>
      </c>
      <c r="AV1808" s="12" t="s">
        <v>81</v>
      </c>
      <c r="AW1808" s="12" t="s">
        <v>4</v>
      </c>
      <c r="AX1808" s="12" t="s">
        <v>79</v>
      </c>
      <c r="AY1808" s="148" t="s">
        <v>306</v>
      </c>
    </row>
    <row r="1809" spans="2:65" s="1" customFormat="1" ht="16.5" customHeight="1">
      <c r="B1809" s="33"/>
      <c r="C1809" s="133" t="s">
        <v>2484</v>
      </c>
      <c r="D1809" s="133" t="s">
        <v>308</v>
      </c>
      <c r="E1809" s="134" t="s">
        <v>5242</v>
      </c>
      <c r="F1809" s="135" t="s">
        <v>5243</v>
      </c>
      <c r="G1809" s="136" t="s">
        <v>661</v>
      </c>
      <c r="H1809" s="137">
        <v>16</v>
      </c>
      <c r="I1809" s="138"/>
      <c r="J1809" s="139">
        <f>ROUND(I1809*H1809,2)</f>
        <v>0</v>
      </c>
      <c r="K1809" s="135" t="s">
        <v>3596</v>
      </c>
      <c r="L1809" s="33"/>
      <c r="M1809" s="140" t="s">
        <v>21</v>
      </c>
      <c r="N1809" s="141" t="s">
        <v>43</v>
      </c>
      <c r="P1809" s="142">
        <f>O1809*H1809</f>
        <v>0</v>
      </c>
      <c r="Q1809" s="142">
        <v>1.7000000000000001E-4</v>
      </c>
      <c r="R1809" s="142">
        <f>Q1809*H1809</f>
        <v>2.7200000000000002E-3</v>
      </c>
      <c r="S1809" s="142">
        <v>0</v>
      </c>
      <c r="T1809" s="143">
        <f>S1809*H1809</f>
        <v>0</v>
      </c>
      <c r="AR1809" s="144" t="s">
        <v>368</v>
      </c>
      <c r="AT1809" s="144" t="s">
        <v>308</v>
      </c>
      <c r="AU1809" s="144" t="s">
        <v>81</v>
      </c>
      <c r="AY1809" s="18" t="s">
        <v>306</v>
      </c>
      <c r="BE1809" s="145">
        <f>IF(N1809="základní",J1809,0)</f>
        <v>0</v>
      </c>
      <c r="BF1809" s="145">
        <f>IF(N1809="snížená",J1809,0)</f>
        <v>0</v>
      </c>
      <c r="BG1809" s="145">
        <f>IF(N1809="zákl. přenesená",J1809,0)</f>
        <v>0</v>
      </c>
      <c r="BH1809" s="145">
        <f>IF(N1809="sníž. přenesená",J1809,0)</f>
        <v>0</v>
      </c>
      <c r="BI1809" s="145">
        <f>IF(N1809="nulová",J1809,0)</f>
        <v>0</v>
      </c>
      <c r="BJ1809" s="18" t="s">
        <v>79</v>
      </c>
      <c r="BK1809" s="145">
        <f>ROUND(I1809*H1809,2)</f>
        <v>0</v>
      </c>
      <c r="BL1809" s="18" t="s">
        <v>368</v>
      </c>
      <c r="BM1809" s="144" t="s">
        <v>5244</v>
      </c>
    </row>
    <row r="1810" spans="2:65" s="1" customFormat="1">
      <c r="B1810" s="33"/>
      <c r="D1810" s="161" t="s">
        <v>321</v>
      </c>
      <c r="F1810" s="162" t="s">
        <v>5245</v>
      </c>
      <c r="I1810" s="163"/>
      <c r="L1810" s="33"/>
      <c r="M1810" s="164"/>
      <c r="T1810" s="52"/>
      <c r="AT1810" s="18" t="s">
        <v>321</v>
      </c>
      <c r="AU1810" s="18" t="s">
        <v>81</v>
      </c>
    </row>
    <row r="1811" spans="2:65" s="12" customFormat="1">
      <c r="B1811" s="146"/>
      <c r="D1811" s="147" t="s">
        <v>313</v>
      </c>
      <c r="E1811" s="148" t="s">
        <v>21</v>
      </c>
      <c r="F1811" s="149" t="s">
        <v>5246</v>
      </c>
      <c r="H1811" s="150">
        <v>16</v>
      </c>
      <c r="I1811" s="151"/>
      <c r="L1811" s="146"/>
      <c r="M1811" s="152"/>
      <c r="T1811" s="153"/>
      <c r="AT1811" s="148" t="s">
        <v>313</v>
      </c>
      <c r="AU1811" s="148" t="s">
        <v>81</v>
      </c>
      <c r="AV1811" s="12" t="s">
        <v>81</v>
      </c>
      <c r="AW1811" s="12" t="s">
        <v>34</v>
      </c>
      <c r="AX1811" s="12" t="s">
        <v>72</v>
      </c>
      <c r="AY1811" s="148" t="s">
        <v>306</v>
      </c>
    </row>
    <row r="1812" spans="2:65" s="13" customFormat="1">
      <c r="B1812" s="154"/>
      <c r="D1812" s="147" t="s">
        <v>313</v>
      </c>
      <c r="E1812" s="155" t="s">
        <v>21</v>
      </c>
      <c r="F1812" s="156" t="s">
        <v>315</v>
      </c>
      <c r="H1812" s="157">
        <v>16</v>
      </c>
      <c r="I1812" s="158"/>
      <c r="L1812" s="154"/>
      <c r="M1812" s="159"/>
      <c r="T1812" s="160"/>
      <c r="AT1812" s="155" t="s">
        <v>313</v>
      </c>
      <c r="AU1812" s="155" t="s">
        <v>81</v>
      </c>
      <c r="AV1812" s="13" t="s">
        <v>89</v>
      </c>
      <c r="AW1812" s="13" t="s">
        <v>34</v>
      </c>
      <c r="AX1812" s="13" t="s">
        <v>79</v>
      </c>
      <c r="AY1812" s="155" t="s">
        <v>306</v>
      </c>
    </row>
    <row r="1813" spans="2:65" s="1" customFormat="1" ht="16.5" customHeight="1">
      <c r="B1813" s="33"/>
      <c r="C1813" s="179" t="s">
        <v>2489</v>
      </c>
      <c r="D1813" s="179" t="s">
        <v>447</v>
      </c>
      <c r="E1813" s="180" t="s">
        <v>5247</v>
      </c>
      <c r="F1813" s="181" t="s">
        <v>5142</v>
      </c>
      <c r="G1813" s="182" t="s">
        <v>661</v>
      </c>
      <c r="H1813" s="183">
        <v>16</v>
      </c>
      <c r="I1813" s="184"/>
      <c r="J1813" s="185">
        <f>ROUND(I1813*H1813,2)</f>
        <v>0</v>
      </c>
      <c r="K1813" s="181" t="s">
        <v>3596</v>
      </c>
      <c r="L1813" s="186"/>
      <c r="M1813" s="187" t="s">
        <v>21</v>
      </c>
      <c r="N1813" s="188" t="s">
        <v>43</v>
      </c>
      <c r="P1813" s="142">
        <f>O1813*H1813</f>
        <v>0</v>
      </c>
      <c r="Q1813" s="142">
        <v>4.0000000000000003E-5</v>
      </c>
      <c r="R1813" s="142">
        <f>Q1813*H1813</f>
        <v>6.4000000000000005E-4</v>
      </c>
      <c r="S1813" s="142">
        <v>0</v>
      </c>
      <c r="T1813" s="143">
        <f>S1813*H1813</f>
        <v>0</v>
      </c>
      <c r="AR1813" s="144" t="s">
        <v>530</v>
      </c>
      <c r="AT1813" s="144" t="s">
        <v>447</v>
      </c>
      <c r="AU1813" s="144" t="s">
        <v>81</v>
      </c>
      <c r="AY1813" s="18" t="s">
        <v>306</v>
      </c>
      <c r="BE1813" s="145">
        <f>IF(N1813="základní",J1813,0)</f>
        <v>0</v>
      </c>
      <c r="BF1813" s="145">
        <f>IF(N1813="snížená",J1813,0)</f>
        <v>0</v>
      </c>
      <c r="BG1813" s="145">
        <f>IF(N1813="zákl. přenesená",J1813,0)</f>
        <v>0</v>
      </c>
      <c r="BH1813" s="145">
        <f>IF(N1813="sníž. přenesená",J1813,0)</f>
        <v>0</v>
      </c>
      <c r="BI1813" s="145">
        <f>IF(N1813="nulová",J1813,0)</f>
        <v>0</v>
      </c>
      <c r="BJ1813" s="18" t="s">
        <v>79</v>
      </c>
      <c r="BK1813" s="145">
        <f>ROUND(I1813*H1813,2)</f>
        <v>0</v>
      </c>
      <c r="BL1813" s="18" t="s">
        <v>368</v>
      </c>
      <c r="BM1813" s="144" t="s">
        <v>5248</v>
      </c>
    </row>
    <row r="1814" spans="2:65" s="1" customFormat="1" ht="21.75" customHeight="1">
      <c r="B1814" s="33"/>
      <c r="C1814" s="133" t="s">
        <v>2496</v>
      </c>
      <c r="D1814" s="133" t="s">
        <v>308</v>
      </c>
      <c r="E1814" s="134" t="s">
        <v>5249</v>
      </c>
      <c r="F1814" s="135" t="s">
        <v>5250</v>
      </c>
      <c r="G1814" s="136" t="s">
        <v>236</v>
      </c>
      <c r="H1814" s="137">
        <v>70.555000000000007</v>
      </c>
      <c r="I1814" s="138"/>
      <c r="J1814" s="139">
        <f>ROUND(I1814*H1814,2)</f>
        <v>0</v>
      </c>
      <c r="K1814" s="135" t="s">
        <v>3596</v>
      </c>
      <c r="L1814" s="33"/>
      <c r="M1814" s="140" t="s">
        <v>21</v>
      </c>
      <c r="N1814" s="141" t="s">
        <v>43</v>
      </c>
      <c r="P1814" s="142">
        <f>O1814*H1814</f>
        <v>0</v>
      </c>
      <c r="Q1814" s="142">
        <v>9.0900000000000009E-3</v>
      </c>
      <c r="R1814" s="142">
        <f>Q1814*H1814</f>
        <v>0.64134495000000014</v>
      </c>
      <c r="S1814" s="142">
        <v>0</v>
      </c>
      <c r="T1814" s="143">
        <f>S1814*H1814</f>
        <v>0</v>
      </c>
      <c r="AR1814" s="144" t="s">
        <v>368</v>
      </c>
      <c r="AT1814" s="144" t="s">
        <v>308</v>
      </c>
      <c r="AU1814" s="144" t="s">
        <v>81</v>
      </c>
      <c r="AY1814" s="18" t="s">
        <v>306</v>
      </c>
      <c r="BE1814" s="145">
        <f>IF(N1814="základní",J1814,0)</f>
        <v>0</v>
      </c>
      <c r="BF1814" s="145">
        <f>IF(N1814="snížená",J1814,0)</f>
        <v>0</v>
      </c>
      <c r="BG1814" s="145">
        <f>IF(N1814="zákl. přenesená",J1814,0)</f>
        <v>0</v>
      </c>
      <c r="BH1814" s="145">
        <f>IF(N1814="sníž. přenesená",J1814,0)</f>
        <v>0</v>
      </c>
      <c r="BI1814" s="145">
        <f>IF(N1814="nulová",J1814,0)</f>
        <v>0</v>
      </c>
      <c r="BJ1814" s="18" t="s">
        <v>79</v>
      </c>
      <c r="BK1814" s="145">
        <f>ROUND(I1814*H1814,2)</f>
        <v>0</v>
      </c>
      <c r="BL1814" s="18" t="s">
        <v>368</v>
      </c>
      <c r="BM1814" s="144" t="s">
        <v>5251</v>
      </c>
    </row>
    <row r="1815" spans="2:65" s="1" customFormat="1">
      <c r="B1815" s="33"/>
      <c r="D1815" s="161" t="s">
        <v>321</v>
      </c>
      <c r="F1815" s="162" t="s">
        <v>5252</v>
      </c>
      <c r="I1815" s="163"/>
      <c r="L1815" s="33"/>
      <c r="M1815" s="164"/>
      <c r="T1815" s="52"/>
      <c r="AT1815" s="18" t="s">
        <v>321</v>
      </c>
      <c r="AU1815" s="18" t="s">
        <v>81</v>
      </c>
    </row>
    <row r="1816" spans="2:65" s="14" customFormat="1">
      <c r="B1816" s="165"/>
      <c r="D1816" s="147" t="s">
        <v>313</v>
      </c>
      <c r="E1816" s="166" t="s">
        <v>21</v>
      </c>
      <c r="F1816" s="167" t="s">
        <v>5253</v>
      </c>
      <c r="H1816" s="166" t="s">
        <v>21</v>
      </c>
      <c r="I1816" s="168"/>
      <c r="L1816" s="165"/>
      <c r="M1816" s="169"/>
      <c r="T1816" s="170"/>
      <c r="AT1816" s="166" t="s">
        <v>313</v>
      </c>
      <c r="AU1816" s="166" t="s">
        <v>81</v>
      </c>
      <c r="AV1816" s="14" t="s">
        <v>79</v>
      </c>
      <c r="AW1816" s="14" t="s">
        <v>34</v>
      </c>
      <c r="AX1816" s="14" t="s">
        <v>72</v>
      </c>
      <c r="AY1816" s="166" t="s">
        <v>306</v>
      </c>
    </row>
    <row r="1817" spans="2:65" s="12" customFormat="1">
      <c r="B1817" s="146"/>
      <c r="D1817" s="147" t="s">
        <v>313</v>
      </c>
      <c r="E1817" s="148" t="s">
        <v>21</v>
      </c>
      <c r="F1817" s="149" t="s">
        <v>5254</v>
      </c>
      <c r="H1817" s="150">
        <v>10.648999999999999</v>
      </c>
      <c r="I1817" s="151"/>
      <c r="L1817" s="146"/>
      <c r="M1817" s="152"/>
      <c r="T1817" s="153"/>
      <c r="AT1817" s="148" t="s">
        <v>313</v>
      </c>
      <c r="AU1817" s="148" t="s">
        <v>81</v>
      </c>
      <c r="AV1817" s="12" t="s">
        <v>81</v>
      </c>
      <c r="AW1817" s="12" t="s">
        <v>34</v>
      </c>
      <c r="AX1817" s="12" t="s">
        <v>72</v>
      </c>
      <c r="AY1817" s="148" t="s">
        <v>306</v>
      </c>
    </row>
    <row r="1818" spans="2:65" s="12" customFormat="1">
      <c r="B1818" s="146"/>
      <c r="D1818" s="147" t="s">
        <v>313</v>
      </c>
      <c r="E1818" s="148" t="s">
        <v>21</v>
      </c>
      <c r="F1818" s="149" t="s">
        <v>5255</v>
      </c>
      <c r="H1818" s="150">
        <v>31.184000000000001</v>
      </c>
      <c r="I1818" s="151"/>
      <c r="L1818" s="146"/>
      <c r="M1818" s="152"/>
      <c r="T1818" s="153"/>
      <c r="AT1818" s="148" t="s">
        <v>313</v>
      </c>
      <c r="AU1818" s="148" t="s">
        <v>81</v>
      </c>
      <c r="AV1818" s="12" t="s">
        <v>81</v>
      </c>
      <c r="AW1818" s="12" t="s">
        <v>34</v>
      </c>
      <c r="AX1818" s="12" t="s">
        <v>72</v>
      </c>
      <c r="AY1818" s="148" t="s">
        <v>306</v>
      </c>
    </row>
    <row r="1819" spans="2:65" s="12" customFormat="1">
      <c r="B1819" s="146"/>
      <c r="D1819" s="147" t="s">
        <v>313</v>
      </c>
      <c r="E1819" s="148" t="s">
        <v>21</v>
      </c>
      <c r="F1819" s="149" t="s">
        <v>5256</v>
      </c>
      <c r="H1819" s="150">
        <v>28.722000000000001</v>
      </c>
      <c r="I1819" s="151"/>
      <c r="L1819" s="146"/>
      <c r="M1819" s="152"/>
      <c r="T1819" s="153"/>
      <c r="AT1819" s="148" t="s">
        <v>313</v>
      </c>
      <c r="AU1819" s="148" t="s">
        <v>81</v>
      </c>
      <c r="AV1819" s="12" t="s">
        <v>81</v>
      </c>
      <c r="AW1819" s="12" t="s">
        <v>34</v>
      </c>
      <c r="AX1819" s="12" t="s">
        <v>72</v>
      </c>
      <c r="AY1819" s="148" t="s">
        <v>306</v>
      </c>
    </row>
    <row r="1820" spans="2:65" s="13" customFormat="1">
      <c r="B1820" s="154"/>
      <c r="D1820" s="147" t="s">
        <v>313</v>
      </c>
      <c r="E1820" s="155" t="s">
        <v>234</v>
      </c>
      <c r="F1820" s="156" t="s">
        <v>315</v>
      </c>
      <c r="H1820" s="157">
        <v>70.555000000000007</v>
      </c>
      <c r="I1820" s="158"/>
      <c r="L1820" s="154"/>
      <c r="M1820" s="159"/>
      <c r="T1820" s="160"/>
      <c r="AT1820" s="155" t="s">
        <v>313</v>
      </c>
      <c r="AU1820" s="155" t="s">
        <v>81</v>
      </c>
      <c r="AV1820" s="13" t="s">
        <v>89</v>
      </c>
      <c r="AW1820" s="13" t="s">
        <v>34</v>
      </c>
      <c r="AX1820" s="13" t="s">
        <v>79</v>
      </c>
      <c r="AY1820" s="155" t="s">
        <v>306</v>
      </c>
    </row>
    <row r="1821" spans="2:65" s="1" customFormat="1" ht="16.5" customHeight="1">
      <c r="B1821" s="33"/>
      <c r="C1821" s="179" t="s">
        <v>2502</v>
      </c>
      <c r="D1821" s="179" t="s">
        <v>447</v>
      </c>
      <c r="E1821" s="180" t="s">
        <v>5257</v>
      </c>
      <c r="F1821" s="181" t="s">
        <v>5258</v>
      </c>
      <c r="G1821" s="182" t="s">
        <v>236</v>
      </c>
      <c r="H1821" s="183">
        <v>81.138000000000005</v>
      </c>
      <c r="I1821" s="184"/>
      <c r="J1821" s="185">
        <f>ROUND(I1821*H1821,2)</f>
        <v>0</v>
      </c>
      <c r="K1821" s="181" t="s">
        <v>3596</v>
      </c>
      <c r="L1821" s="186"/>
      <c r="M1821" s="187" t="s">
        <v>21</v>
      </c>
      <c r="N1821" s="188" t="s">
        <v>43</v>
      </c>
      <c r="P1821" s="142">
        <f>O1821*H1821</f>
        <v>0</v>
      </c>
      <c r="Q1821" s="142">
        <v>1.465E-2</v>
      </c>
      <c r="R1821" s="142">
        <f>Q1821*H1821</f>
        <v>1.1886717</v>
      </c>
      <c r="S1821" s="142">
        <v>0</v>
      </c>
      <c r="T1821" s="143">
        <f>S1821*H1821</f>
        <v>0</v>
      </c>
      <c r="AR1821" s="144" t="s">
        <v>530</v>
      </c>
      <c r="AT1821" s="144" t="s">
        <v>447</v>
      </c>
      <c r="AU1821" s="144" t="s">
        <v>81</v>
      </c>
      <c r="AY1821" s="18" t="s">
        <v>306</v>
      </c>
      <c r="BE1821" s="145">
        <f>IF(N1821="základní",J1821,0)</f>
        <v>0</v>
      </c>
      <c r="BF1821" s="145">
        <f>IF(N1821="snížená",J1821,0)</f>
        <v>0</v>
      </c>
      <c r="BG1821" s="145">
        <f>IF(N1821="zákl. přenesená",J1821,0)</f>
        <v>0</v>
      </c>
      <c r="BH1821" s="145">
        <f>IF(N1821="sníž. přenesená",J1821,0)</f>
        <v>0</v>
      </c>
      <c r="BI1821" s="145">
        <f>IF(N1821="nulová",J1821,0)</f>
        <v>0</v>
      </c>
      <c r="BJ1821" s="18" t="s">
        <v>79</v>
      </c>
      <c r="BK1821" s="145">
        <f>ROUND(I1821*H1821,2)</f>
        <v>0</v>
      </c>
      <c r="BL1821" s="18" t="s">
        <v>368</v>
      </c>
      <c r="BM1821" s="144" t="s">
        <v>5259</v>
      </c>
    </row>
    <row r="1822" spans="2:65" s="12" customFormat="1">
      <c r="B1822" s="146"/>
      <c r="D1822" s="147" t="s">
        <v>313</v>
      </c>
      <c r="F1822" s="149" t="s">
        <v>5260</v>
      </c>
      <c r="H1822" s="150">
        <v>81.138000000000005</v>
      </c>
      <c r="I1822" s="151"/>
      <c r="L1822" s="146"/>
      <c r="M1822" s="152"/>
      <c r="T1822" s="153"/>
      <c r="AT1822" s="148" t="s">
        <v>313</v>
      </c>
      <c r="AU1822" s="148" t="s">
        <v>81</v>
      </c>
      <c r="AV1822" s="12" t="s">
        <v>81</v>
      </c>
      <c r="AW1822" s="12" t="s">
        <v>4</v>
      </c>
      <c r="AX1822" s="12" t="s">
        <v>79</v>
      </c>
      <c r="AY1822" s="148" t="s">
        <v>306</v>
      </c>
    </row>
    <row r="1823" spans="2:65" s="1" customFormat="1" ht="16.5" customHeight="1">
      <c r="B1823" s="33"/>
      <c r="C1823" s="133" t="s">
        <v>2507</v>
      </c>
      <c r="D1823" s="133" t="s">
        <v>308</v>
      </c>
      <c r="E1823" s="134" t="s">
        <v>5261</v>
      </c>
      <c r="F1823" s="135" t="s">
        <v>5262</v>
      </c>
      <c r="G1823" s="136" t="s">
        <v>240</v>
      </c>
      <c r="H1823" s="137">
        <v>11.35</v>
      </c>
      <c r="I1823" s="138"/>
      <c r="J1823" s="139">
        <f>ROUND(I1823*H1823,2)</f>
        <v>0</v>
      </c>
      <c r="K1823" s="135" t="s">
        <v>3596</v>
      </c>
      <c r="L1823" s="33"/>
      <c r="M1823" s="140" t="s">
        <v>21</v>
      </c>
      <c r="N1823" s="141" t="s">
        <v>43</v>
      </c>
      <c r="P1823" s="142">
        <f>O1823*H1823</f>
        <v>0</v>
      </c>
      <c r="Q1823" s="142">
        <v>2.0000000000000001E-4</v>
      </c>
      <c r="R1823" s="142">
        <f>Q1823*H1823</f>
        <v>2.2699999999999999E-3</v>
      </c>
      <c r="S1823" s="142">
        <v>0</v>
      </c>
      <c r="T1823" s="143">
        <f>S1823*H1823</f>
        <v>0</v>
      </c>
      <c r="AR1823" s="144" t="s">
        <v>368</v>
      </c>
      <c r="AT1823" s="144" t="s">
        <v>308</v>
      </c>
      <c r="AU1823" s="144" t="s">
        <v>81</v>
      </c>
      <c r="AY1823" s="18" t="s">
        <v>306</v>
      </c>
      <c r="BE1823" s="145">
        <f>IF(N1823="základní",J1823,0)</f>
        <v>0</v>
      </c>
      <c r="BF1823" s="145">
        <f>IF(N1823="snížená",J1823,0)</f>
        <v>0</v>
      </c>
      <c r="BG1823" s="145">
        <f>IF(N1823="zákl. přenesená",J1823,0)</f>
        <v>0</v>
      </c>
      <c r="BH1823" s="145">
        <f>IF(N1823="sníž. přenesená",J1823,0)</f>
        <v>0</v>
      </c>
      <c r="BI1823" s="145">
        <f>IF(N1823="nulová",J1823,0)</f>
        <v>0</v>
      </c>
      <c r="BJ1823" s="18" t="s">
        <v>79</v>
      </c>
      <c r="BK1823" s="145">
        <f>ROUND(I1823*H1823,2)</f>
        <v>0</v>
      </c>
      <c r="BL1823" s="18" t="s">
        <v>368</v>
      </c>
      <c r="BM1823" s="144" t="s">
        <v>5263</v>
      </c>
    </row>
    <row r="1824" spans="2:65" s="1" customFormat="1">
      <c r="B1824" s="33"/>
      <c r="D1824" s="161" t="s">
        <v>321</v>
      </c>
      <c r="F1824" s="162" t="s">
        <v>5264</v>
      </c>
      <c r="I1824" s="163"/>
      <c r="L1824" s="33"/>
      <c r="M1824" s="164"/>
      <c r="T1824" s="52"/>
      <c r="AT1824" s="18" t="s">
        <v>321</v>
      </c>
      <c r="AU1824" s="18" t="s">
        <v>81</v>
      </c>
    </row>
    <row r="1825" spans="2:65" s="12" customFormat="1">
      <c r="B1825" s="146"/>
      <c r="D1825" s="147" t="s">
        <v>313</v>
      </c>
      <c r="E1825" s="148" t="s">
        <v>21</v>
      </c>
      <c r="F1825" s="149" t="s">
        <v>5265</v>
      </c>
      <c r="H1825" s="150">
        <v>11.35</v>
      </c>
      <c r="I1825" s="151"/>
      <c r="L1825" s="146"/>
      <c r="M1825" s="152"/>
      <c r="T1825" s="153"/>
      <c r="AT1825" s="148" t="s">
        <v>313</v>
      </c>
      <c r="AU1825" s="148" t="s">
        <v>81</v>
      </c>
      <c r="AV1825" s="12" t="s">
        <v>81</v>
      </c>
      <c r="AW1825" s="12" t="s">
        <v>34</v>
      </c>
      <c r="AX1825" s="12" t="s">
        <v>72</v>
      </c>
      <c r="AY1825" s="148" t="s">
        <v>306</v>
      </c>
    </row>
    <row r="1826" spans="2:65" s="13" customFormat="1">
      <c r="B1826" s="154"/>
      <c r="D1826" s="147" t="s">
        <v>313</v>
      </c>
      <c r="E1826" s="155" t="s">
        <v>21</v>
      </c>
      <c r="F1826" s="156" t="s">
        <v>315</v>
      </c>
      <c r="H1826" s="157">
        <v>11.35</v>
      </c>
      <c r="I1826" s="158"/>
      <c r="L1826" s="154"/>
      <c r="M1826" s="159"/>
      <c r="T1826" s="160"/>
      <c r="AT1826" s="155" t="s">
        <v>313</v>
      </c>
      <c r="AU1826" s="155" t="s">
        <v>81</v>
      </c>
      <c r="AV1826" s="13" t="s">
        <v>89</v>
      </c>
      <c r="AW1826" s="13" t="s">
        <v>34</v>
      </c>
      <c r="AX1826" s="13" t="s">
        <v>79</v>
      </c>
      <c r="AY1826" s="155" t="s">
        <v>306</v>
      </c>
    </row>
    <row r="1827" spans="2:65" s="1" customFormat="1" ht="16.5" customHeight="1">
      <c r="B1827" s="33"/>
      <c r="C1827" s="179" t="s">
        <v>2514</v>
      </c>
      <c r="D1827" s="179" t="s">
        <v>447</v>
      </c>
      <c r="E1827" s="180" t="s">
        <v>5266</v>
      </c>
      <c r="F1827" s="181" t="s">
        <v>5267</v>
      </c>
      <c r="G1827" s="182" t="s">
        <v>240</v>
      </c>
      <c r="H1827" s="183">
        <v>11.917999999999999</v>
      </c>
      <c r="I1827" s="184"/>
      <c r="J1827" s="185">
        <f>ROUND(I1827*H1827,2)</f>
        <v>0</v>
      </c>
      <c r="K1827" s="181" t="s">
        <v>3596</v>
      </c>
      <c r="L1827" s="186"/>
      <c r="M1827" s="187" t="s">
        <v>21</v>
      </c>
      <c r="N1827" s="188" t="s">
        <v>43</v>
      </c>
      <c r="P1827" s="142">
        <f>O1827*H1827</f>
        <v>0</v>
      </c>
      <c r="Q1827" s="142">
        <v>3.2000000000000003E-4</v>
      </c>
      <c r="R1827" s="142">
        <f>Q1827*H1827</f>
        <v>3.8137600000000002E-3</v>
      </c>
      <c r="S1827" s="142">
        <v>0</v>
      </c>
      <c r="T1827" s="143">
        <f>S1827*H1827</f>
        <v>0</v>
      </c>
      <c r="AR1827" s="144" t="s">
        <v>530</v>
      </c>
      <c r="AT1827" s="144" t="s">
        <v>447</v>
      </c>
      <c r="AU1827" s="144" t="s">
        <v>81</v>
      </c>
      <c r="AY1827" s="18" t="s">
        <v>306</v>
      </c>
      <c r="BE1827" s="145">
        <f>IF(N1827="základní",J1827,0)</f>
        <v>0</v>
      </c>
      <c r="BF1827" s="145">
        <f>IF(N1827="snížená",J1827,0)</f>
        <v>0</v>
      </c>
      <c r="BG1827" s="145">
        <f>IF(N1827="zákl. přenesená",J1827,0)</f>
        <v>0</v>
      </c>
      <c r="BH1827" s="145">
        <f>IF(N1827="sníž. přenesená",J1827,0)</f>
        <v>0</v>
      </c>
      <c r="BI1827" s="145">
        <f>IF(N1827="nulová",J1827,0)</f>
        <v>0</v>
      </c>
      <c r="BJ1827" s="18" t="s">
        <v>79</v>
      </c>
      <c r="BK1827" s="145">
        <f>ROUND(I1827*H1827,2)</f>
        <v>0</v>
      </c>
      <c r="BL1827" s="18" t="s">
        <v>368</v>
      </c>
      <c r="BM1827" s="144" t="s">
        <v>5268</v>
      </c>
    </row>
    <row r="1828" spans="2:65" s="12" customFormat="1">
      <c r="B1828" s="146"/>
      <c r="D1828" s="147" t="s">
        <v>313</v>
      </c>
      <c r="F1828" s="149" t="s">
        <v>5269</v>
      </c>
      <c r="H1828" s="150">
        <v>11.917999999999999</v>
      </c>
      <c r="I1828" s="151"/>
      <c r="L1828" s="146"/>
      <c r="M1828" s="152"/>
      <c r="T1828" s="153"/>
      <c r="AT1828" s="148" t="s">
        <v>313</v>
      </c>
      <c r="AU1828" s="148" t="s">
        <v>81</v>
      </c>
      <c r="AV1828" s="12" t="s">
        <v>81</v>
      </c>
      <c r="AW1828" s="12" t="s">
        <v>4</v>
      </c>
      <c r="AX1828" s="12" t="s">
        <v>79</v>
      </c>
      <c r="AY1828" s="148" t="s">
        <v>306</v>
      </c>
    </row>
    <row r="1829" spans="2:65" s="1" customFormat="1" ht="16.5" customHeight="1">
      <c r="B1829" s="33"/>
      <c r="C1829" s="133" t="s">
        <v>2520</v>
      </c>
      <c r="D1829" s="133" t="s">
        <v>308</v>
      </c>
      <c r="E1829" s="134" t="s">
        <v>2424</v>
      </c>
      <c r="F1829" s="135" t="s">
        <v>2425</v>
      </c>
      <c r="G1829" s="136" t="s">
        <v>240</v>
      </c>
      <c r="H1829" s="137">
        <v>56.83</v>
      </c>
      <c r="I1829" s="138"/>
      <c r="J1829" s="139">
        <f>ROUND(I1829*H1829,2)</f>
        <v>0</v>
      </c>
      <c r="K1829" s="135" t="s">
        <v>3596</v>
      </c>
      <c r="L1829" s="33"/>
      <c r="M1829" s="140" t="s">
        <v>21</v>
      </c>
      <c r="N1829" s="141" t="s">
        <v>43</v>
      </c>
      <c r="P1829" s="142">
        <f>O1829*H1829</f>
        <v>0</v>
      </c>
      <c r="Q1829" s="142">
        <v>3.0000000000000001E-5</v>
      </c>
      <c r="R1829" s="142">
        <f>Q1829*H1829</f>
        <v>1.7049000000000001E-3</v>
      </c>
      <c r="S1829" s="142">
        <v>0</v>
      </c>
      <c r="T1829" s="143">
        <f>S1829*H1829</f>
        <v>0</v>
      </c>
      <c r="AR1829" s="144" t="s">
        <v>368</v>
      </c>
      <c r="AT1829" s="144" t="s">
        <v>308</v>
      </c>
      <c r="AU1829" s="144" t="s">
        <v>81</v>
      </c>
      <c r="AY1829" s="18" t="s">
        <v>306</v>
      </c>
      <c r="BE1829" s="145">
        <f>IF(N1829="základní",J1829,0)</f>
        <v>0</v>
      </c>
      <c r="BF1829" s="145">
        <f>IF(N1829="snížená",J1829,0)</f>
        <v>0</v>
      </c>
      <c r="BG1829" s="145">
        <f>IF(N1829="zákl. přenesená",J1829,0)</f>
        <v>0</v>
      </c>
      <c r="BH1829" s="145">
        <f>IF(N1829="sníž. přenesená",J1829,0)</f>
        <v>0</v>
      </c>
      <c r="BI1829" s="145">
        <f>IF(N1829="nulová",J1829,0)</f>
        <v>0</v>
      </c>
      <c r="BJ1829" s="18" t="s">
        <v>79</v>
      </c>
      <c r="BK1829" s="145">
        <f>ROUND(I1829*H1829,2)</f>
        <v>0</v>
      </c>
      <c r="BL1829" s="18" t="s">
        <v>368</v>
      </c>
      <c r="BM1829" s="144" t="s">
        <v>5270</v>
      </c>
    </row>
    <row r="1830" spans="2:65" s="1" customFormat="1">
      <c r="B1830" s="33"/>
      <c r="D1830" s="161" t="s">
        <v>321</v>
      </c>
      <c r="F1830" s="162" t="s">
        <v>5271</v>
      </c>
      <c r="I1830" s="163"/>
      <c r="L1830" s="33"/>
      <c r="M1830" s="164"/>
      <c r="T1830" s="52"/>
      <c r="AT1830" s="18" t="s">
        <v>321</v>
      </c>
      <c r="AU1830" s="18" t="s">
        <v>81</v>
      </c>
    </row>
    <row r="1831" spans="2:65" s="12" customFormat="1">
      <c r="B1831" s="146"/>
      <c r="D1831" s="147" t="s">
        <v>313</v>
      </c>
      <c r="E1831" s="148" t="s">
        <v>21</v>
      </c>
      <c r="F1831" s="149" t="s">
        <v>5272</v>
      </c>
      <c r="H1831" s="150">
        <v>42.55</v>
      </c>
      <c r="I1831" s="151"/>
      <c r="L1831" s="146"/>
      <c r="M1831" s="152"/>
      <c r="T1831" s="153"/>
      <c r="AT1831" s="148" t="s">
        <v>313</v>
      </c>
      <c r="AU1831" s="148" t="s">
        <v>81</v>
      </c>
      <c r="AV1831" s="12" t="s">
        <v>81</v>
      </c>
      <c r="AW1831" s="12" t="s">
        <v>34</v>
      </c>
      <c r="AX1831" s="12" t="s">
        <v>72</v>
      </c>
      <c r="AY1831" s="148" t="s">
        <v>306</v>
      </c>
    </row>
    <row r="1832" spans="2:65" s="12" customFormat="1">
      <c r="B1832" s="146"/>
      <c r="D1832" s="147" t="s">
        <v>313</v>
      </c>
      <c r="E1832" s="148" t="s">
        <v>21</v>
      </c>
      <c r="F1832" s="149" t="s">
        <v>5273</v>
      </c>
      <c r="H1832" s="150">
        <v>14.28</v>
      </c>
      <c r="I1832" s="151"/>
      <c r="L1832" s="146"/>
      <c r="M1832" s="152"/>
      <c r="T1832" s="153"/>
      <c r="AT1832" s="148" t="s">
        <v>313</v>
      </c>
      <c r="AU1832" s="148" t="s">
        <v>81</v>
      </c>
      <c r="AV1832" s="12" t="s">
        <v>81</v>
      </c>
      <c r="AW1832" s="12" t="s">
        <v>34</v>
      </c>
      <c r="AX1832" s="12" t="s">
        <v>72</v>
      </c>
      <c r="AY1832" s="148" t="s">
        <v>306</v>
      </c>
    </row>
    <row r="1833" spans="2:65" s="13" customFormat="1">
      <c r="B1833" s="154"/>
      <c r="D1833" s="147" t="s">
        <v>313</v>
      </c>
      <c r="E1833" s="155" t="s">
        <v>21</v>
      </c>
      <c r="F1833" s="156" t="s">
        <v>315</v>
      </c>
      <c r="H1833" s="157">
        <v>56.83</v>
      </c>
      <c r="I1833" s="158"/>
      <c r="L1833" s="154"/>
      <c r="M1833" s="159"/>
      <c r="T1833" s="160"/>
      <c r="AT1833" s="155" t="s">
        <v>313</v>
      </c>
      <c r="AU1833" s="155" t="s">
        <v>81</v>
      </c>
      <c r="AV1833" s="13" t="s">
        <v>89</v>
      </c>
      <c r="AW1833" s="13" t="s">
        <v>34</v>
      </c>
      <c r="AX1833" s="13" t="s">
        <v>79</v>
      </c>
      <c r="AY1833" s="155" t="s">
        <v>306</v>
      </c>
    </row>
    <row r="1834" spans="2:65" s="1" customFormat="1" ht="16.5" customHeight="1">
      <c r="B1834" s="33"/>
      <c r="C1834" s="133" t="s">
        <v>2526</v>
      </c>
      <c r="D1834" s="133" t="s">
        <v>308</v>
      </c>
      <c r="E1834" s="134" t="s">
        <v>5274</v>
      </c>
      <c r="F1834" s="135" t="s">
        <v>5275</v>
      </c>
      <c r="G1834" s="136" t="s">
        <v>240</v>
      </c>
      <c r="H1834" s="137">
        <v>56.83</v>
      </c>
      <c r="I1834" s="138"/>
      <c r="J1834" s="139">
        <f>ROUND(I1834*H1834,2)</f>
        <v>0</v>
      </c>
      <c r="K1834" s="135" t="s">
        <v>3596</v>
      </c>
      <c r="L1834" s="33"/>
      <c r="M1834" s="140" t="s">
        <v>21</v>
      </c>
      <c r="N1834" s="141" t="s">
        <v>43</v>
      </c>
      <c r="P1834" s="142">
        <f>O1834*H1834</f>
        <v>0</v>
      </c>
      <c r="Q1834" s="142">
        <v>2.0000000000000002E-5</v>
      </c>
      <c r="R1834" s="142">
        <f>Q1834*H1834</f>
        <v>1.1366E-3</v>
      </c>
      <c r="S1834" s="142">
        <v>0</v>
      </c>
      <c r="T1834" s="143">
        <f>S1834*H1834</f>
        <v>0</v>
      </c>
      <c r="AR1834" s="144" t="s">
        <v>368</v>
      </c>
      <c r="AT1834" s="144" t="s">
        <v>308</v>
      </c>
      <c r="AU1834" s="144" t="s">
        <v>81</v>
      </c>
      <c r="AY1834" s="18" t="s">
        <v>306</v>
      </c>
      <c r="BE1834" s="145">
        <f>IF(N1834="základní",J1834,0)</f>
        <v>0</v>
      </c>
      <c r="BF1834" s="145">
        <f>IF(N1834="snížená",J1834,0)</f>
        <v>0</v>
      </c>
      <c r="BG1834" s="145">
        <f>IF(N1834="zákl. přenesená",J1834,0)</f>
        <v>0</v>
      </c>
      <c r="BH1834" s="145">
        <f>IF(N1834="sníž. přenesená",J1834,0)</f>
        <v>0</v>
      </c>
      <c r="BI1834" s="145">
        <f>IF(N1834="nulová",J1834,0)</f>
        <v>0</v>
      </c>
      <c r="BJ1834" s="18" t="s">
        <v>79</v>
      </c>
      <c r="BK1834" s="145">
        <f>ROUND(I1834*H1834,2)</f>
        <v>0</v>
      </c>
      <c r="BL1834" s="18" t="s">
        <v>368</v>
      </c>
      <c r="BM1834" s="144" t="s">
        <v>5276</v>
      </c>
    </row>
    <row r="1835" spans="2:65" s="1" customFormat="1">
      <c r="B1835" s="33"/>
      <c r="D1835" s="161" t="s">
        <v>321</v>
      </c>
      <c r="F1835" s="162" t="s">
        <v>5277</v>
      </c>
      <c r="I1835" s="163"/>
      <c r="L1835" s="33"/>
      <c r="M1835" s="164"/>
      <c r="T1835" s="52"/>
      <c r="AT1835" s="18" t="s">
        <v>321</v>
      </c>
      <c r="AU1835" s="18" t="s">
        <v>81</v>
      </c>
    </row>
    <row r="1836" spans="2:65" s="12" customFormat="1">
      <c r="B1836" s="146"/>
      <c r="D1836" s="147" t="s">
        <v>313</v>
      </c>
      <c r="E1836" s="148" t="s">
        <v>21</v>
      </c>
      <c r="F1836" s="149" t="s">
        <v>5278</v>
      </c>
      <c r="H1836" s="150">
        <v>56.83</v>
      </c>
      <c r="I1836" s="151"/>
      <c r="L1836" s="146"/>
      <c r="M1836" s="152"/>
      <c r="T1836" s="153"/>
      <c r="AT1836" s="148" t="s">
        <v>313</v>
      </c>
      <c r="AU1836" s="148" t="s">
        <v>81</v>
      </c>
      <c r="AV1836" s="12" t="s">
        <v>81</v>
      </c>
      <c r="AW1836" s="12" t="s">
        <v>34</v>
      </c>
      <c r="AX1836" s="12" t="s">
        <v>72</v>
      </c>
      <c r="AY1836" s="148" t="s">
        <v>306</v>
      </c>
    </row>
    <row r="1837" spans="2:65" s="13" customFormat="1">
      <c r="B1837" s="154"/>
      <c r="D1837" s="147" t="s">
        <v>313</v>
      </c>
      <c r="E1837" s="155" t="s">
        <v>21</v>
      </c>
      <c r="F1837" s="156" t="s">
        <v>315</v>
      </c>
      <c r="H1837" s="157">
        <v>56.83</v>
      </c>
      <c r="I1837" s="158"/>
      <c r="L1837" s="154"/>
      <c r="M1837" s="159"/>
      <c r="T1837" s="160"/>
      <c r="AT1837" s="155" t="s">
        <v>313</v>
      </c>
      <c r="AU1837" s="155" t="s">
        <v>81</v>
      </c>
      <c r="AV1837" s="13" t="s">
        <v>89</v>
      </c>
      <c r="AW1837" s="13" t="s">
        <v>34</v>
      </c>
      <c r="AX1837" s="13" t="s">
        <v>79</v>
      </c>
      <c r="AY1837" s="155" t="s">
        <v>306</v>
      </c>
    </row>
    <row r="1838" spans="2:65" s="1" customFormat="1" ht="16.5" customHeight="1">
      <c r="B1838" s="33"/>
      <c r="C1838" s="133" t="s">
        <v>5279</v>
      </c>
      <c r="D1838" s="133" t="s">
        <v>308</v>
      </c>
      <c r="E1838" s="134" t="s">
        <v>5280</v>
      </c>
      <c r="F1838" s="135" t="s">
        <v>5281</v>
      </c>
      <c r="G1838" s="136" t="s">
        <v>661</v>
      </c>
      <c r="H1838" s="137">
        <v>12</v>
      </c>
      <c r="I1838" s="138"/>
      <c r="J1838" s="139">
        <f>ROUND(I1838*H1838,2)</f>
        <v>0</v>
      </c>
      <c r="K1838" s="135" t="s">
        <v>3596</v>
      </c>
      <c r="L1838" s="33"/>
      <c r="M1838" s="140" t="s">
        <v>21</v>
      </c>
      <c r="N1838" s="141" t="s">
        <v>43</v>
      </c>
      <c r="P1838" s="142">
        <f>O1838*H1838</f>
        <v>0</v>
      </c>
      <c r="Q1838" s="142">
        <v>0</v>
      </c>
      <c r="R1838" s="142">
        <f>Q1838*H1838</f>
        <v>0</v>
      </c>
      <c r="S1838" s="142">
        <v>0</v>
      </c>
      <c r="T1838" s="143">
        <f>S1838*H1838</f>
        <v>0</v>
      </c>
      <c r="AR1838" s="144" t="s">
        <v>368</v>
      </c>
      <c r="AT1838" s="144" t="s">
        <v>308</v>
      </c>
      <c r="AU1838" s="144" t="s">
        <v>81</v>
      </c>
      <c r="AY1838" s="18" t="s">
        <v>306</v>
      </c>
      <c r="BE1838" s="145">
        <f>IF(N1838="základní",J1838,0)</f>
        <v>0</v>
      </c>
      <c r="BF1838" s="145">
        <f>IF(N1838="snížená",J1838,0)</f>
        <v>0</v>
      </c>
      <c r="BG1838" s="145">
        <f>IF(N1838="zákl. přenesená",J1838,0)</f>
        <v>0</v>
      </c>
      <c r="BH1838" s="145">
        <f>IF(N1838="sníž. přenesená",J1838,0)</f>
        <v>0</v>
      </c>
      <c r="BI1838" s="145">
        <f>IF(N1838="nulová",J1838,0)</f>
        <v>0</v>
      </c>
      <c r="BJ1838" s="18" t="s">
        <v>79</v>
      </c>
      <c r="BK1838" s="145">
        <f>ROUND(I1838*H1838,2)</f>
        <v>0</v>
      </c>
      <c r="BL1838" s="18" t="s">
        <v>368</v>
      </c>
      <c r="BM1838" s="144" t="s">
        <v>5282</v>
      </c>
    </row>
    <row r="1839" spans="2:65" s="1" customFormat="1">
      <c r="B1839" s="33"/>
      <c r="D1839" s="161" t="s">
        <v>321</v>
      </c>
      <c r="F1839" s="162" t="s">
        <v>5283</v>
      </c>
      <c r="I1839" s="163"/>
      <c r="L1839" s="33"/>
      <c r="M1839" s="164"/>
      <c r="T1839" s="52"/>
      <c r="AT1839" s="18" t="s">
        <v>321</v>
      </c>
      <c r="AU1839" s="18" t="s">
        <v>81</v>
      </c>
    </row>
    <row r="1840" spans="2:65" s="12" customFormat="1">
      <c r="B1840" s="146"/>
      <c r="D1840" s="147" t="s">
        <v>313</v>
      </c>
      <c r="E1840" s="148" t="s">
        <v>21</v>
      </c>
      <c r="F1840" s="149" t="s">
        <v>5284</v>
      </c>
      <c r="H1840" s="150">
        <v>12</v>
      </c>
      <c r="I1840" s="151"/>
      <c r="L1840" s="146"/>
      <c r="M1840" s="152"/>
      <c r="T1840" s="153"/>
      <c r="AT1840" s="148" t="s">
        <v>313</v>
      </c>
      <c r="AU1840" s="148" t="s">
        <v>81</v>
      </c>
      <c r="AV1840" s="12" t="s">
        <v>81</v>
      </c>
      <c r="AW1840" s="12" t="s">
        <v>34</v>
      </c>
      <c r="AX1840" s="12" t="s">
        <v>72</v>
      </c>
      <c r="AY1840" s="148" t="s">
        <v>306</v>
      </c>
    </row>
    <row r="1841" spans="2:65" s="13" customFormat="1">
      <c r="B1841" s="154"/>
      <c r="D1841" s="147" t="s">
        <v>313</v>
      </c>
      <c r="E1841" s="155" t="s">
        <v>21</v>
      </c>
      <c r="F1841" s="156" t="s">
        <v>315</v>
      </c>
      <c r="H1841" s="157">
        <v>12</v>
      </c>
      <c r="I1841" s="158"/>
      <c r="L1841" s="154"/>
      <c r="M1841" s="159"/>
      <c r="T1841" s="160"/>
      <c r="AT1841" s="155" t="s">
        <v>313</v>
      </c>
      <c r="AU1841" s="155" t="s">
        <v>81</v>
      </c>
      <c r="AV1841" s="13" t="s">
        <v>89</v>
      </c>
      <c r="AW1841" s="13" t="s">
        <v>34</v>
      </c>
      <c r="AX1841" s="13" t="s">
        <v>79</v>
      </c>
      <c r="AY1841" s="155" t="s">
        <v>306</v>
      </c>
    </row>
    <row r="1842" spans="2:65" s="1" customFormat="1" ht="16.5" customHeight="1">
      <c r="B1842" s="33"/>
      <c r="C1842" s="133" t="s">
        <v>5285</v>
      </c>
      <c r="D1842" s="133" t="s">
        <v>308</v>
      </c>
      <c r="E1842" s="134" t="s">
        <v>5286</v>
      </c>
      <c r="F1842" s="135" t="s">
        <v>5287</v>
      </c>
      <c r="G1842" s="136" t="s">
        <v>661</v>
      </c>
      <c r="H1842" s="137">
        <v>4</v>
      </c>
      <c r="I1842" s="138"/>
      <c r="J1842" s="139">
        <f>ROUND(I1842*H1842,2)</f>
        <v>0</v>
      </c>
      <c r="K1842" s="135" t="s">
        <v>3596</v>
      </c>
      <c r="L1842" s="33"/>
      <c r="M1842" s="140" t="s">
        <v>21</v>
      </c>
      <c r="N1842" s="141" t="s">
        <v>43</v>
      </c>
      <c r="P1842" s="142">
        <f>O1842*H1842</f>
        <v>0</v>
      </c>
      <c r="Q1842" s="142">
        <v>0</v>
      </c>
      <c r="R1842" s="142">
        <f>Q1842*H1842</f>
        <v>0</v>
      </c>
      <c r="S1842" s="142">
        <v>0</v>
      </c>
      <c r="T1842" s="143">
        <f>S1842*H1842</f>
        <v>0</v>
      </c>
      <c r="AR1842" s="144" t="s">
        <v>368</v>
      </c>
      <c r="AT1842" s="144" t="s">
        <v>308</v>
      </c>
      <c r="AU1842" s="144" t="s">
        <v>81</v>
      </c>
      <c r="AY1842" s="18" t="s">
        <v>306</v>
      </c>
      <c r="BE1842" s="145">
        <f>IF(N1842="základní",J1842,0)</f>
        <v>0</v>
      </c>
      <c r="BF1842" s="145">
        <f>IF(N1842="snížená",J1842,0)</f>
        <v>0</v>
      </c>
      <c r="BG1842" s="145">
        <f>IF(N1842="zákl. přenesená",J1842,0)</f>
        <v>0</v>
      </c>
      <c r="BH1842" s="145">
        <f>IF(N1842="sníž. přenesená",J1842,0)</f>
        <v>0</v>
      </c>
      <c r="BI1842" s="145">
        <f>IF(N1842="nulová",J1842,0)</f>
        <v>0</v>
      </c>
      <c r="BJ1842" s="18" t="s">
        <v>79</v>
      </c>
      <c r="BK1842" s="145">
        <f>ROUND(I1842*H1842,2)</f>
        <v>0</v>
      </c>
      <c r="BL1842" s="18" t="s">
        <v>368</v>
      </c>
      <c r="BM1842" s="144" t="s">
        <v>5288</v>
      </c>
    </row>
    <row r="1843" spans="2:65" s="1" customFormat="1">
      <c r="B1843" s="33"/>
      <c r="D1843" s="161" t="s">
        <v>321</v>
      </c>
      <c r="F1843" s="162" t="s">
        <v>5289</v>
      </c>
      <c r="I1843" s="163"/>
      <c r="L1843" s="33"/>
      <c r="M1843" s="164"/>
      <c r="T1843" s="52"/>
      <c r="AT1843" s="18" t="s">
        <v>321</v>
      </c>
      <c r="AU1843" s="18" t="s">
        <v>81</v>
      </c>
    </row>
    <row r="1844" spans="2:65" s="12" customFormat="1">
      <c r="B1844" s="146"/>
      <c r="D1844" s="147" t="s">
        <v>313</v>
      </c>
      <c r="E1844" s="148" t="s">
        <v>21</v>
      </c>
      <c r="F1844" s="149" t="s">
        <v>5290</v>
      </c>
      <c r="H1844" s="150">
        <v>4</v>
      </c>
      <c r="I1844" s="151"/>
      <c r="L1844" s="146"/>
      <c r="M1844" s="152"/>
      <c r="T1844" s="153"/>
      <c r="AT1844" s="148" t="s">
        <v>313</v>
      </c>
      <c r="AU1844" s="148" t="s">
        <v>81</v>
      </c>
      <c r="AV1844" s="12" t="s">
        <v>81</v>
      </c>
      <c r="AW1844" s="12" t="s">
        <v>34</v>
      </c>
      <c r="AX1844" s="12" t="s">
        <v>72</v>
      </c>
      <c r="AY1844" s="148" t="s">
        <v>306</v>
      </c>
    </row>
    <row r="1845" spans="2:65" s="13" customFormat="1">
      <c r="B1845" s="154"/>
      <c r="D1845" s="147" t="s">
        <v>313</v>
      </c>
      <c r="E1845" s="155" t="s">
        <v>21</v>
      </c>
      <c r="F1845" s="156" t="s">
        <v>315</v>
      </c>
      <c r="H1845" s="157">
        <v>4</v>
      </c>
      <c r="I1845" s="158"/>
      <c r="L1845" s="154"/>
      <c r="M1845" s="159"/>
      <c r="T1845" s="160"/>
      <c r="AT1845" s="155" t="s">
        <v>313</v>
      </c>
      <c r="AU1845" s="155" t="s">
        <v>81</v>
      </c>
      <c r="AV1845" s="13" t="s">
        <v>89</v>
      </c>
      <c r="AW1845" s="13" t="s">
        <v>34</v>
      </c>
      <c r="AX1845" s="13" t="s">
        <v>79</v>
      </c>
      <c r="AY1845" s="155" t="s">
        <v>306</v>
      </c>
    </row>
    <row r="1846" spans="2:65" s="1" customFormat="1" ht="16.5" customHeight="1">
      <c r="B1846" s="33"/>
      <c r="C1846" s="133" t="s">
        <v>5291</v>
      </c>
      <c r="D1846" s="133" t="s">
        <v>308</v>
      </c>
      <c r="E1846" s="134" t="s">
        <v>2437</v>
      </c>
      <c r="F1846" s="135" t="s">
        <v>2438</v>
      </c>
      <c r="G1846" s="136" t="s">
        <v>236</v>
      </c>
      <c r="H1846" s="137">
        <v>70.555000000000007</v>
      </c>
      <c r="I1846" s="138"/>
      <c r="J1846" s="139">
        <f>ROUND(I1846*H1846,2)</f>
        <v>0</v>
      </c>
      <c r="K1846" s="135" t="s">
        <v>3596</v>
      </c>
      <c r="L1846" s="33"/>
      <c r="M1846" s="140" t="s">
        <v>21</v>
      </c>
      <c r="N1846" s="141" t="s">
        <v>43</v>
      </c>
      <c r="P1846" s="142">
        <f>O1846*H1846</f>
        <v>0</v>
      </c>
      <c r="Q1846" s="142">
        <v>5.0000000000000002E-5</v>
      </c>
      <c r="R1846" s="142">
        <f>Q1846*H1846</f>
        <v>3.5277500000000005E-3</v>
      </c>
      <c r="S1846" s="142">
        <v>0</v>
      </c>
      <c r="T1846" s="143">
        <f>S1846*H1846</f>
        <v>0</v>
      </c>
      <c r="AR1846" s="144" t="s">
        <v>368</v>
      </c>
      <c r="AT1846" s="144" t="s">
        <v>308</v>
      </c>
      <c r="AU1846" s="144" t="s">
        <v>81</v>
      </c>
      <c r="AY1846" s="18" t="s">
        <v>306</v>
      </c>
      <c r="BE1846" s="145">
        <f>IF(N1846="základní",J1846,0)</f>
        <v>0</v>
      </c>
      <c r="BF1846" s="145">
        <f>IF(N1846="snížená",J1846,0)</f>
        <v>0</v>
      </c>
      <c r="BG1846" s="145">
        <f>IF(N1846="zákl. přenesená",J1846,0)</f>
        <v>0</v>
      </c>
      <c r="BH1846" s="145">
        <f>IF(N1846="sníž. přenesená",J1846,0)</f>
        <v>0</v>
      </c>
      <c r="BI1846" s="145">
        <f>IF(N1846="nulová",J1846,0)</f>
        <v>0</v>
      </c>
      <c r="BJ1846" s="18" t="s">
        <v>79</v>
      </c>
      <c r="BK1846" s="145">
        <f>ROUND(I1846*H1846,2)</f>
        <v>0</v>
      </c>
      <c r="BL1846" s="18" t="s">
        <v>368</v>
      </c>
      <c r="BM1846" s="144" t="s">
        <v>5292</v>
      </c>
    </row>
    <row r="1847" spans="2:65" s="1" customFormat="1">
      <c r="B1847" s="33"/>
      <c r="D1847" s="161" t="s">
        <v>321</v>
      </c>
      <c r="F1847" s="162" t="s">
        <v>5293</v>
      </c>
      <c r="I1847" s="163"/>
      <c r="L1847" s="33"/>
      <c r="M1847" s="164"/>
      <c r="T1847" s="52"/>
      <c r="AT1847" s="18" t="s">
        <v>321</v>
      </c>
      <c r="AU1847" s="18" t="s">
        <v>81</v>
      </c>
    </row>
    <row r="1848" spans="2:65" s="12" customFormat="1">
      <c r="B1848" s="146"/>
      <c r="D1848" s="147" t="s">
        <v>313</v>
      </c>
      <c r="E1848" s="148" t="s">
        <v>21</v>
      </c>
      <c r="F1848" s="149" t="s">
        <v>234</v>
      </c>
      <c r="H1848" s="150">
        <v>70.555000000000007</v>
      </c>
      <c r="I1848" s="151"/>
      <c r="L1848" s="146"/>
      <c r="M1848" s="152"/>
      <c r="T1848" s="153"/>
      <c r="AT1848" s="148" t="s">
        <v>313</v>
      </c>
      <c r="AU1848" s="148" t="s">
        <v>81</v>
      </c>
      <c r="AV1848" s="12" t="s">
        <v>81</v>
      </c>
      <c r="AW1848" s="12" t="s">
        <v>34</v>
      </c>
      <c r="AX1848" s="12" t="s">
        <v>72</v>
      </c>
      <c r="AY1848" s="148" t="s">
        <v>306</v>
      </c>
    </row>
    <row r="1849" spans="2:65" s="13" customFormat="1">
      <c r="B1849" s="154"/>
      <c r="D1849" s="147" t="s">
        <v>313</v>
      </c>
      <c r="E1849" s="155" t="s">
        <v>21</v>
      </c>
      <c r="F1849" s="156" t="s">
        <v>315</v>
      </c>
      <c r="H1849" s="157">
        <v>70.555000000000007</v>
      </c>
      <c r="I1849" s="158"/>
      <c r="L1849" s="154"/>
      <c r="M1849" s="159"/>
      <c r="T1849" s="160"/>
      <c r="AT1849" s="155" t="s">
        <v>313</v>
      </c>
      <c r="AU1849" s="155" t="s">
        <v>81</v>
      </c>
      <c r="AV1849" s="13" t="s">
        <v>89</v>
      </c>
      <c r="AW1849" s="13" t="s">
        <v>34</v>
      </c>
      <c r="AX1849" s="13" t="s">
        <v>79</v>
      </c>
      <c r="AY1849" s="155" t="s">
        <v>306</v>
      </c>
    </row>
    <row r="1850" spans="2:65" s="1" customFormat="1" ht="24.2" customHeight="1">
      <c r="B1850" s="33"/>
      <c r="C1850" s="133" t="s">
        <v>5294</v>
      </c>
      <c r="D1850" s="133" t="s">
        <v>308</v>
      </c>
      <c r="E1850" s="134" t="s">
        <v>5295</v>
      </c>
      <c r="F1850" s="135" t="s">
        <v>5296</v>
      </c>
      <c r="G1850" s="136" t="s">
        <v>375</v>
      </c>
      <c r="H1850" s="137">
        <v>1.9510000000000001</v>
      </c>
      <c r="I1850" s="138"/>
      <c r="J1850" s="139">
        <f>ROUND(I1850*H1850,2)</f>
        <v>0</v>
      </c>
      <c r="K1850" s="135" t="s">
        <v>3596</v>
      </c>
      <c r="L1850" s="33"/>
      <c r="M1850" s="140" t="s">
        <v>21</v>
      </c>
      <c r="N1850" s="141" t="s">
        <v>43</v>
      </c>
      <c r="P1850" s="142">
        <f>O1850*H1850</f>
        <v>0</v>
      </c>
      <c r="Q1850" s="142">
        <v>0</v>
      </c>
      <c r="R1850" s="142">
        <f>Q1850*H1850</f>
        <v>0</v>
      </c>
      <c r="S1850" s="142">
        <v>0</v>
      </c>
      <c r="T1850" s="143">
        <f>S1850*H1850</f>
        <v>0</v>
      </c>
      <c r="AR1850" s="144" t="s">
        <v>368</v>
      </c>
      <c r="AT1850" s="144" t="s">
        <v>308</v>
      </c>
      <c r="AU1850" s="144" t="s">
        <v>81</v>
      </c>
      <c r="AY1850" s="18" t="s">
        <v>306</v>
      </c>
      <c r="BE1850" s="145">
        <f>IF(N1850="základní",J1850,0)</f>
        <v>0</v>
      </c>
      <c r="BF1850" s="145">
        <f>IF(N1850="snížená",J1850,0)</f>
        <v>0</v>
      </c>
      <c r="BG1850" s="145">
        <f>IF(N1850="zákl. přenesená",J1850,0)</f>
        <v>0</v>
      </c>
      <c r="BH1850" s="145">
        <f>IF(N1850="sníž. přenesená",J1850,0)</f>
        <v>0</v>
      </c>
      <c r="BI1850" s="145">
        <f>IF(N1850="nulová",J1850,0)</f>
        <v>0</v>
      </c>
      <c r="BJ1850" s="18" t="s">
        <v>79</v>
      </c>
      <c r="BK1850" s="145">
        <f>ROUND(I1850*H1850,2)</f>
        <v>0</v>
      </c>
      <c r="BL1850" s="18" t="s">
        <v>368</v>
      </c>
      <c r="BM1850" s="144" t="s">
        <v>5297</v>
      </c>
    </row>
    <row r="1851" spans="2:65" s="1" customFormat="1">
      <c r="B1851" s="33"/>
      <c r="D1851" s="161" t="s">
        <v>321</v>
      </c>
      <c r="F1851" s="162" t="s">
        <v>5298</v>
      </c>
      <c r="I1851" s="163"/>
      <c r="L1851" s="33"/>
      <c r="M1851" s="164"/>
      <c r="T1851" s="52"/>
      <c r="AT1851" s="18" t="s">
        <v>321</v>
      </c>
      <c r="AU1851" s="18" t="s">
        <v>81</v>
      </c>
    </row>
    <row r="1852" spans="2:65" s="11" customFormat="1" ht="22.9" customHeight="1">
      <c r="B1852" s="121"/>
      <c r="D1852" s="122" t="s">
        <v>71</v>
      </c>
      <c r="E1852" s="131" t="s">
        <v>2446</v>
      </c>
      <c r="F1852" s="131" t="s">
        <v>2447</v>
      </c>
      <c r="I1852" s="124"/>
      <c r="J1852" s="132">
        <f>BK1852</f>
        <v>0</v>
      </c>
      <c r="L1852" s="121"/>
      <c r="M1852" s="126"/>
      <c r="P1852" s="127">
        <f>SUM(P1853:P1862)</f>
        <v>0</v>
      </c>
      <c r="R1852" s="127">
        <f>SUM(R1853:R1862)</f>
        <v>4.7747050000000006E-2</v>
      </c>
      <c r="T1852" s="128">
        <f>SUM(T1853:T1862)</f>
        <v>0</v>
      </c>
      <c r="AR1852" s="122" t="s">
        <v>81</v>
      </c>
      <c r="AT1852" s="129" t="s">
        <v>71</v>
      </c>
      <c r="AU1852" s="129" t="s">
        <v>79</v>
      </c>
      <c r="AY1852" s="122" t="s">
        <v>306</v>
      </c>
      <c r="BK1852" s="130">
        <f>SUM(BK1853:BK1862)</f>
        <v>0</v>
      </c>
    </row>
    <row r="1853" spans="2:65" s="1" customFormat="1" ht="16.5" customHeight="1">
      <c r="B1853" s="33"/>
      <c r="C1853" s="133" t="s">
        <v>5299</v>
      </c>
      <c r="D1853" s="133" t="s">
        <v>308</v>
      </c>
      <c r="E1853" s="134" t="s">
        <v>2479</v>
      </c>
      <c r="F1853" s="135" t="s">
        <v>2480</v>
      </c>
      <c r="G1853" s="136" t="s">
        <v>236</v>
      </c>
      <c r="H1853" s="137">
        <v>280.86500000000001</v>
      </c>
      <c r="I1853" s="138"/>
      <c r="J1853" s="139">
        <f>ROUND(I1853*H1853,2)</f>
        <v>0</v>
      </c>
      <c r="K1853" s="135" t="s">
        <v>3596</v>
      </c>
      <c r="L1853" s="33"/>
      <c r="M1853" s="140" t="s">
        <v>21</v>
      </c>
      <c r="N1853" s="141" t="s">
        <v>43</v>
      </c>
      <c r="P1853" s="142">
        <f>O1853*H1853</f>
        <v>0</v>
      </c>
      <c r="Q1853" s="142">
        <v>0</v>
      </c>
      <c r="R1853" s="142">
        <f>Q1853*H1853</f>
        <v>0</v>
      </c>
      <c r="S1853" s="142">
        <v>0</v>
      </c>
      <c r="T1853" s="143">
        <f>S1853*H1853</f>
        <v>0</v>
      </c>
      <c r="AR1853" s="144" t="s">
        <v>368</v>
      </c>
      <c r="AT1853" s="144" t="s">
        <v>308</v>
      </c>
      <c r="AU1853" s="144" t="s">
        <v>81</v>
      </c>
      <c r="AY1853" s="18" t="s">
        <v>306</v>
      </c>
      <c r="BE1853" s="145">
        <f>IF(N1853="základní",J1853,0)</f>
        <v>0</v>
      </c>
      <c r="BF1853" s="145">
        <f>IF(N1853="snížená",J1853,0)</f>
        <v>0</v>
      </c>
      <c r="BG1853" s="145">
        <f>IF(N1853="zákl. přenesená",J1853,0)</f>
        <v>0</v>
      </c>
      <c r="BH1853" s="145">
        <f>IF(N1853="sníž. přenesená",J1853,0)</f>
        <v>0</v>
      </c>
      <c r="BI1853" s="145">
        <f>IF(N1853="nulová",J1853,0)</f>
        <v>0</v>
      </c>
      <c r="BJ1853" s="18" t="s">
        <v>79</v>
      </c>
      <c r="BK1853" s="145">
        <f>ROUND(I1853*H1853,2)</f>
        <v>0</v>
      </c>
      <c r="BL1853" s="18" t="s">
        <v>368</v>
      </c>
      <c r="BM1853" s="144" t="s">
        <v>5300</v>
      </c>
    </row>
    <row r="1854" spans="2:65" s="1" customFormat="1">
      <c r="B1854" s="33"/>
      <c r="D1854" s="161" t="s">
        <v>321</v>
      </c>
      <c r="F1854" s="162" t="s">
        <v>5301</v>
      </c>
      <c r="I1854" s="163"/>
      <c r="L1854" s="33"/>
      <c r="M1854" s="164"/>
      <c r="T1854" s="52"/>
      <c r="AT1854" s="18" t="s">
        <v>321</v>
      </c>
      <c r="AU1854" s="18" t="s">
        <v>81</v>
      </c>
    </row>
    <row r="1855" spans="2:65" s="12" customFormat="1">
      <c r="B1855" s="146"/>
      <c r="D1855" s="147" t="s">
        <v>313</v>
      </c>
      <c r="E1855" s="148" t="s">
        <v>21</v>
      </c>
      <c r="F1855" s="149" t="s">
        <v>5302</v>
      </c>
      <c r="H1855" s="150">
        <v>233.72499999999999</v>
      </c>
      <c r="I1855" s="151"/>
      <c r="L1855" s="146"/>
      <c r="M1855" s="152"/>
      <c r="T1855" s="153"/>
      <c r="AT1855" s="148" t="s">
        <v>313</v>
      </c>
      <c r="AU1855" s="148" t="s">
        <v>81</v>
      </c>
      <c r="AV1855" s="12" t="s">
        <v>81</v>
      </c>
      <c r="AW1855" s="12" t="s">
        <v>34</v>
      </c>
      <c r="AX1855" s="12" t="s">
        <v>72</v>
      </c>
      <c r="AY1855" s="148" t="s">
        <v>306</v>
      </c>
    </row>
    <row r="1856" spans="2:65" s="12" customFormat="1">
      <c r="B1856" s="146"/>
      <c r="D1856" s="147" t="s">
        <v>313</v>
      </c>
      <c r="E1856" s="148" t="s">
        <v>21</v>
      </c>
      <c r="F1856" s="149" t="s">
        <v>5303</v>
      </c>
      <c r="H1856" s="150">
        <v>47.14</v>
      </c>
      <c r="I1856" s="151"/>
      <c r="L1856" s="146"/>
      <c r="M1856" s="152"/>
      <c r="T1856" s="153"/>
      <c r="AT1856" s="148" t="s">
        <v>313</v>
      </c>
      <c r="AU1856" s="148" t="s">
        <v>81</v>
      </c>
      <c r="AV1856" s="12" t="s">
        <v>81</v>
      </c>
      <c r="AW1856" s="12" t="s">
        <v>34</v>
      </c>
      <c r="AX1856" s="12" t="s">
        <v>72</v>
      </c>
      <c r="AY1856" s="148" t="s">
        <v>306</v>
      </c>
    </row>
    <row r="1857" spans="2:65" s="13" customFormat="1">
      <c r="B1857" s="154"/>
      <c r="D1857" s="147" t="s">
        <v>313</v>
      </c>
      <c r="E1857" s="155" t="s">
        <v>21</v>
      </c>
      <c r="F1857" s="156" t="s">
        <v>315</v>
      </c>
      <c r="H1857" s="157">
        <v>280.86500000000001</v>
      </c>
      <c r="I1857" s="158"/>
      <c r="L1857" s="154"/>
      <c r="M1857" s="159"/>
      <c r="T1857" s="160"/>
      <c r="AT1857" s="155" t="s">
        <v>313</v>
      </c>
      <c r="AU1857" s="155" t="s">
        <v>81</v>
      </c>
      <c r="AV1857" s="13" t="s">
        <v>89</v>
      </c>
      <c r="AW1857" s="13" t="s">
        <v>34</v>
      </c>
      <c r="AX1857" s="13" t="s">
        <v>79</v>
      </c>
      <c r="AY1857" s="155" t="s">
        <v>306</v>
      </c>
    </row>
    <row r="1858" spans="2:65" s="1" customFormat="1" ht="24.2" customHeight="1">
      <c r="B1858" s="33"/>
      <c r="C1858" s="133" t="s">
        <v>5304</v>
      </c>
      <c r="D1858" s="133" t="s">
        <v>308</v>
      </c>
      <c r="E1858" s="134" t="s">
        <v>5305</v>
      </c>
      <c r="F1858" s="135" t="s">
        <v>5306</v>
      </c>
      <c r="G1858" s="136" t="s">
        <v>236</v>
      </c>
      <c r="H1858" s="137">
        <v>280.86500000000001</v>
      </c>
      <c r="I1858" s="138"/>
      <c r="J1858" s="139">
        <f>ROUND(I1858*H1858,2)</f>
        <v>0</v>
      </c>
      <c r="K1858" s="135" t="s">
        <v>3596</v>
      </c>
      <c r="L1858" s="33"/>
      <c r="M1858" s="140" t="s">
        <v>21</v>
      </c>
      <c r="N1858" s="141" t="s">
        <v>43</v>
      </c>
      <c r="P1858" s="142">
        <f>O1858*H1858</f>
        <v>0</v>
      </c>
      <c r="Q1858" s="142">
        <v>1.7000000000000001E-4</v>
      </c>
      <c r="R1858" s="142">
        <f>Q1858*H1858</f>
        <v>4.7747050000000006E-2</v>
      </c>
      <c r="S1858" s="142">
        <v>0</v>
      </c>
      <c r="T1858" s="143">
        <f>S1858*H1858</f>
        <v>0</v>
      </c>
      <c r="AR1858" s="144" t="s">
        <v>368</v>
      </c>
      <c r="AT1858" s="144" t="s">
        <v>308</v>
      </c>
      <c r="AU1858" s="144" t="s">
        <v>81</v>
      </c>
      <c r="AY1858" s="18" t="s">
        <v>306</v>
      </c>
      <c r="BE1858" s="145">
        <f>IF(N1858="základní",J1858,0)</f>
        <v>0</v>
      </c>
      <c r="BF1858" s="145">
        <f>IF(N1858="snížená",J1858,0)</f>
        <v>0</v>
      </c>
      <c r="BG1858" s="145">
        <f>IF(N1858="zákl. přenesená",J1858,0)</f>
        <v>0</v>
      </c>
      <c r="BH1858" s="145">
        <f>IF(N1858="sníž. přenesená",J1858,0)</f>
        <v>0</v>
      </c>
      <c r="BI1858" s="145">
        <f>IF(N1858="nulová",J1858,0)</f>
        <v>0</v>
      </c>
      <c r="BJ1858" s="18" t="s">
        <v>79</v>
      </c>
      <c r="BK1858" s="145">
        <f>ROUND(I1858*H1858,2)</f>
        <v>0</v>
      </c>
      <c r="BL1858" s="18" t="s">
        <v>368</v>
      </c>
      <c r="BM1858" s="144" t="s">
        <v>5307</v>
      </c>
    </row>
    <row r="1859" spans="2:65" s="1" customFormat="1">
      <c r="B1859" s="33"/>
      <c r="D1859" s="161" t="s">
        <v>321</v>
      </c>
      <c r="F1859" s="162" t="s">
        <v>5308</v>
      </c>
      <c r="I1859" s="163"/>
      <c r="L1859" s="33"/>
      <c r="M1859" s="164"/>
      <c r="T1859" s="52"/>
      <c r="AT1859" s="18" t="s">
        <v>321</v>
      </c>
      <c r="AU1859" s="18" t="s">
        <v>81</v>
      </c>
    </row>
    <row r="1860" spans="2:65" s="12" customFormat="1">
      <c r="B1860" s="146"/>
      <c r="D1860" s="147" t="s">
        <v>313</v>
      </c>
      <c r="E1860" s="148" t="s">
        <v>21</v>
      </c>
      <c r="F1860" s="149" t="s">
        <v>5302</v>
      </c>
      <c r="H1860" s="150">
        <v>233.72499999999999</v>
      </c>
      <c r="I1860" s="151"/>
      <c r="L1860" s="146"/>
      <c r="M1860" s="152"/>
      <c r="T1860" s="153"/>
      <c r="AT1860" s="148" t="s">
        <v>313</v>
      </c>
      <c r="AU1860" s="148" t="s">
        <v>81</v>
      </c>
      <c r="AV1860" s="12" t="s">
        <v>81</v>
      </c>
      <c r="AW1860" s="12" t="s">
        <v>34</v>
      </c>
      <c r="AX1860" s="12" t="s">
        <v>72</v>
      </c>
      <c r="AY1860" s="148" t="s">
        <v>306</v>
      </c>
    </row>
    <row r="1861" spans="2:65" s="12" customFormat="1">
      <c r="B1861" s="146"/>
      <c r="D1861" s="147" t="s">
        <v>313</v>
      </c>
      <c r="E1861" s="148" t="s">
        <v>21</v>
      </c>
      <c r="F1861" s="149" t="s">
        <v>5303</v>
      </c>
      <c r="H1861" s="150">
        <v>47.14</v>
      </c>
      <c r="I1861" s="151"/>
      <c r="L1861" s="146"/>
      <c r="M1861" s="152"/>
      <c r="T1861" s="153"/>
      <c r="AT1861" s="148" t="s">
        <v>313</v>
      </c>
      <c r="AU1861" s="148" t="s">
        <v>81</v>
      </c>
      <c r="AV1861" s="12" t="s">
        <v>81</v>
      </c>
      <c r="AW1861" s="12" t="s">
        <v>34</v>
      </c>
      <c r="AX1861" s="12" t="s">
        <v>72</v>
      </c>
      <c r="AY1861" s="148" t="s">
        <v>306</v>
      </c>
    </row>
    <row r="1862" spans="2:65" s="13" customFormat="1">
      <c r="B1862" s="154"/>
      <c r="D1862" s="147" t="s">
        <v>313</v>
      </c>
      <c r="E1862" s="155" t="s">
        <v>21</v>
      </c>
      <c r="F1862" s="156" t="s">
        <v>315</v>
      </c>
      <c r="H1862" s="157">
        <v>280.86500000000001</v>
      </c>
      <c r="I1862" s="158"/>
      <c r="L1862" s="154"/>
      <c r="M1862" s="159"/>
      <c r="T1862" s="160"/>
      <c r="AT1862" s="155" t="s">
        <v>313</v>
      </c>
      <c r="AU1862" s="155" t="s">
        <v>81</v>
      </c>
      <c r="AV1862" s="13" t="s">
        <v>89</v>
      </c>
      <c r="AW1862" s="13" t="s">
        <v>34</v>
      </c>
      <c r="AX1862" s="13" t="s">
        <v>79</v>
      </c>
      <c r="AY1862" s="155" t="s">
        <v>306</v>
      </c>
    </row>
    <row r="1863" spans="2:65" s="11" customFormat="1" ht="22.9" customHeight="1">
      <c r="B1863" s="121"/>
      <c r="D1863" s="122" t="s">
        <v>71</v>
      </c>
      <c r="E1863" s="131" t="s">
        <v>2494</v>
      </c>
      <c r="F1863" s="131" t="s">
        <v>2495</v>
      </c>
      <c r="I1863" s="124"/>
      <c r="J1863" s="132">
        <f>BK1863</f>
        <v>0</v>
      </c>
      <c r="L1863" s="121"/>
      <c r="M1863" s="126"/>
      <c r="P1863" s="127">
        <f>SUM(P1864:P1922)</f>
        <v>0</v>
      </c>
      <c r="R1863" s="127">
        <f>SUM(R1864:R1922)</f>
        <v>0.39632384999999998</v>
      </c>
      <c r="T1863" s="128">
        <f>SUM(T1864:T1922)</f>
        <v>0</v>
      </c>
      <c r="AR1863" s="122" t="s">
        <v>81</v>
      </c>
      <c r="AT1863" s="129" t="s">
        <v>71</v>
      </c>
      <c r="AU1863" s="129" t="s">
        <v>79</v>
      </c>
      <c r="AY1863" s="122" t="s">
        <v>306</v>
      </c>
      <c r="BK1863" s="130">
        <f>SUM(BK1864:BK1922)</f>
        <v>0</v>
      </c>
    </row>
    <row r="1864" spans="2:65" s="1" customFormat="1" ht="16.5" customHeight="1">
      <c r="B1864" s="33"/>
      <c r="C1864" s="133" t="s">
        <v>5309</v>
      </c>
      <c r="D1864" s="133" t="s">
        <v>308</v>
      </c>
      <c r="E1864" s="134" t="s">
        <v>2497</v>
      </c>
      <c r="F1864" s="135" t="s">
        <v>2498</v>
      </c>
      <c r="G1864" s="136" t="s">
        <v>236</v>
      </c>
      <c r="H1864" s="137">
        <v>293.197</v>
      </c>
      <c r="I1864" s="138"/>
      <c r="J1864" s="139">
        <f>ROUND(I1864*H1864,2)</f>
        <v>0</v>
      </c>
      <c r="K1864" s="135" t="s">
        <v>3596</v>
      </c>
      <c r="L1864" s="33"/>
      <c r="M1864" s="140" t="s">
        <v>21</v>
      </c>
      <c r="N1864" s="141" t="s">
        <v>43</v>
      </c>
      <c r="P1864" s="142">
        <f>O1864*H1864</f>
        <v>0</v>
      </c>
      <c r="Q1864" s="142">
        <v>0</v>
      </c>
      <c r="R1864" s="142">
        <f>Q1864*H1864</f>
        <v>0</v>
      </c>
      <c r="S1864" s="142">
        <v>0</v>
      </c>
      <c r="T1864" s="143">
        <f>S1864*H1864</f>
        <v>0</v>
      </c>
      <c r="AR1864" s="144" t="s">
        <v>368</v>
      </c>
      <c r="AT1864" s="144" t="s">
        <v>308</v>
      </c>
      <c r="AU1864" s="144" t="s">
        <v>81</v>
      </c>
      <c r="AY1864" s="18" t="s">
        <v>306</v>
      </c>
      <c r="BE1864" s="145">
        <f>IF(N1864="základní",J1864,0)</f>
        <v>0</v>
      </c>
      <c r="BF1864" s="145">
        <f>IF(N1864="snížená",J1864,0)</f>
        <v>0</v>
      </c>
      <c r="BG1864" s="145">
        <f>IF(N1864="zákl. přenesená",J1864,0)</f>
        <v>0</v>
      </c>
      <c r="BH1864" s="145">
        <f>IF(N1864="sníž. přenesená",J1864,0)</f>
        <v>0</v>
      </c>
      <c r="BI1864" s="145">
        <f>IF(N1864="nulová",J1864,0)</f>
        <v>0</v>
      </c>
      <c r="BJ1864" s="18" t="s">
        <v>79</v>
      </c>
      <c r="BK1864" s="145">
        <f>ROUND(I1864*H1864,2)</f>
        <v>0</v>
      </c>
      <c r="BL1864" s="18" t="s">
        <v>368</v>
      </c>
      <c r="BM1864" s="144" t="s">
        <v>5310</v>
      </c>
    </row>
    <row r="1865" spans="2:65" s="1" customFormat="1">
      <c r="B1865" s="33"/>
      <c r="D1865" s="161" t="s">
        <v>321</v>
      </c>
      <c r="F1865" s="162" t="s">
        <v>5311</v>
      </c>
      <c r="I1865" s="163"/>
      <c r="L1865" s="33"/>
      <c r="M1865" s="164"/>
      <c r="T1865" s="52"/>
      <c r="AT1865" s="18" t="s">
        <v>321</v>
      </c>
      <c r="AU1865" s="18" t="s">
        <v>81</v>
      </c>
    </row>
    <row r="1866" spans="2:65" s="12" customFormat="1">
      <c r="B1866" s="146"/>
      <c r="D1866" s="147" t="s">
        <v>313</v>
      </c>
      <c r="E1866" s="148" t="s">
        <v>21</v>
      </c>
      <c r="F1866" s="149" t="s">
        <v>5312</v>
      </c>
      <c r="H1866" s="150">
        <v>293.197</v>
      </c>
      <c r="I1866" s="151"/>
      <c r="L1866" s="146"/>
      <c r="M1866" s="152"/>
      <c r="T1866" s="153"/>
      <c r="AT1866" s="148" t="s">
        <v>313</v>
      </c>
      <c r="AU1866" s="148" t="s">
        <v>81</v>
      </c>
      <c r="AV1866" s="12" t="s">
        <v>81</v>
      </c>
      <c r="AW1866" s="12" t="s">
        <v>34</v>
      </c>
      <c r="AX1866" s="12" t="s">
        <v>72</v>
      </c>
      <c r="AY1866" s="148" t="s">
        <v>306</v>
      </c>
    </row>
    <row r="1867" spans="2:65" s="13" customFormat="1">
      <c r="B1867" s="154"/>
      <c r="D1867" s="147" t="s">
        <v>313</v>
      </c>
      <c r="E1867" s="155" t="s">
        <v>21</v>
      </c>
      <c r="F1867" s="156" t="s">
        <v>315</v>
      </c>
      <c r="H1867" s="157">
        <v>293.197</v>
      </c>
      <c r="I1867" s="158"/>
      <c r="L1867" s="154"/>
      <c r="M1867" s="159"/>
      <c r="T1867" s="160"/>
      <c r="AT1867" s="155" t="s">
        <v>313</v>
      </c>
      <c r="AU1867" s="155" t="s">
        <v>81</v>
      </c>
      <c r="AV1867" s="13" t="s">
        <v>89</v>
      </c>
      <c r="AW1867" s="13" t="s">
        <v>34</v>
      </c>
      <c r="AX1867" s="13" t="s">
        <v>79</v>
      </c>
      <c r="AY1867" s="155" t="s">
        <v>306</v>
      </c>
    </row>
    <row r="1868" spans="2:65" s="1" customFormat="1" ht="16.5" customHeight="1">
      <c r="B1868" s="33"/>
      <c r="C1868" s="133" t="s">
        <v>5313</v>
      </c>
      <c r="D1868" s="133" t="s">
        <v>308</v>
      </c>
      <c r="E1868" s="134" t="s">
        <v>5314</v>
      </c>
      <c r="F1868" s="135" t="s">
        <v>5315</v>
      </c>
      <c r="G1868" s="136" t="s">
        <v>236</v>
      </c>
      <c r="H1868" s="137">
        <v>526.72299999999996</v>
      </c>
      <c r="I1868" s="138"/>
      <c r="J1868" s="139">
        <f>ROUND(I1868*H1868,2)</f>
        <v>0</v>
      </c>
      <c r="K1868" s="135" t="s">
        <v>3596</v>
      </c>
      <c r="L1868" s="33"/>
      <c r="M1868" s="140" t="s">
        <v>21</v>
      </c>
      <c r="N1868" s="141" t="s">
        <v>43</v>
      </c>
      <c r="P1868" s="142">
        <f>O1868*H1868</f>
        <v>0</v>
      </c>
      <c r="Q1868" s="142">
        <v>0</v>
      </c>
      <c r="R1868" s="142">
        <f>Q1868*H1868</f>
        <v>0</v>
      </c>
      <c r="S1868" s="142">
        <v>0</v>
      </c>
      <c r="T1868" s="143">
        <f>S1868*H1868</f>
        <v>0</v>
      </c>
      <c r="AR1868" s="144" t="s">
        <v>368</v>
      </c>
      <c r="AT1868" s="144" t="s">
        <v>308</v>
      </c>
      <c r="AU1868" s="144" t="s">
        <v>81</v>
      </c>
      <c r="AY1868" s="18" t="s">
        <v>306</v>
      </c>
      <c r="BE1868" s="145">
        <f>IF(N1868="základní",J1868,0)</f>
        <v>0</v>
      </c>
      <c r="BF1868" s="145">
        <f>IF(N1868="snížená",J1868,0)</f>
        <v>0</v>
      </c>
      <c r="BG1868" s="145">
        <f>IF(N1868="zákl. přenesená",J1868,0)</f>
        <v>0</v>
      </c>
      <c r="BH1868" s="145">
        <f>IF(N1868="sníž. přenesená",J1868,0)</f>
        <v>0</v>
      </c>
      <c r="BI1868" s="145">
        <f>IF(N1868="nulová",J1868,0)</f>
        <v>0</v>
      </c>
      <c r="BJ1868" s="18" t="s">
        <v>79</v>
      </c>
      <c r="BK1868" s="145">
        <f>ROUND(I1868*H1868,2)</f>
        <v>0</v>
      </c>
      <c r="BL1868" s="18" t="s">
        <v>368</v>
      </c>
      <c r="BM1868" s="144" t="s">
        <v>5316</v>
      </c>
    </row>
    <row r="1869" spans="2:65" s="1" customFormat="1">
      <c r="B1869" s="33"/>
      <c r="D1869" s="161" t="s">
        <v>321</v>
      </c>
      <c r="F1869" s="162" t="s">
        <v>5317</v>
      </c>
      <c r="I1869" s="163"/>
      <c r="L1869" s="33"/>
      <c r="M1869" s="164"/>
      <c r="T1869" s="52"/>
      <c r="AT1869" s="18" t="s">
        <v>321</v>
      </c>
      <c r="AU1869" s="18" t="s">
        <v>81</v>
      </c>
    </row>
    <row r="1870" spans="2:65" s="12" customFormat="1">
      <c r="B1870" s="146"/>
      <c r="D1870" s="147" t="s">
        <v>313</v>
      </c>
      <c r="E1870" s="148" t="s">
        <v>21</v>
      </c>
      <c r="F1870" s="149" t="s">
        <v>5318</v>
      </c>
      <c r="H1870" s="150">
        <v>526.72299999999996</v>
      </c>
      <c r="I1870" s="151"/>
      <c r="L1870" s="146"/>
      <c r="M1870" s="152"/>
      <c r="T1870" s="153"/>
      <c r="AT1870" s="148" t="s">
        <v>313</v>
      </c>
      <c r="AU1870" s="148" t="s">
        <v>81</v>
      </c>
      <c r="AV1870" s="12" t="s">
        <v>81</v>
      </c>
      <c r="AW1870" s="12" t="s">
        <v>34</v>
      </c>
      <c r="AX1870" s="12" t="s">
        <v>72</v>
      </c>
      <c r="AY1870" s="148" t="s">
        <v>306</v>
      </c>
    </row>
    <row r="1871" spans="2:65" s="13" customFormat="1">
      <c r="B1871" s="154"/>
      <c r="D1871" s="147" t="s">
        <v>313</v>
      </c>
      <c r="E1871" s="155" t="s">
        <v>21</v>
      </c>
      <c r="F1871" s="156" t="s">
        <v>315</v>
      </c>
      <c r="H1871" s="157">
        <v>526.72299999999996</v>
      </c>
      <c r="I1871" s="158"/>
      <c r="L1871" s="154"/>
      <c r="M1871" s="159"/>
      <c r="T1871" s="160"/>
      <c r="AT1871" s="155" t="s">
        <v>313</v>
      </c>
      <c r="AU1871" s="155" t="s">
        <v>81</v>
      </c>
      <c r="AV1871" s="13" t="s">
        <v>89</v>
      </c>
      <c r="AW1871" s="13" t="s">
        <v>34</v>
      </c>
      <c r="AX1871" s="13" t="s">
        <v>79</v>
      </c>
      <c r="AY1871" s="155" t="s">
        <v>306</v>
      </c>
    </row>
    <row r="1872" spans="2:65" s="1" customFormat="1" ht="16.5" customHeight="1">
      <c r="B1872" s="33"/>
      <c r="C1872" s="133" t="s">
        <v>5319</v>
      </c>
      <c r="D1872" s="133" t="s">
        <v>308</v>
      </c>
      <c r="E1872" s="134" t="s">
        <v>2503</v>
      </c>
      <c r="F1872" s="135" t="s">
        <v>2504</v>
      </c>
      <c r="G1872" s="136" t="s">
        <v>236</v>
      </c>
      <c r="H1872" s="137">
        <v>293.197</v>
      </c>
      <c r="I1872" s="138"/>
      <c r="J1872" s="139">
        <f>ROUND(I1872*H1872,2)</f>
        <v>0</v>
      </c>
      <c r="K1872" s="135" t="s">
        <v>3596</v>
      </c>
      <c r="L1872" s="33"/>
      <c r="M1872" s="140" t="s">
        <v>21</v>
      </c>
      <c r="N1872" s="141" t="s">
        <v>43</v>
      </c>
      <c r="P1872" s="142">
        <f>O1872*H1872</f>
        <v>0</v>
      </c>
      <c r="Q1872" s="142">
        <v>2.0000000000000001E-4</v>
      </c>
      <c r="R1872" s="142">
        <f>Q1872*H1872</f>
        <v>5.8639400000000001E-2</v>
      </c>
      <c r="S1872" s="142">
        <v>0</v>
      </c>
      <c r="T1872" s="143">
        <f>S1872*H1872</f>
        <v>0</v>
      </c>
      <c r="AR1872" s="144" t="s">
        <v>368</v>
      </c>
      <c r="AT1872" s="144" t="s">
        <v>308</v>
      </c>
      <c r="AU1872" s="144" t="s">
        <v>81</v>
      </c>
      <c r="AY1872" s="18" t="s">
        <v>306</v>
      </c>
      <c r="BE1872" s="145">
        <f>IF(N1872="základní",J1872,0)</f>
        <v>0</v>
      </c>
      <c r="BF1872" s="145">
        <f>IF(N1872="snížená",J1872,0)</f>
        <v>0</v>
      </c>
      <c r="BG1872" s="145">
        <f>IF(N1872="zákl. přenesená",J1872,0)</f>
        <v>0</v>
      </c>
      <c r="BH1872" s="145">
        <f>IF(N1872="sníž. přenesená",J1872,0)</f>
        <v>0</v>
      </c>
      <c r="BI1872" s="145">
        <f>IF(N1872="nulová",J1872,0)</f>
        <v>0</v>
      </c>
      <c r="BJ1872" s="18" t="s">
        <v>79</v>
      </c>
      <c r="BK1872" s="145">
        <f>ROUND(I1872*H1872,2)</f>
        <v>0</v>
      </c>
      <c r="BL1872" s="18" t="s">
        <v>368</v>
      </c>
      <c r="BM1872" s="144" t="s">
        <v>5320</v>
      </c>
    </row>
    <row r="1873" spans="2:65" s="1" customFormat="1">
      <c r="B1873" s="33"/>
      <c r="D1873" s="161" t="s">
        <v>321</v>
      </c>
      <c r="F1873" s="162" t="s">
        <v>5321</v>
      </c>
      <c r="I1873" s="163"/>
      <c r="L1873" s="33"/>
      <c r="M1873" s="164"/>
      <c r="T1873" s="52"/>
      <c r="AT1873" s="18" t="s">
        <v>321</v>
      </c>
      <c r="AU1873" s="18" t="s">
        <v>81</v>
      </c>
    </row>
    <row r="1874" spans="2:65" s="12" customFormat="1">
      <c r="B1874" s="146"/>
      <c r="D1874" s="147" t="s">
        <v>313</v>
      </c>
      <c r="E1874" s="148" t="s">
        <v>21</v>
      </c>
      <c r="F1874" s="149" t="s">
        <v>5312</v>
      </c>
      <c r="H1874" s="150">
        <v>293.197</v>
      </c>
      <c r="I1874" s="151"/>
      <c r="L1874" s="146"/>
      <c r="M1874" s="152"/>
      <c r="T1874" s="153"/>
      <c r="AT1874" s="148" t="s">
        <v>313</v>
      </c>
      <c r="AU1874" s="148" t="s">
        <v>81</v>
      </c>
      <c r="AV1874" s="12" t="s">
        <v>81</v>
      </c>
      <c r="AW1874" s="12" t="s">
        <v>34</v>
      </c>
      <c r="AX1874" s="12" t="s">
        <v>72</v>
      </c>
      <c r="AY1874" s="148" t="s">
        <v>306</v>
      </c>
    </row>
    <row r="1875" spans="2:65" s="13" customFormat="1">
      <c r="B1875" s="154"/>
      <c r="D1875" s="147" t="s">
        <v>313</v>
      </c>
      <c r="E1875" s="155" t="s">
        <v>21</v>
      </c>
      <c r="F1875" s="156" t="s">
        <v>315</v>
      </c>
      <c r="H1875" s="157">
        <v>293.197</v>
      </c>
      <c r="I1875" s="158"/>
      <c r="L1875" s="154"/>
      <c r="M1875" s="159"/>
      <c r="T1875" s="160"/>
      <c r="AT1875" s="155" t="s">
        <v>313</v>
      </c>
      <c r="AU1875" s="155" t="s">
        <v>81</v>
      </c>
      <c r="AV1875" s="13" t="s">
        <v>89</v>
      </c>
      <c r="AW1875" s="13" t="s">
        <v>34</v>
      </c>
      <c r="AX1875" s="13" t="s">
        <v>79</v>
      </c>
      <c r="AY1875" s="155" t="s">
        <v>306</v>
      </c>
    </row>
    <row r="1876" spans="2:65" s="1" customFormat="1" ht="21.75" customHeight="1">
      <c r="B1876" s="33"/>
      <c r="C1876" s="133" t="s">
        <v>5322</v>
      </c>
      <c r="D1876" s="133" t="s">
        <v>308</v>
      </c>
      <c r="E1876" s="134" t="s">
        <v>5323</v>
      </c>
      <c r="F1876" s="135" t="s">
        <v>5324</v>
      </c>
      <c r="G1876" s="136" t="s">
        <v>236</v>
      </c>
      <c r="H1876" s="137">
        <v>526.72299999999996</v>
      </c>
      <c r="I1876" s="138"/>
      <c r="J1876" s="139">
        <f>ROUND(I1876*H1876,2)</f>
        <v>0</v>
      </c>
      <c r="K1876" s="135" t="s">
        <v>3596</v>
      </c>
      <c r="L1876" s="33"/>
      <c r="M1876" s="140" t="s">
        <v>21</v>
      </c>
      <c r="N1876" s="141" t="s">
        <v>43</v>
      </c>
      <c r="P1876" s="142">
        <f>O1876*H1876</f>
        <v>0</v>
      </c>
      <c r="Q1876" s="142">
        <v>2.0000000000000001E-4</v>
      </c>
      <c r="R1876" s="142">
        <f>Q1876*H1876</f>
        <v>0.1053446</v>
      </c>
      <c r="S1876" s="142">
        <v>0</v>
      </c>
      <c r="T1876" s="143">
        <f>S1876*H1876</f>
        <v>0</v>
      </c>
      <c r="AR1876" s="144" t="s">
        <v>368</v>
      </c>
      <c r="AT1876" s="144" t="s">
        <v>308</v>
      </c>
      <c r="AU1876" s="144" t="s">
        <v>81</v>
      </c>
      <c r="AY1876" s="18" t="s">
        <v>306</v>
      </c>
      <c r="BE1876" s="145">
        <f>IF(N1876="základní",J1876,0)</f>
        <v>0</v>
      </c>
      <c r="BF1876" s="145">
        <f>IF(N1876="snížená",J1876,0)</f>
        <v>0</v>
      </c>
      <c r="BG1876" s="145">
        <f>IF(N1876="zákl. přenesená",J1876,0)</f>
        <v>0</v>
      </c>
      <c r="BH1876" s="145">
        <f>IF(N1876="sníž. přenesená",J1876,0)</f>
        <v>0</v>
      </c>
      <c r="BI1876" s="145">
        <f>IF(N1876="nulová",J1876,0)</f>
        <v>0</v>
      </c>
      <c r="BJ1876" s="18" t="s">
        <v>79</v>
      </c>
      <c r="BK1876" s="145">
        <f>ROUND(I1876*H1876,2)</f>
        <v>0</v>
      </c>
      <c r="BL1876" s="18" t="s">
        <v>368</v>
      </c>
      <c r="BM1876" s="144" t="s">
        <v>5325</v>
      </c>
    </row>
    <row r="1877" spans="2:65" s="1" customFormat="1">
      <c r="B1877" s="33"/>
      <c r="D1877" s="161" t="s">
        <v>321</v>
      </c>
      <c r="F1877" s="162" t="s">
        <v>5326</v>
      </c>
      <c r="I1877" s="163"/>
      <c r="L1877" s="33"/>
      <c r="M1877" s="164"/>
      <c r="T1877" s="52"/>
      <c r="AT1877" s="18" t="s">
        <v>321</v>
      </c>
      <c r="AU1877" s="18" t="s">
        <v>81</v>
      </c>
    </row>
    <row r="1878" spans="2:65" s="12" customFormat="1">
      <c r="B1878" s="146"/>
      <c r="D1878" s="147" t="s">
        <v>313</v>
      </c>
      <c r="E1878" s="148" t="s">
        <v>21</v>
      </c>
      <c r="F1878" s="149" t="s">
        <v>5318</v>
      </c>
      <c r="H1878" s="150">
        <v>526.72299999999996</v>
      </c>
      <c r="I1878" s="151"/>
      <c r="L1878" s="146"/>
      <c r="M1878" s="152"/>
      <c r="T1878" s="153"/>
      <c r="AT1878" s="148" t="s">
        <v>313</v>
      </c>
      <c r="AU1878" s="148" t="s">
        <v>81</v>
      </c>
      <c r="AV1878" s="12" t="s">
        <v>81</v>
      </c>
      <c r="AW1878" s="12" t="s">
        <v>34</v>
      </c>
      <c r="AX1878" s="12" t="s">
        <v>72</v>
      </c>
      <c r="AY1878" s="148" t="s">
        <v>306</v>
      </c>
    </row>
    <row r="1879" spans="2:65" s="13" customFormat="1">
      <c r="B1879" s="154"/>
      <c r="D1879" s="147" t="s">
        <v>313</v>
      </c>
      <c r="E1879" s="155" t="s">
        <v>21</v>
      </c>
      <c r="F1879" s="156" t="s">
        <v>315</v>
      </c>
      <c r="H1879" s="157">
        <v>526.72299999999996</v>
      </c>
      <c r="I1879" s="158"/>
      <c r="L1879" s="154"/>
      <c r="M1879" s="159"/>
      <c r="T1879" s="160"/>
      <c r="AT1879" s="155" t="s">
        <v>313</v>
      </c>
      <c r="AU1879" s="155" t="s">
        <v>81</v>
      </c>
      <c r="AV1879" s="13" t="s">
        <v>89</v>
      </c>
      <c r="AW1879" s="13" t="s">
        <v>34</v>
      </c>
      <c r="AX1879" s="13" t="s">
        <v>79</v>
      </c>
      <c r="AY1879" s="155" t="s">
        <v>306</v>
      </c>
    </row>
    <row r="1880" spans="2:65" s="1" customFormat="1" ht="24.2" customHeight="1">
      <c r="B1880" s="33"/>
      <c r="C1880" s="133" t="s">
        <v>5327</v>
      </c>
      <c r="D1880" s="133" t="s">
        <v>308</v>
      </c>
      <c r="E1880" s="134" t="s">
        <v>2508</v>
      </c>
      <c r="F1880" s="135" t="s">
        <v>2509</v>
      </c>
      <c r="G1880" s="136" t="s">
        <v>236</v>
      </c>
      <c r="H1880" s="137">
        <v>257.517</v>
      </c>
      <c r="I1880" s="138"/>
      <c r="J1880" s="139">
        <f>ROUND(I1880*H1880,2)</f>
        <v>0</v>
      </c>
      <c r="K1880" s="135" t="s">
        <v>3596</v>
      </c>
      <c r="L1880" s="33"/>
      <c r="M1880" s="140" t="s">
        <v>21</v>
      </c>
      <c r="N1880" s="141" t="s">
        <v>43</v>
      </c>
      <c r="P1880" s="142">
        <f>O1880*H1880</f>
        <v>0</v>
      </c>
      <c r="Q1880" s="142">
        <v>2.5999999999999998E-4</v>
      </c>
      <c r="R1880" s="142">
        <f>Q1880*H1880</f>
        <v>6.6954419999999987E-2</v>
      </c>
      <c r="S1880" s="142">
        <v>0</v>
      </c>
      <c r="T1880" s="143">
        <f>S1880*H1880</f>
        <v>0</v>
      </c>
      <c r="AR1880" s="144" t="s">
        <v>368</v>
      </c>
      <c r="AT1880" s="144" t="s">
        <v>308</v>
      </c>
      <c r="AU1880" s="144" t="s">
        <v>81</v>
      </c>
      <c r="AY1880" s="18" t="s">
        <v>306</v>
      </c>
      <c r="BE1880" s="145">
        <f>IF(N1880="základní",J1880,0)</f>
        <v>0</v>
      </c>
      <c r="BF1880" s="145">
        <f>IF(N1880="snížená",J1880,0)</f>
        <v>0</v>
      </c>
      <c r="BG1880" s="145">
        <f>IF(N1880="zákl. přenesená",J1880,0)</f>
        <v>0</v>
      </c>
      <c r="BH1880" s="145">
        <f>IF(N1880="sníž. přenesená",J1880,0)</f>
        <v>0</v>
      </c>
      <c r="BI1880" s="145">
        <f>IF(N1880="nulová",J1880,0)</f>
        <v>0</v>
      </c>
      <c r="BJ1880" s="18" t="s">
        <v>79</v>
      </c>
      <c r="BK1880" s="145">
        <f>ROUND(I1880*H1880,2)</f>
        <v>0</v>
      </c>
      <c r="BL1880" s="18" t="s">
        <v>368</v>
      </c>
      <c r="BM1880" s="144" t="s">
        <v>5328</v>
      </c>
    </row>
    <row r="1881" spans="2:65" s="1" customFormat="1">
      <c r="B1881" s="33"/>
      <c r="D1881" s="161" t="s">
        <v>321</v>
      </c>
      <c r="F1881" s="162" t="s">
        <v>5329</v>
      </c>
      <c r="I1881" s="163"/>
      <c r="L1881" s="33"/>
      <c r="M1881" s="164"/>
      <c r="T1881" s="52"/>
      <c r="AT1881" s="18" t="s">
        <v>321</v>
      </c>
      <c r="AU1881" s="18" t="s">
        <v>81</v>
      </c>
    </row>
    <row r="1882" spans="2:65" s="14" customFormat="1">
      <c r="B1882" s="165"/>
      <c r="D1882" s="147" t="s">
        <v>313</v>
      </c>
      <c r="E1882" s="166" t="s">
        <v>21</v>
      </c>
      <c r="F1882" s="167" t="s">
        <v>5330</v>
      </c>
      <c r="H1882" s="166" t="s">
        <v>21</v>
      </c>
      <c r="I1882" s="168"/>
      <c r="L1882" s="165"/>
      <c r="M1882" s="169"/>
      <c r="T1882" s="170"/>
      <c r="AT1882" s="166" t="s">
        <v>313</v>
      </c>
      <c r="AU1882" s="166" t="s">
        <v>81</v>
      </c>
      <c r="AV1882" s="14" t="s">
        <v>79</v>
      </c>
      <c r="AW1882" s="14" t="s">
        <v>34</v>
      </c>
      <c r="AX1882" s="14" t="s">
        <v>72</v>
      </c>
      <c r="AY1882" s="166" t="s">
        <v>306</v>
      </c>
    </row>
    <row r="1883" spans="2:65" s="14" customFormat="1">
      <c r="B1883" s="165"/>
      <c r="D1883" s="147" t="s">
        <v>313</v>
      </c>
      <c r="E1883" s="166" t="s">
        <v>21</v>
      </c>
      <c r="F1883" s="167" t="s">
        <v>3819</v>
      </c>
      <c r="H1883" s="166" t="s">
        <v>21</v>
      </c>
      <c r="I1883" s="168"/>
      <c r="L1883" s="165"/>
      <c r="M1883" s="169"/>
      <c r="T1883" s="170"/>
      <c r="AT1883" s="166" t="s">
        <v>313</v>
      </c>
      <c r="AU1883" s="166" t="s">
        <v>81</v>
      </c>
      <c r="AV1883" s="14" t="s">
        <v>79</v>
      </c>
      <c r="AW1883" s="14" t="s">
        <v>34</v>
      </c>
      <c r="AX1883" s="14" t="s">
        <v>72</v>
      </c>
      <c r="AY1883" s="166" t="s">
        <v>306</v>
      </c>
    </row>
    <row r="1884" spans="2:65" s="12" customFormat="1">
      <c r="B1884" s="146"/>
      <c r="D1884" s="147" t="s">
        <v>313</v>
      </c>
      <c r="E1884" s="148" t="s">
        <v>21</v>
      </c>
      <c r="F1884" s="149" t="s">
        <v>5331</v>
      </c>
      <c r="H1884" s="150">
        <v>18.059999999999999</v>
      </c>
      <c r="I1884" s="151"/>
      <c r="L1884" s="146"/>
      <c r="M1884" s="152"/>
      <c r="T1884" s="153"/>
      <c r="AT1884" s="148" t="s">
        <v>313</v>
      </c>
      <c r="AU1884" s="148" t="s">
        <v>81</v>
      </c>
      <c r="AV1884" s="12" t="s">
        <v>81</v>
      </c>
      <c r="AW1884" s="12" t="s">
        <v>34</v>
      </c>
      <c r="AX1884" s="12" t="s">
        <v>72</v>
      </c>
      <c r="AY1884" s="148" t="s">
        <v>306</v>
      </c>
    </row>
    <row r="1885" spans="2:65" s="12" customFormat="1">
      <c r="B1885" s="146"/>
      <c r="D1885" s="147" t="s">
        <v>313</v>
      </c>
      <c r="E1885" s="148" t="s">
        <v>21</v>
      </c>
      <c r="F1885" s="149" t="s">
        <v>4056</v>
      </c>
      <c r="H1885" s="150">
        <v>0</v>
      </c>
      <c r="I1885" s="151"/>
      <c r="L1885" s="146"/>
      <c r="M1885" s="152"/>
      <c r="T1885" s="153"/>
      <c r="AT1885" s="148" t="s">
        <v>313</v>
      </c>
      <c r="AU1885" s="148" t="s">
        <v>81</v>
      </c>
      <c r="AV1885" s="12" t="s">
        <v>81</v>
      </c>
      <c r="AW1885" s="12" t="s">
        <v>34</v>
      </c>
      <c r="AX1885" s="12" t="s">
        <v>72</v>
      </c>
      <c r="AY1885" s="148" t="s">
        <v>306</v>
      </c>
    </row>
    <row r="1886" spans="2:65" s="12" customFormat="1">
      <c r="B1886" s="146"/>
      <c r="D1886" s="147" t="s">
        <v>313</v>
      </c>
      <c r="E1886" s="148" t="s">
        <v>21</v>
      </c>
      <c r="F1886" s="149" t="s">
        <v>5332</v>
      </c>
      <c r="H1886" s="150">
        <v>27.56</v>
      </c>
      <c r="I1886" s="151"/>
      <c r="L1886" s="146"/>
      <c r="M1886" s="152"/>
      <c r="T1886" s="153"/>
      <c r="AT1886" s="148" t="s">
        <v>313</v>
      </c>
      <c r="AU1886" s="148" t="s">
        <v>81</v>
      </c>
      <c r="AV1886" s="12" t="s">
        <v>81</v>
      </c>
      <c r="AW1886" s="12" t="s">
        <v>34</v>
      </c>
      <c r="AX1886" s="12" t="s">
        <v>72</v>
      </c>
      <c r="AY1886" s="148" t="s">
        <v>306</v>
      </c>
    </row>
    <row r="1887" spans="2:65" s="12" customFormat="1">
      <c r="B1887" s="146"/>
      <c r="D1887" s="147" t="s">
        <v>313</v>
      </c>
      <c r="E1887" s="148" t="s">
        <v>21</v>
      </c>
      <c r="F1887" s="149" t="s">
        <v>4058</v>
      </c>
      <c r="H1887" s="150">
        <v>0</v>
      </c>
      <c r="I1887" s="151"/>
      <c r="L1887" s="146"/>
      <c r="M1887" s="152"/>
      <c r="T1887" s="153"/>
      <c r="AT1887" s="148" t="s">
        <v>313</v>
      </c>
      <c r="AU1887" s="148" t="s">
        <v>81</v>
      </c>
      <c r="AV1887" s="12" t="s">
        <v>81</v>
      </c>
      <c r="AW1887" s="12" t="s">
        <v>34</v>
      </c>
      <c r="AX1887" s="12" t="s">
        <v>72</v>
      </c>
      <c r="AY1887" s="148" t="s">
        <v>306</v>
      </c>
    </row>
    <row r="1888" spans="2:65" s="12" customFormat="1">
      <c r="B1888" s="146"/>
      <c r="D1888" s="147" t="s">
        <v>313</v>
      </c>
      <c r="E1888" s="148" t="s">
        <v>21</v>
      </c>
      <c r="F1888" s="149" t="s">
        <v>5333</v>
      </c>
      <c r="H1888" s="150">
        <v>29.405999999999999</v>
      </c>
      <c r="I1888" s="151"/>
      <c r="L1888" s="146"/>
      <c r="M1888" s="152"/>
      <c r="T1888" s="153"/>
      <c r="AT1888" s="148" t="s">
        <v>313</v>
      </c>
      <c r="AU1888" s="148" t="s">
        <v>81</v>
      </c>
      <c r="AV1888" s="12" t="s">
        <v>81</v>
      </c>
      <c r="AW1888" s="12" t="s">
        <v>34</v>
      </c>
      <c r="AX1888" s="12" t="s">
        <v>72</v>
      </c>
      <c r="AY1888" s="148" t="s">
        <v>306</v>
      </c>
    </row>
    <row r="1889" spans="2:65" s="12" customFormat="1">
      <c r="B1889" s="146"/>
      <c r="D1889" s="147" t="s">
        <v>313</v>
      </c>
      <c r="E1889" s="148" t="s">
        <v>21</v>
      </c>
      <c r="F1889" s="149" t="s">
        <v>4060</v>
      </c>
      <c r="H1889" s="150">
        <v>0</v>
      </c>
      <c r="I1889" s="151"/>
      <c r="L1889" s="146"/>
      <c r="M1889" s="152"/>
      <c r="T1889" s="153"/>
      <c r="AT1889" s="148" t="s">
        <v>313</v>
      </c>
      <c r="AU1889" s="148" t="s">
        <v>81</v>
      </c>
      <c r="AV1889" s="12" t="s">
        <v>81</v>
      </c>
      <c r="AW1889" s="12" t="s">
        <v>34</v>
      </c>
      <c r="AX1889" s="12" t="s">
        <v>72</v>
      </c>
      <c r="AY1889" s="148" t="s">
        <v>306</v>
      </c>
    </row>
    <row r="1890" spans="2:65" s="12" customFormat="1">
      <c r="B1890" s="146"/>
      <c r="D1890" s="147" t="s">
        <v>313</v>
      </c>
      <c r="E1890" s="148" t="s">
        <v>21</v>
      </c>
      <c r="F1890" s="149" t="s">
        <v>5334</v>
      </c>
      <c r="H1890" s="150">
        <v>35.265999999999998</v>
      </c>
      <c r="I1890" s="151"/>
      <c r="L1890" s="146"/>
      <c r="M1890" s="152"/>
      <c r="T1890" s="153"/>
      <c r="AT1890" s="148" t="s">
        <v>313</v>
      </c>
      <c r="AU1890" s="148" t="s">
        <v>81</v>
      </c>
      <c r="AV1890" s="12" t="s">
        <v>81</v>
      </c>
      <c r="AW1890" s="12" t="s">
        <v>34</v>
      </c>
      <c r="AX1890" s="12" t="s">
        <v>72</v>
      </c>
      <c r="AY1890" s="148" t="s">
        <v>306</v>
      </c>
    </row>
    <row r="1891" spans="2:65" s="12" customFormat="1">
      <c r="B1891" s="146"/>
      <c r="D1891" s="147" t="s">
        <v>313</v>
      </c>
      <c r="E1891" s="148" t="s">
        <v>21</v>
      </c>
      <c r="F1891" s="149" t="s">
        <v>5335</v>
      </c>
      <c r="H1891" s="150">
        <v>41.4</v>
      </c>
      <c r="I1891" s="151"/>
      <c r="L1891" s="146"/>
      <c r="M1891" s="152"/>
      <c r="T1891" s="153"/>
      <c r="AT1891" s="148" t="s">
        <v>313</v>
      </c>
      <c r="AU1891" s="148" t="s">
        <v>81</v>
      </c>
      <c r="AV1891" s="12" t="s">
        <v>81</v>
      </c>
      <c r="AW1891" s="12" t="s">
        <v>34</v>
      </c>
      <c r="AX1891" s="12" t="s">
        <v>72</v>
      </c>
      <c r="AY1891" s="148" t="s">
        <v>306</v>
      </c>
    </row>
    <row r="1892" spans="2:65" s="14" customFormat="1">
      <c r="B1892" s="165"/>
      <c r="D1892" s="147" t="s">
        <v>313</v>
      </c>
      <c r="E1892" s="166" t="s">
        <v>21</v>
      </c>
      <c r="F1892" s="167" t="s">
        <v>3825</v>
      </c>
      <c r="H1892" s="166" t="s">
        <v>21</v>
      </c>
      <c r="I1892" s="168"/>
      <c r="L1892" s="165"/>
      <c r="M1892" s="169"/>
      <c r="T1892" s="170"/>
      <c r="AT1892" s="166" t="s">
        <v>313</v>
      </c>
      <c r="AU1892" s="166" t="s">
        <v>81</v>
      </c>
      <c r="AV1892" s="14" t="s">
        <v>79</v>
      </c>
      <c r="AW1892" s="14" t="s">
        <v>34</v>
      </c>
      <c r="AX1892" s="14" t="s">
        <v>72</v>
      </c>
      <c r="AY1892" s="166" t="s">
        <v>306</v>
      </c>
    </row>
    <row r="1893" spans="2:65" s="12" customFormat="1">
      <c r="B1893" s="146"/>
      <c r="D1893" s="147" t="s">
        <v>313</v>
      </c>
      <c r="E1893" s="148" t="s">
        <v>21</v>
      </c>
      <c r="F1893" s="149" t="s">
        <v>5336</v>
      </c>
      <c r="H1893" s="150">
        <v>55.825000000000003</v>
      </c>
      <c r="I1893" s="151"/>
      <c r="L1893" s="146"/>
      <c r="M1893" s="152"/>
      <c r="T1893" s="153"/>
      <c r="AT1893" s="148" t="s">
        <v>313</v>
      </c>
      <c r="AU1893" s="148" t="s">
        <v>81</v>
      </c>
      <c r="AV1893" s="12" t="s">
        <v>81</v>
      </c>
      <c r="AW1893" s="12" t="s">
        <v>34</v>
      </c>
      <c r="AX1893" s="12" t="s">
        <v>72</v>
      </c>
      <c r="AY1893" s="148" t="s">
        <v>306</v>
      </c>
    </row>
    <row r="1894" spans="2:65" s="13" customFormat="1">
      <c r="B1894" s="154"/>
      <c r="D1894" s="147" t="s">
        <v>313</v>
      </c>
      <c r="E1894" s="155" t="s">
        <v>21</v>
      </c>
      <c r="F1894" s="156" t="s">
        <v>315</v>
      </c>
      <c r="H1894" s="157">
        <v>207.517</v>
      </c>
      <c r="I1894" s="158"/>
      <c r="L1894" s="154"/>
      <c r="M1894" s="159"/>
      <c r="T1894" s="160"/>
      <c r="AT1894" s="155" t="s">
        <v>313</v>
      </c>
      <c r="AU1894" s="155" t="s">
        <v>81</v>
      </c>
      <c r="AV1894" s="13" t="s">
        <v>89</v>
      </c>
      <c r="AW1894" s="13" t="s">
        <v>34</v>
      </c>
      <c r="AX1894" s="13" t="s">
        <v>72</v>
      </c>
      <c r="AY1894" s="155" t="s">
        <v>306</v>
      </c>
    </row>
    <row r="1895" spans="2:65" s="12" customFormat="1">
      <c r="B1895" s="146"/>
      <c r="D1895" s="147" t="s">
        <v>313</v>
      </c>
      <c r="E1895" s="148" t="s">
        <v>21</v>
      </c>
      <c r="F1895" s="149" t="s">
        <v>658</v>
      </c>
      <c r="H1895" s="150">
        <v>50</v>
      </c>
      <c r="I1895" s="151"/>
      <c r="L1895" s="146"/>
      <c r="M1895" s="152"/>
      <c r="T1895" s="153"/>
      <c r="AT1895" s="148" t="s">
        <v>313</v>
      </c>
      <c r="AU1895" s="148" t="s">
        <v>81</v>
      </c>
      <c r="AV1895" s="12" t="s">
        <v>81</v>
      </c>
      <c r="AW1895" s="12" t="s">
        <v>34</v>
      </c>
      <c r="AX1895" s="12" t="s">
        <v>72</v>
      </c>
      <c r="AY1895" s="148" t="s">
        <v>306</v>
      </c>
    </row>
    <row r="1896" spans="2:65" s="15" customFormat="1">
      <c r="B1896" s="171"/>
      <c r="D1896" s="147" t="s">
        <v>313</v>
      </c>
      <c r="E1896" s="172" t="s">
        <v>21</v>
      </c>
      <c r="F1896" s="173" t="s">
        <v>331</v>
      </c>
      <c r="H1896" s="174">
        <v>257.517</v>
      </c>
      <c r="I1896" s="175"/>
      <c r="L1896" s="171"/>
      <c r="M1896" s="176"/>
      <c r="T1896" s="177"/>
      <c r="AT1896" s="172" t="s">
        <v>313</v>
      </c>
      <c r="AU1896" s="172" t="s">
        <v>81</v>
      </c>
      <c r="AV1896" s="15" t="s">
        <v>108</v>
      </c>
      <c r="AW1896" s="15" t="s">
        <v>34</v>
      </c>
      <c r="AX1896" s="15" t="s">
        <v>79</v>
      </c>
      <c r="AY1896" s="172" t="s">
        <v>306</v>
      </c>
    </row>
    <row r="1897" spans="2:65" s="1" customFormat="1" ht="24.2" customHeight="1">
      <c r="B1897" s="33"/>
      <c r="C1897" s="133" t="s">
        <v>5337</v>
      </c>
      <c r="D1897" s="133" t="s">
        <v>308</v>
      </c>
      <c r="E1897" s="134" t="s">
        <v>5338</v>
      </c>
      <c r="F1897" s="135" t="s">
        <v>5339</v>
      </c>
      <c r="G1897" s="136" t="s">
        <v>236</v>
      </c>
      <c r="H1897" s="137">
        <v>228.178</v>
      </c>
      <c r="I1897" s="138"/>
      <c r="J1897" s="139">
        <f>ROUND(I1897*H1897,2)</f>
        <v>0</v>
      </c>
      <c r="K1897" s="135" t="s">
        <v>3596</v>
      </c>
      <c r="L1897" s="33"/>
      <c r="M1897" s="140" t="s">
        <v>21</v>
      </c>
      <c r="N1897" s="141" t="s">
        <v>43</v>
      </c>
      <c r="P1897" s="142">
        <f>O1897*H1897</f>
        <v>0</v>
      </c>
      <c r="Q1897" s="142">
        <v>2.5999999999999998E-4</v>
      </c>
      <c r="R1897" s="142">
        <f>Q1897*H1897</f>
        <v>5.9326279999999995E-2</v>
      </c>
      <c r="S1897" s="142">
        <v>0</v>
      </c>
      <c r="T1897" s="143">
        <f>S1897*H1897</f>
        <v>0</v>
      </c>
      <c r="AR1897" s="144" t="s">
        <v>368</v>
      </c>
      <c r="AT1897" s="144" t="s">
        <v>308</v>
      </c>
      <c r="AU1897" s="144" t="s">
        <v>81</v>
      </c>
      <c r="AY1897" s="18" t="s">
        <v>306</v>
      </c>
      <c r="BE1897" s="145">
        <f>IF(N1897="základní",J1897,0)</f>
        <v>0</v>
      </c>
      <c r="BF1897" s="145">
        <f>IF(N1897="snížená",J1897,0)</f>
        <v>0</v>
      </c>
      <c r="BG1897" s="145">
        <f>IF(N1897="zákl. přenesená",J1897,0)</f>
        <v>0</v>
      </c>
      <c r="BH1897" s="145">
        <f>IF(N1897="sníž. přenesená",J1897,0)</f>
        <v>0</v>
      </c>
      <c r="BI1897" s="145">
        <f>IF(N1897="nulová",J1897,0)</f>
        <v>0</v>
      </c>
      <c r="BJ1897" s="18" t="s">
        <v>79</v>
      </c>
      <c r="BK1897" s="145">
        <f>ROUND(I1897*H1897,2)</f>
        <v>0</v>
      </c>
      <c r="BL1897" s="18" t="s">
        <v>368</v>
      </c>
      <c r="BM1897" s="144" t="s">
        <v>5340</v>
      </c>
    </row>
    <row r="1898" spans="2:65" s="1" customFormat="1">
      <c r="B1898" s="33"/>
      <c r="D1898" s="161" t="s">
        <v>321</v>
      </c>
      <c r="F1898" s="162" t="s">
        <v>5341</v>
      </c>
      <c r="I1898" s="163"/>
      <c r="L1898" s="33"/>
      <c r="M1898" s="164"/>
      <c r="T1898" s="52"/>
      <c r="AT1898" s="18" t="s">
        <v>321</v>
      </c>
      <c r="AU1898" s="18" t="s">
        <v>81</v>
      </c>
    </row>
    <row r="1899" spans="2:65" s="14" customFormat="1">
      <c r="B1899" s="165"/>
      <c r="D1899" s="147" t="s">
        <v>313</v>
      </c>
      <c r="E1899" s="166" t="s">
        <v>21</v>
      </c>
      <c r="F1899" s="167" t="s">
        <v>5342</v>
      </c>
      <c r="H1899" s="166" t="s">
        <v>21</v>
      </c>
      <c r="I1899" s="168"/>
      <c r="L1899" s="165"/>
      <c r="M1899" s="169"/>
      <c r="T1899" s="170"/>
      <c r="AT1899" s="166" t="s">
        <v>313</v>
      </c>
      <c r="AU1899" s="166" t="s">
        <v>81</v>
      </c>
      <c r="AV1899" s="14" t="s">
        <v>79</v>
      </c>
      <c r="AW1899" s="14" t="s">
        <v>34</v>
      </c>
      <c r="AX1899" s="14" t="s">
        <v>72</v>
      </c>
      <c r="AY1899" s="166" t="s">
        <v>306</v>
      </c>
    </row>
    <row r="1900" spans="2:65" s="12" customFormat="1">
      <c r="B1900" s="146"/>
      <c r="D1900" s="147" t="s">
        <v>313</v>
      </c>
      <c r="E1900" s="148" t="s">
        <v>21</v>
      </c>
      <c r="F1900" s="149" t="s">
        <v>5343</v>
      </c>
      <c r="H1900" s="150">
        <v>401.96899999999999</v>
      </c>
      <c r="I1900" s="151"/>
      <c r="L1900" s="146"/>
      <c r="M1900" s="152"/>
      <c r="T1900" s="153"/>
      <c r="AT1900" s="148" t="s">
        <v>313</v>
      </c>
      <c r="AU1900" s="148" t="s">
        <v>81</v>
      </c>
      <c r="AV1900" s="12" t="s">
        <v>81</v>
      </c>
      <c r="AW1900" s="12" t="s">
        <v>34</v>
      </c>
      <c r="AX1900" s="12" t="s">
        <v>72</v>
      </c>
      <c r="AY1900" s="148" t="s">
        <v>306</v>
      </c>
    </row>
    <row r="1901" spans="2:65" s="12" customFormat="1">
      <c r="B1901" s="146"/>
      <c r="D1901" s="147" t="s">
        <v>313</v>
      </c>
      <c r="E1901" s="148" t="s">
        <v>21</v>
      </c>
      <c r="F1901" s="149" t="s">
        <v>5344</v>
      </c>
      <c r="H1901" s="150">
        <v>-198.791</v>
      </c>
      <c r="I1901" s="151"/>
      <c r="L1901" s="146"/>
      <c r="M1901" s="152"/>
      <c r="T1901" s="153"/>
      <c r="AT1901" s="148" t="s">
        <v>313</v>
      </c>
      <c r="AU1901" s="148" t="s">
        <v>81</v>
      </c>
      <c r="AV1901" s="12" t="s">
        <v>81</v>
      </c>
      <c r="AW1901" s="12" t="s">
        <v>34</v>
      </c>
      <c r="AX1901" s="12" t="s">
        <v>72</v>
      </c>
      <c r="AY1901" s="148" t="s">
        <v>306</v>
      </c>
    </row>
    <row r="1902" spans="2:65" s="13" customFormat="1">
      <c r="B1902" s="154"/>
      <c r="D1902" s="147" t="s">
        <v>313</v>
      </c>
      <c r="E1902" s="155" t="s">
        <v>21</v>
      </c>
      <c r="F1902" s="156" t="s">
        <v>315</v>
      </c>
      <c r="H1902" s="157">
        <v>203.178</v>
      </c>
      <c r="I1902" s="158"/>
      <c r="L1902" s="154"/>
      <c r="M1902" s="159"/>
      <c r="T1902" s="160"/>
      <c r="AT1902" s="155" t="s">
        <v>313</v>
      </c>
      <c r="AU1902" s="155" t="s">
        <v>81</v>
      </c>
      <c r="AV1902" s="13" t="s">
        <v>89</v>
      </c>
      <c r="AW1902" s="13" t="s">
        <v>34</v>
      </c>
      <c r="AX1902" s="13" t="s">
        <v>72</v>
      </c>
      <c r="AY1902" s="155" t="s">
        <v>306</v>
      </c>
    </row>
    <row r="1903" spans="2:65" s="12" customFormat="1">
      <c r="B1903" s="146"/>
      <c r="D1903" s="147" t="s">
        <v>313</v>
      </c>
      <c r="E1903" s="148" t="s">
        <v>21</v>
      </c>
      <c r="F1903" s="149" t="s">
        <v>482</v>
      </c>
      <c r="H1903" s="150">
        <v>25</v>
      </c>
      <c r="I1903" s="151"/>
      <c r="L1903" s="146"/>
      <c r="M1903" s="152"/>
      <c r="T1903" s="153"/>
      <c r="AT1903" s="148" t="s">
        <v>313</v>
      </c>
      <c r="AU1903" s="148" t="s">
        <v>81</v>
      </c>
      <c r="AV1903" s="12" t="s">
        <v>81</v>
      </c>
      <c r="AW1903" s="12" t="s">
        <v>34</v>
      </c>
      <c r="AX1903" s="12" t="s">
        <v>72</v>
      </c>
      <c r="AY1903" s="148" t="s">
        <v>306</v>
      </c>
    </row>
    <row r="1904" spans="2:65" s="15" customFormat="1">
      <c r="B1904" s="171"/>
      <c r="D1904" s="147" t="s">
        <v>313</v>
      </c>
      <c r="E1904" s="172" t="s">
        <v>21</v>
      </c>
      <c r="F1904" s="173" t="s">
        <v>331</v>
      </c>
      <c r="H1904" s="174">
        <v>228.178</v>
      </c>
      <c r="I1904" s="175"/>
      <c r="L1904" s="171"/>
      <c r="M1904" s="176"/>
      <c r="T1904" s="177"/>
      <c r="AT1904" s="172" t="s">
        <v>313</v>
      </c>
      <c r="AU1904" s="172" t="s">
        <v>81</v>
      </c>
      <c r="AV1904" s="15" t="s">
        <v>108</v>
      </c>
      <c r="AW1904" s="15" t="s">
        <v>34</v>
      </c>
      <c r="AX1904" s="15" t="s">
        <v>79</v>
      </c>
      <c r="AY1904" s="172" t="s">
        <v>306</v>
      </c>
    </row>
    <row r="1905" spans="2:65" s="1" customFormat="1" ht="24.2" customHeight="1">
      <c r="B1905" s="33"/>
      <c r="C1905" s="133" t="s">
        <v>5345</v>
      </c>
      <c r="D1905" s="133" t="s">
        <v>308</v>
      </c>
      <c r="E1905" s="134" t="s">
        <v>5346</v>
      </c>
      <c r="F1905" s="135" t="s">
        <v>5347</v>
      </c>
      <c r="G1905" s="136" t="s">
        <v>236</v>
      </c>
      <c r="H1905" s="137">
        <v>485.69499999999999</v>
      </c>
      <c r="I1905" s="138"/>
      <c r="J1905" s="139">
        <f>ROUND(I1905*H1905,2)</f>
        <v>0</v>
      </c>
      <c r="K1905" s="135" t="s">
        <v>3596</v>
      </c>
      <c r="L1905" s="33"/>
      <c r="M1905" s="140" t="s">
        <v>21</v>
      </c>
      <c r="N1905" s="141" t="s">
        <v>43</v>
      </c>
      <c r="P1905" s="142">
        <f>O1905*H1905</f>
        <v>0</v>
      </c>
      <c r="Q1905" s="142">
        <v>2.0000000000000002E-5</v>
      </c>
      <c r="R1905" s="142">
        <f>Q1905*H1905</f>
        <v>9.713900000000001E-3</v>
      </c>
      <c r="S1905" s="142">
        <v>0</v>
      </c>
      <c r="T1905" s="143">
        <f>S1905*H1905</f>
        <v>0</v>
      </c>
      <c r="AR1905" s="144" t="s">
        <v>368</v>
      </c>
      <c r="AT1905" s="144" t="s">
        <v>308</v>
      </c>
      <c r="AU1905" s="144" t="s">
        <v>81</v>
      </c>
      <c r="AY1905" s="18" t="s">
        <v>306</v>
      </c>
      <c r="BE1905" s="145">
        <f>IF(N1905="základní",J1905,0)</f>
        <v>0</v>
      </c>
      <c r="BF1905" s="145">
        <f>IF(N1905="snížená",J1905,0)</f>
        <v>0</v>
      </c>
      <c r="BG1905" s="145">
        <f>IF(N1905="zákl. přenesená",J1905,0)</f>
        <v>0</v>
      </c>
      <c r="BH1905" s="145">
        <f>IF(N1905="sníž. přenesená",J1905,0)</f>
        <v>0</v>
      </c>
      <c r="BI1905" s="145">
        <f>IF(N1905="nulová",J1905,0)</f>
        <v>0</v>
      </c>
      <c r="BJ1905" s="18" t="s">
        <v>79</v>
      </c>
      <c r="BK1905" s="145">
        <f>ROUND(I1905*H1905,2)</f>
        <v>0</v>
      </c>
      <c r="BL1905" s="18" t="s">
        <v>368</v>
      </c>
      <c r="BM1905" s="144" t="s">
        <v>5348</v>
      </c>
    </row>
    <row r="1906" spans="2:65" s="1" customFormat="1">
      <c r="B1906" s="33"/>
      <c r="D1906" s="161" t="s">
        <v>321</v>
      </c>
      <c r="F1906" s="162" t="s">
        <v>5349</v>
      </c>
      <c r="I1906" s="163"/>
      <c r="L1906" s="33"/>
      <c r="M1906" s="164"/>
      <c r="T1906" s="52"/>
      <c r="AT1906" s="18" t="s">
        <v>321</v>
      </c>
      <c r="AU1906" s="18" t="s">
        <v>81</v>
      </c>
    </row>
    <row r="1907" spans="2:65" s="12" customFormat="1">
      <c r="B1907" s="146"/>
      <c r="D1907" s="147" t="s">
        <v>313</v>
      </c>
      <c r="E1907" s="148" t="s">
        <v>21</v>
      </c>
      <c r="F1907" s="149" t="s">
        <v>5350</v>
      </c>
      <c r="H1907" s="150">
        <v>485.69499999999999</v>
      </c>
      <c r="I1907" s="151"/>
      <c r="L1907" s="146"/>
      <c r="M1907" s="152"/>
      <c r="T1907" s="153"/>
      <c r="AT1907" s="148" t="s">
        <v>313</v>
      </c>
      <c r="AU1907" s="148" t="s">
        <v>81</v>
      </c>
      <c r="AV1907" s="12" t="s">
        <v>81</v>
      </c>
      <c r="AW1907" s="12" t="s">
        <v>34</v>
      </c>
      <c r="AX1907" s="12" t="s">
        <v>72</v>
      </c>
      <c r="AY1907" s="148" t="s">
        <v>306</v>
      </c>
    </row>
    <row r="1908" spans="2:65" s="13" customFormat="1">
      <c r="B1908" s="154"/>
      <c r="D1908" s="147" t="s">
        <v>313</v>
      </c>
      <c r="E1908" s="155" t="s">
        <v>21</v>
      </c>
      <c r="F1908" s="156" t="s">
        <v>315</v>
      </c>
      <c r="H1908" s="157">
        <v>485.69499999999999</v>
      </c>
      <c r="I1908" s="158"/>
      <c r="L1908" s="154"/>
      <c r="M1908" s="159"/>
      <c r="T1908" s="160"/>
      <c r="AT1908" s="155" t="s">
        <v>313</v>
      </c>
      <c r="AU1908" s="155" t="s">
        <v>81</v>
      </c>
      <c r="AV1908" s="13" t="s">
        <v>89</v>
      </c>
      <c r="AW1908" s="13" t="s">
        <v>34</v>
      </c>
      <c r="AX1908" s="13" t="s">
        <v>79</v>
      </c>
      <c r="AY1908" s="155" t="s">
        <v>306</v>
      </c>
    </row>
    <row r="1909" spans="2:65" s="1" customFormat="1" ht="24.2" customHeight="1">
      <c r="B1909" s="33"/>
      <c r="C1909" s="133" t="s">
        <v>5351</v>
      </c>
      <c r="D1909" s="133" t="s">
        <v>308</v>
      </c>
      <c r="E1909" s="134" t="s">
        <v>2521</v>
      </c>
      <c r="F1909" s="135" t="s">
        <v>2522</v>
      </c>
      <c r="G1909" s="136" t="s">
        <v>236</v>
      </c>
      <c r="H1909" s="137">
        <v>35.68</v>
      </c>
      <c r="I1909" s="138"/>
      <c r="J1909" s="139">
        <f>ROUND(I1909*H1909,2)</f>
        <v>0</v>
      </c>
      <c r="K1909" s="135" t="s">
        <v>3596</v>
      </c>
      <c r="L1909" s="33"/>
      <c r="M1909" s="140" t="s">
        <v>21</v>
      </c>
      <c r="N1909" s="141" t="s">
        <v>43</v>
      </c>
      <c r="P1909" s="142">
        <f>O1909*H1909</f>
        <v>0</v>
      </c>
      <c r="Q1909" s="142">
        <v>2.9E-4</v>
      </c>
      <c r="R1909" s="142">
        <f>Q1909*H1909</f>
        <v>1.0347200000000001E-2</v>
      </c>
      <c r="S1909" s="142">
        <v>0</v>
      </c>
      <c r="T1909" s="143">
        <f>S1909*H1909</f>
        <v>0</v>
      </c>
      <c r="AR1909" s="144" t="s">
        <v>368</v>
      </c>
      <c r="AT1909" s="144" t="s">
        <v>308</v>
      </c>
      <c r="AU1909" s="144" t="s">
        <v>81</v>
      </c>
      <c r="AY1909" s="18" t="s">
        <v>306</v>
      </c>
      <c r="BE1909" s="145">
        <f>IF(N1909="základní",J1909,0)</f>
        <v>0</v>
      </c>
      <c r="BF1909" s="145">
        <f>IF(N1909="snížená",J1909,0)</f>
        <v>0</v>
      </c>
      <c r="BG1909" s="145">
        <f>IF(N1909="zákl. přenesená",J1909,0)</f>
        <v>0</v>
      </c>
      <c r="BH1909" s="145">
        <f>IF(N1909="sníž. přenesená",J1909,0)</f>
        <v>0</v>
      </c>
      <c r="BI1909" s="145">
        <f>IF(N1909="nulová",J1909,0)</f>
        <v>0</v>
      </c>
      <c r="BJ1909" s="18" t="s">
        <v>79</v>
      </c>
      <c r="BK1909" s="145">
        <f>ROUND(I1909*H1909,2)</f>
        <v>0</v>
      </c>
      <c r="BL1909" s="18" t="s">
        <v>368</v>
      </c>
      <c r="BM1909" s="144" t="s">
        <v>5352</v>
      </c>
    </row>
    <row r="1910" spans="2:65" s="1" customFormat="1">
      <c r="B1910" s="33"/>
      <c r="D1910" s="161" t="s">
        <v>321</v>
      </c>
      <c r="F1910" s="162" t="s">
        <v>5353</v>
      </c>
      <c r="I1910" s="163"/>
      <c r="L1910" s="33"/>
      <c r="M1910" s="164"/>
      <c r="T1910" s="52"/>
      <c r="AT1910" s="18" t="s">
        <v>321</v>
      </c>
      <c r="AU1910" s="18" t="s">
        <v>81</v>
      </c>
    </row>
    <row r="1911" spans="2:65" s="14" customFormat="1">
      <c r="B1911" s="165"/>
      <c r="D1911" s="147" t="s">
        <v>313</v>
      </c>
      <c r="E1911" s="166" t="s">
        <v>21</v>
      </c>
      <c r="F1911" s="167" t="s">
        <v>4016</v>
      </c>
      <c r="H1911" s="166" t="s">
        <v>21</v>
      </c>
      <c r="I1911" s="168"/>
      <c r="L1911" s="165"/>
      <c r="M1911" s="169"/>
      <c r="T1911" s="170"/>
      <c r="AT1911" s="166" t="s">
        <v>313</v>
      </c>
      <c r="AU1911" s="166" t="s">
        <v>81</v>
      </c>
      <c r="AV1911" s="14" t="s">
        <v>79</v>
      </c>
      <c r="AW1911" s="14" t="s">
        <v>34</v>
      </c>
      <c r="AX1911" s="14" t="s">
        <v>72</v>
      </c>
      <c r="AY1911" s="166" t="s">
        <v>306</v>
      </c>
    </row>
    <row r="1912" spans="2:65" s="14" customFormat="1">
      <c r="B1912" s="165"/>
      <c r="D1912" s="147" t="s">
        <v>313</v>
      </c>
      <c r="E1912" s="166" t="s">
        <v>21</v>
      </c>
      <c r="F1912" s="167" t="s">
        <v>3819</v>
      </c>
      <c r="H1912" s="166" t="s">
        <v>21</v>
      </c>
      <c r="I1912" s="168"/>
      <c r="L1912" s="165"/>
      <c r="M1912" s="169"/>
      <c r="T1912" s="170"/>
      <c r="AT1912" s="166" t="s">
        <v>313</v>
      </c>
      <c r="AU1912" s="166" t="s">
        <v>81</v>
      </c>
      <c r="AV1912" s="14" t="s">
        <v>79</v>
      </c>
      <c r="AW1912" s="14" t="s">
        <v>34</v>
      </c>
      <c r="AX1912" s="14" t="s">
        <v>72</v>
      </c>
      <c r="AY1912" s="166" t="s">
        <v>306</v>
      </c>
    </row>
    <row r="1913" spans="2:65" s="12" customFormat="1">
      <c r="B1913" s="146"/>
      <c r="D1913" s="147" t="s">
        <v>313</v>
      </c>
      <c r="E1913" s="148" t="s">
        <v>21</v>
      </c>
      <c r="F1913" s="149" t="s">
        <v>4021</v>
      </c>
      <c r="H1913" s="150">
        <v>4.04</v>
      </c>
      <c r="I1913" s="151"/>
      <c r="L1913" s="146"/>
      <c r="M1913" s="152"/>
      <c r="T1913" s="153"/>
      <c r="AT1913" s="148" t="s">
        <v>313</v>
      </c>
      <c r="AU1913" s="148" t="s">
        <v>81</v>
      </c>
      <c r="AV1913" s="12" t="s">
        <v>81</v>
      </c>
      <c r="AW1913" s="12" t="s">
        <v>34</v>
      </c>
      <c r="AX1913" s="12" t="s">
        <v>72</v>
      </c>
      <c r="AY1913" s="148" t="s">
        <v>306</v>
      </c>
    </row>
    <row r="1914" spans="2:65" s="12" customFormat="1">
      <c r="B1914" s="146"/>
      <c r="D1914" s="147" t="s">
        <v>313</v>
      </c>
      <c r="E1914" s="148" t="s">
        <v>21</v>
      </c>
      <c r="F1914" s="149" t="s">
        <v>4022</v>
      </c>
      <c r="H1914" s="150">
        <v>11.78</v>
      </c>
      <c r="I1914" s="151"/>
      <c r="L1914" s="146"/>
      <c r="M1914" s="152"/>
      <c r="T1914" s="153"/>
      <c r="AT1914" s="148" t="s">
        <v>313</v>
      </c>
      <c r="AU1914" s="148" t="s">
        <v>81</v>
      </c>
      <c r="AV1914" s="12" t="s">
        <v>81</v>
      </c>
      <c r="AW1914" s="12" t="s">
        <v>34</v>
      </c>
      <c r="AX1914" s="12" t="s">
        <v>72</v>
      </c>
      <c r="AY1914" s="148" t="s">
        <v>306</v>
      </c>
    </row>
    <row r="1915" spans="2:65" s="14" customFormat="1">
      <c r="B1915" s="165"/>
      <c r="D1915" s="147" t="s">
        <v>313</v>
      </c>
      <c r="E1915" s="166" t="s">
        <v>21</v>
      </c>
      <c r="F1915" s="167" t="s">
        <v>3825</v>
      </c>
      <c r="H1915" s="166" t="s">
        <v>21</v>
      </c>
      <c r="I1915" s="168"/>
      <c r="L1915" s="165"/>
      <c r="M1915" s="169"/>
      <c r="T1915" s="170"/>
      <c r="AT1915" s="166" t="s">
        <v>313</v>
      </c>
      <c r="AU1915" s="166" t="s">
        <v>81</v>
      </c>
      <c r="AV1915" s="14" t="s">
        <v>79</v>
      </c>
      <c r="AW1915" s="14" t="s">
        <v>34</v>
      </c>
      <c r="AX1915" s="14" t="s">
        <v>72</v>
      </c>
      <c r="AY1915" s="166" t="s">
        <v>306</v>
      </c>
    </row>
    <row r="1916" spans="2:65" s="12" customFormat="1">
      <c r="B1916" s="146"/>
      <c r="D1916" s="147" t="s">
        <v>313</v>
      </c>
      <c r="E1916" s="148" t="s">
        <v>21</v>
      </c>
      <c r="F1916" s="149" t="s">
        <v>4023</v>
      </c>
      <c r="H1916" s="150">
        <v>19.86</v>
      </c>
      <c r="I1916" s="151"/>
      <c r="L1916" s="146"/>
      <c r="M1916" s="152"/>
      <c r="T1916" s="153"/>
      <c r="AT1916" s="148" t="s">
        <v>313</v>
      </c>
      <c r="AU1916" s="148" t="s">
        <v>81</v>
      </c>
      <c r="AV1916" s="12" t="s">
        <v>81</v>
      </c>
      <c r="AW1916" s="12" t="s">
        <v>34</v>
      </c>
      <c r="AX1916" s="12" t="s">
        <v>72</v>
      </c>
      <c r="AY1916" s="148" t="s">
        <v>306</v>
      </c>
    </row>
    <row r="1917" spans="2:65" s="13" customFormat="1">
      <c r="B1917" s="154"/>
      <c r="D1917" s="147" t="s">
        <v>313</v>
      </c>
      <c r="E1917" s="155" t="s">
        <v>21</v>
      </c>
      <c r="F1917" s="156" t="s">
        <v>315</v>
      </c>
      <c r="H1917" s="157">
        <v>35.68</v>
      </c>
      <c r="I1917" s="158"/>
      <c r="L1917" s="154"/>
      <c r="M1917" s="159"/>
      <c r="T1917" s="160"/>
      <c r="AT1917" s="155" t="s">
        <v>313</v>
      </c>
      <c r="AU1917" s="155" t="s">
        <v>81</v>
      </c>
      <c r="AV1917" s="13" t="s">
        <v>89</v>
      </c>
      <c r="AW1917" s="13" t="s">
        <v>34</v>
      </c>
      <c r="AX1917" s="13" t="s">
        <v>79</v>
      </c>
      <c r="AY1917" s="155" t="s">
        <v>306</v>
      </c>
    </row>
    <row r="1918" spans="2:65" s="1" customFormat="1" ht="24.2" customHeight="1">
      <c r="B1918" s="33"/>
      <c r="C1918" s="133" t="s">
        <v>5354</v>
      </c>
      <c r="D1918" s="133" t="s">
        <v>308</v>
      </c>
      <c r="E1918" s="134" t="s">
        <v>5355</v>
      </c>
      <c r="F1918" s="135" t="s">
        <v>5356</v>
      </c>
      <c r="G1918" s="136" t="s">
        <v>236</v>
      </c>
      <c r="H1918" s="137">
        <v>296.54500000000002</v>
      </c>
      <c r="I1918" s="138"/>
      <c r="J1918" s="139">
        <f>ROUND(I1918*H1918,2)</f>
        <v>0</v>
      </c>
      <c r="K1918" s="135" t="s">
        <v>3596</v>
      </c>
      <c r="L1918" s="33"/>
      <c r="M1918" s="140" t="s">
        <v>21</v>
      </c>
      <c r="N1918" s="141" t="s">
        <v>43</v>
      </c>
      <c r="P1918" s="142">
        <f>O1918*H1918</f>
        <v>0</v>
      </c>
      <c r="Q1918" s="142">
        <v>2.9E-4</v>
      </c>
      <c r="R1918" s="142">
        <f>Q1918*H1918</f>
        <v>8.5998050000000006E-2</v>
      </c>
      <c r="S1918" s="142">
        <v>0</v>
      </c>
      <c r="T1918" s="143">
        <f>S1918*H1918</f>
        <v>0</v>
      </c>
      <c r="AR1918" s="144" t="s">
        <v>368</v>
      </c>
      <c r="AT1918" s="144" t="s">
        <v>308</v>
      </c>
      <c r="AU1918" s="144" t="s">
        <v>81</v>
      </c>
      <c r="AY1918" s="18" t="s">
        <v>306</v>
      </c>
      <c r="BE1918" s="145">
        <f>IF(N1918="základní",J1918,0)</f>
        <v>0</v>
      </c>
      <c r="BF1918" s="145">
        <f>IF(N1918="snížená",J1918,0)</f>
        <v>0</v>
      </c>
      <c r="BG1918" s="145">
        <f>IF(N1918="zákl. přenesená",J1918,0)</f>
        <v>0</v>
      </c>
      <c r="BH1918" s="145">
        <f>IF(N1918="sníž. přenesená",J1918,0)</f>
        <v>0</v>
      </c>
      <c r="BI1918" s="145">
        <f>IF(N1918="nulová",J1918,0)</f>
        <v>0</v>
      </c>
      <c r="BJ1918" s="18" t="s">
        <v>79</v>
      </c>
      <c r="BK1918" s="145">
        <f>ROUND(I1918*H1918,2)</f>
        <v>0</v>
      </c>
      <c r="BL1918" s="18" t="s">
        <v>368</v>
      </c>
      <c r="BM1918" s="144" t="s">
        <v>5357</v>
      </c>
    </row>
    <row r="1919" spans="2:65" s="1" customFormat="1">
      <c r="B1919" s="33"/>
      <c r="D1919" s="161" t="s">
        <v>321</v>
      </c>
      <c r="F1919" s="162" t="s">
        <v>5358</v>
      </c>
      <c r="I1919" s="163"/>
      <c r="L1919" s="33"/>
      <c r="M1919" s="164"/>
      <c r="T1919" s="52"/>
      <c r="AT1919" s="18" t="s">
        <v>321</v>
      </c>
      <c r="AU1919" s="18" t="s">
        <v>81</v>
      </c>
    </row>
    <row r="1920" spans="2:65" s="14" customFormat="1">
      <c r="B1920" s="165"/>
      <c r="D1920" s="147" t="s">
        <v>313</v>
      </c>
      <c r="E1920" s="166" t="s">
        <v>21</v>
      </c>
      <c r="F1920" s="167" t="s">
        <v>1209</v>
      </c>
      <c r="H1920" s="166" t="s">
        <v>21</v>
      </c>
      <c r="I1920" s="168"/>
      <c r="L1920" s="165"/>
      <c r="M1920" s="169"/>
      <c r="T1920" s="170"/>
      <c r="AT1920" s="166" t="s">
        <v>313</v>
      </c>
      <c r="AU1920" s="166" t="s">
        <v>81</v>
      </c>
      <c r="AV1920" s="14" t="s">
        <v>79</v>
      </c>
      <c r="AW1920" s="14" t="s">
        <v>34</v>
      </c>
      <c r="AX1920" s="14" t="s">
        <v>72</v>
      </c>
      <c r="AY1920" s="166" t="s">
        <v>306</v>
      </c>
    </row>
    <row r="1921" spans="2:51" s="12" customFormat="1">
      <c r="B1921" s="146"/>
      <c r="D1921" s="147" t="s">
        <v>313</v>
      </c>
      <c r="E1921" s="148" t="s">
        <v>21</v>
      </c>
      <c r="F1921" s="149" t="s">
        <v>4012</v>
      </c>
      <c r="H1921" s="150">
        <v>296.54500000000002</v>
      </c>
      <c r="I1921" s="151"/>
      <c r="L1921" s="146"/>
      <c r="M1921" s="152"/>
      <c r="T1921" s="153"/>
      <c r="AT1921" s="148" t="s">
        <v>313</v>
      </c>
      <c r="AU1921" s="148" t="s">
        <v>81</v>
      </c>
      <c r="AV1921" s="12" t="s">
        <v>81</v>
      </c>
      <c r="AW1921" s="12" t="s">
        <v>34</v>
      </c>
      <c r="AX1921" s="12" t="s">
        <v>72</v>
      </c>
      <c r="AY1921" s="148" t="s">
        <v>306</v>
      </c>
    </row>
    <row r="1922" spans="2:51" s="13" customFormat="1">
      <c r="B1922" s="154"/>
      <c r="D1922" s="147" t="s">
        <v>313</v>
      </c>
      <c r="E1922" s="155" t="s">
        <v>21</v>
      </c>
      <c r="F1922" s="156" t="s">
        <v>315</v>
      </c>
      <c r="H1922" s="157">
        <v>296.54500000000002</v>
      </c>
      <c r="I1922" s="158"/>
      <c r="L1922" s="154"/>
      <c r="M1922" s="200"/>
      <c r="N1922" s="201"/>
      <c r="O1922" s="201"/>
      <c r="P1922" s="201"/>
      <c r="Q1922" s="201"/>
      <c r="R1922" s="201"/>
      <c r="S1922" s="201"/>
      <c r="T1922" s="202"/>
      <c r="AT1922" s="155" t="s">
        <v>313</v>
      </c>
      <c r="AU1922" s="155" t="s">
        <v>81</v>
      </c>
      <c r="AV1922" s="13" t="s">
        <v>89</v>
      </c>
      <c r="AW1922" s="13" t="s">
        <v>34</v>
      </c>
      <c r="AX1922" s="13" t="s">
        <v>79</v>
      </c>
      <c r="AY1922" s="155" t="s">
        <v>306</v>
      </c>
    </row>
    <row r="1923" spans="2:51" s="1" customFormat="1" ht="6.95" customHeight="1">
      <c r="B1923" s="41"/>
      <c r="C1923" s="42"/>
      <c r="D1923" s="42"/>
      <c r="E1923" s="42"/>
      <c r="F1923" s="42"/>
      <c r="G1923" s="42"/>
      <c r="H1923" s="42"/>
      <c r="I1923" s="42"/>
      <c r="J1923" s="42"/>
      <c r="K1923" s="42"/>
      <c r="L1923" s="33"/>
    </row>
  </sheetData>
  <sheetProtection algorithmName="SHA-512" hashValue="k31F9mOPnj8lOpuLBjvspHl9jLh518vp+gNUyPRGEpK3GDoBIHFB0SBba8PZmaYUgI7vEGSUP/E//Pvze8MWQw==" saltValue="UNb6SCkFNAzQNLxZD3nlVg==" spinCount="100000" sheet="1" objects="1" scenarios="1" formatColumns="0" formatRows="0" autoFilter="0"/>
  <autoFilter ref="C115:K1922" xr:uid="{00000000-0009-0000-0000-000011000000}"/>
  <mergeCells count="15">
    <mergeCell ref="E102:H102"/>
    <mergeCell ref="E106:H106"/>
    <mergeCell ref="E104:H104"/>
    <mergeCell ref="E108:H108"/>
    <mergeCell ref="L2:V2"/>
    <mergeCell ref="E31:H31"/>
    <mergeCell ref="E52:H52"/>
    <mergeCell ref="E56:H56"/>
    <mergeCell ref="E54:H54"/>
    <mergeCell ref="E58:H58"/>
    <mergeCell ref="E7:H7"/>
    <mergeCell ref="E11:H11"/>
    <mergeCell ref="E9:H9"/>
    <mergeCell ref="E13:H13"/>
    <mergeCell ref="E22:H22"/>
  </mergeCells>
  <hyperlinks>
    <hyperlink ref="F120" r:id="rId1" xr:uid="{00000000-0004-0000-1100-000000000000}"/>
    <hyperlink ref="F124" r:id="rId2" xr:uid="{00000000-0004-0000-1100-000001000000}"/>
    <hyperlink ref="F129" r:id="rId3" xr:uid="{00000000-0004-0000-1100-000002000000}"/>
    <hyperlink ref="F137" r:id="rId4" xr:uid="{00000000-0004-0000-1100-000003000000}"/>
    <hyperlink ref="F144" r:id="rId5" xr:uid="{00000000-0004-0000-1100-000004000000}"/>
    <hyperlink ref="F149" r:id="rId6" xr:uid="{00000000-0004-0000-1100-000005000000}"/>
    <hyperlink ref="F155" r:id="rId7" xr:uid="{00000000-0004-0000-1100-000006000000}"/>
    <hyperlink ref="F160" r:id="rId8" xr:uid="{00000000-0004-0000-1100-000007000000}"/>
    <hyperlink ref="F165" r:id="rId9" xr:uid="{00000000-0004-0000-1100-000008000000}"/>
    <hyperlink ref="F172" r:id="rId10" xr:uid="{00000000-0004-0000-1100-000009000000}"/>
    <hyperlink ref="F176" r:id="rId11" xr:uid="{00000000-0004-0000-1100-00000A000000}"/>
    <hyperlink ref="F181" r:id="rId12" xr:uid="{00000000-0004-0000-1100-00000B000000}"/>
    <hyperlink ref="F185" r:id="rId13" xr:uid="{00000000-0004-0000-1100-00000C000000}"/>
    <hyperlink ref="F189" r:id="rId14" xr:uid="{00000000-0004-0000-1100-00000D000000}"/>
    <hyperlink ref="F193" r:id="rId15" xr:uid="{00000000-0004-0000-1100-00000E000000}"/>
    <hyperlink ref="F199" r:id="rId16" xr:uid="{00000000-0004-0000-1100-00000F000000}"/>
    <hyperlink ref="F207" r:id="rId17" xr:uid="{00000000-0004-0000-1100-000010000000}"/>
    <hyperlink ref="F213" r:id="rId18" xr:uid="{00000000-0004-0000-1100-000011000000}"/>
    <hyperlink ref="F217" r:id="rId19" xr:uid="{00000000-0004-0000-1100-000012000000}"/>
    <hyperlink ref="F222" r:id="rId20" xr:uid="{00000000-0004-0000-1100-000013000000}"/>
    <hyperlink ref="F226" r:id="rId21" xr:uid="{00000000-0004-0000-1100-000014000000}"/>
    <hyperlink ref="F233" r:id="rId22" xr:uid="{00000000-0004-0000-1100-000015000000}"/>
    <hyperlink ref="F238" r:id="rId23" xr:uid="{00000000-0004-0000-1100-000016000000}"/>
    <hyperlink ref="F243" r:id="rId24" xr:uid="{00000000-0004-0000-1100-000017000000}"/>
    <hyperlink ref="F247" r:id="rId25" xr:uid="{00000000-0004-0000-1100-000018000000}"/>
    <hyperlink ref="F255" r:id="rId26" xr:uid="{00000000-0004-0000-1100-000019000000}"/>
    <hyperlink ref="F259" r:id="rId27" xr:uid="{00000000-0004-0000-1100-00001A000000}"/>
    <hyperlink ref="F265" r:id="rId28" xr:uid="{00000000-0004-0000-1100-00001B000000}"/>
    <hyperlink ref="F279" r:id="rId29" xr:uid="{00000000-0004-0000-1100-00001C000000}"/>
    <hyperlink ref="F287" r:id="rId30" xr:uid="{00000000-0004-0000-1100-00001D000000}"/>
    <hyperlink ref="F294" r:id="rId31" xr:uid="{00000000-0004-0000-1100-00001E000000}"/>
    <hyperlink ref="F300" r:id="rId32" xr:uid="{00000000-0004-0000-1100-00001F000000}"/>
    <hyperlink ref="F304" r:id="rId33" xr:uid="{00000000-0004-0000-1100-000020000000}"/>
    <hyperlink ref="F308" r:id="rId34" xr:uid="{00000000-0004-0000-1100-000021000000}"/>
    <hyperlink ref="F313" r:id="rId35" xr:uid="{00000000-0004-0000-1100-000022000000}"/>
    <hyperlink ref="F318" r:id="rId36" xr:uid="{00000000-0004-0000-1100-000023000000}"/>
    <hyperlink ref="F323" r:id="rId37" xr:uid="{00000000-0004-0000-1100-000024000000}"/>
    <hyperlink ref="F327" r:id="rId38" xr:uid="{00000000-0004-0000-1100-000025000000}"/>
    <hyperlink ref="F332" r:id="rId39" xr:uid="{00000000-0004-0000-1100-000026000000}"/>
    <hyperlink ref="F338" r:id="rId40" xr:uid="{00000000-0004-0000-1100-000027000000}"/>
    <hyperlink ref="F344" r:id="rId41" xr:uid="{00000000-0004-0000-1100-000028000000}"/>
    <hyperlink ref="F351" r:id="rId42" xr:uid="{00000000-0004-0000-1100-000029000000}"/>
    <hyperlink ref="F357" r:id="rId43" xr:uid="{00000000-0004-0000-1100-00002A000000}"/>
    <hyperlink ref="F362" r:id="rId44" xr:uid="{00000000-0004-0000-1100-00002B000000}"/>
    <hyperlink ref="F369" r:id="rId45" xr:uid="{00000000-0004-0000-1100-00002C000000}"/>
    <hyperlink ref="F375" r:id="rId46" xr:uid="{00000000-0004-0000-1100-00002D000000}"/>
    <hyperlink ref="F387" r:id="rId47" xr:uid="{00000000-0004-0000-1100-00002E000000}"/>
    <hyperlink ref="F398" r:id="rId48" xr:uid="{00000000-0004-0000-1100-00002F000000}"/>
    <hyperlink ref="F404" r:id="rId49" xr:uid="{00000000-0004-0000-1100-000030000000}"/>
    <hyperlink ref="F412" r:id="rId50" xr:uid="{00000000-0004-0000-1100-000031000000}"/>
    <hyperlink ref="F420" r:id="rId51" xr:uid="{00000000-0004-0000-1100-000032000000}"/>
    <hyperlink ref="F424" r:id="rId52" xr:uid="{00000000-0004-0000-1100-000033000000}"/>
    <hyperlink ref="F429" r:id="rId53" xr:uid="{00000000-0004-0000-1100-000034000000}"/>
    <hyperlink ref="F439" r:id="rId54" xr:uid="{00000000-0004-0000-1100-000035000000}"/>
    <hyperlink ref="F443" r:id="rId55" xr:uid="{00000000-0004-0000-1100-000036000000}"/>
    <hyperlink ref="F449" r:id="rId56" xr:uid="{00000000-0004-0000-1100-000037000000}"/>
    <hyperlink ref="F453" r:id="rId57" xr:uid="{00000000-0004-0000-1100-000038000000}"/>
    <hyperlink ref="F457" r:id="rId58" xr:uid="{00000000-0004-0000-1100-000039000000}"/>
    <hyperlink ref="F474" r:id="rId59" xr:uid="{00000000-0004-0000-1100-00003A000000}"/>
    <hyperlink ref="F491" r:id="rId60" xr:uid="{00000000-0004-0000-1100-00003B000000}"/>
    <hyperlink ref="F495" r:id="rId61" xr:uid="{00000000-0004-0000-1100-00003C000000}"/>
    <hyperlink ref="F504" r:id="rId62" xr:uid="{00000000-0004-0000-1100-00003D000000}"/>
    <hyperlink ref="F508" r:id="rId63" xr:uid="{00000000-0004-0000-1100-00003E000000}"/>
    <hyperlink ref="F513" r:id="rId64" xr:uid="{00000000-0004-0000-1100-00003F000000}"/>
    <hyperlink ref="F521" r:id="rId65" xr:uid="{00000000-0004-0000-1100-000040000000}"/>
    <hyperlink ref="F535" r:id="rId66" xr:uid="{00000000-0004-0000-1100-000041000000}"/>
    <hyperlink ref="F540" r:id="rId67" xr:uid="{00000000-0004-0000-1100-000042000000}"/>
    <hyperlink ref="F546" r:id="rId68" xr:uid="{00000000-0004-0000-1100-000043000000}"/>
    <hyperlink ref="F557" r:id="rId69" xr:uid="{00000000-0004-0000-1100-000044000000}"/>
    <hyperlink ref="F565" r:id="rId70" xr:uid="{00000000-0004-0000-1100-000045000000}"/>
    <hyperlink ref="F583" r:id="rId71" xr:uid="{00000000-0004-0000-1100-000046000000}"/>
    <hyperlink ref="F604" r:id="rId72" xr:uid="{00000000-0004-0000-1100-000047000000}"/>
    <hyperlink ref="F609" r:id="rId73" xr:uid="{00000000-0004-0000-1100-000048000000}"/>
    <hyperlink ref="F615" r:id="rId74" xr:uid="{00000000-0004-0000-1100-000049000000}"/>
    <hyperlink ref="F619" r:id="rId75" xr:uid="{00000000-0004-0000-1100-00004A000000}"/>
    <hyperlink ref="F625" r:id="rId76" xr:uid="{00000000-0004-0000-1100-00004B000000}"/>
    <hyperlink ref="F630" r:id="rId77" xr:uid="{00000000-0004-0000-1100-00004C000000}"/>
    <hyperlink ref="F640" r:id="rId78" xr:uid="{00000000-0004-0000-1100-00004D000000}"/>
    <hyperlink ref="F647" r:id="rId79" xr:uid="{00000000-0004-0000-1100-00004E000000}"/>
    <hyperlink ref="F655" r:id="rId80" xr:uid="{00000000-0004-0000-1100-00004F000000}"/>
    <hyperlink ref="F663" r:id="rId81" xr:uid="{00000000-0004-0000-1100-000050000000}"/>
    <hyperlink ref="F708" r:id="rId82" xr:uid="{00000000-0004-0000-1100-000051000000}"/>
    <hyperlink ref="F729" r:id="rId83" xr:uid="{00000000-0004-0000-1100-000052000000}"/>
    <hyperlink ref="F733" r:id="rId84" xr:uid="{00000000-0004-0000-1100-000053000000}"/>
    <hyperlink ref="F741" r:id="rId85" xr:uid="{00000000-0004-0000-1100-000054000000}"/>
    <hyperlink ref="F766" r:id="rId86" xr:uid="{00000000-0004-0000-1100-000055000000}"/>
    <hyperlink ref="F772" r:id="rId87" xr:uid="{00000000-0004-0000-1100-000056000000}"/>
    <hyperlink ref="F777" r:id="rId88" xr:uid="{00000000-0004-0000-1100-000057000000}"/>
    <hyperlink ref="F784" r:id="rId89" xr:uid="{00000000-0004-0000-1100-000058000000}"/>
    <hyperlink ref="F788" r:id="rId90" xr:uid="{00000000-0004-0000-1100-000059000000}"/>
    <hyperlink ref="F792" r:id="rId91" xr:uid="{00000000-0004-0000-1100-00005A000000}"/>
    <hyperlink ref="F799" r:id="rId92" xr:uid="{00000000-0004-0000-1100-00005B000000}"/>
    <hyperlink ref="F803" r:id="rId93" xr:uid="{00000000-0004-0000-1100-00005C000000}"/>
    <hyperlink ref="F808" r:id="rId94" xr:uid="{00000000-0004-0000-1100-00005D000000}"/>
    <hyperlink ref="F814" r:id="rId95" xr:uid="{00000000-0004-0000-1100-00005E000000}"/>
    <hyperlink ref="F819" r:id="rId96" xr:uid="{00000000-0004-0000-1100-00005F000000}"/>
    <hyperlink ref="F823" r:id="rId97" xr:uid="{00000000-0004-0000-1100-000060000000}"/>
    <hyperlink ref="F830" r:id="rId98" xr:uid="{00000000-0004-0000-1100-000061000000}"/>
    <hyperlink ref="F844" r:id="rId99" xr:uid="{00000000-0004-0000-1100-000062000000}"/>
    <hyperlink ref="F850" r:id="rId100" xr:uid="{00000000-0004-0000-1100-000063000000}"/>
    <hyperlink ref="F855" r:id="rId101" xr:uid="{00000000-0004-0000-1100-000064000000}"/>
    <hyperlink ref="F860" r:id="rId102" xr:uid="{00000000-0004-0000-1100-000065000000}"/>
    <hyperlink ref="F866" r:id="rId103" xr:uid="{00000000-0004-0000-1100-000066000000}"/>
    <hyperlink ref="F870" r:id="rId104" xr:uid="{00000000-0004-0000-1100-000067000000}"/>
    <hyperlink ref="F875" r:id="rId105" xr:uid="{00000000-0004-0000-1100-000068000000}"/>
    <hyperlink ref="F881" r:id="rId106" xr:uid="{00000000-0004-0000-1100-000069000000}"/>
    <hyperlink ref="F885" r:id="rId107" xr:uid="{00000000-0004-0000-1100-00006A000000}"/>
    <hyperlink ref="F889" r:id="rId108" xr:uid="{00000000-0004-0000-1100-00006B000000}"/>
    <hyperlink ref="F895" r:id="rId109" xr:uid="{00000000-0004-0000-1100-00006C000000}"/>
    <hyperlink ref="F901" r:id="rId110" xr:uid="{00000000-0004-0000-1100-00006D000000}"/>
    <hyperlink ref="F904" r:id="rId111" xr:uid="{00000000-0004-0000-1100-00006E000000}"/>
    <hyperlink ref="F908" r:id="rId112" xr:uid="{00000000-0004-0000-1100-00006F000000}"/>
    <hyperlink ref="F914" r:id="rId113" xr:uid="{00000000-0004-0000-1100-000070000000}"/>
    <hyperlink ref="F918" r:id="rId114" xr:uid="{00000000-0004-0000-1100-000071000000}"/>
    <hyperlink ref="F927" r:id="rId115" xr:uid="{00000000-0004-0000-1100-000072000000}"/>
    <hyperlink ref="F933" r:id="rId116" xr:uid="{00000000-0004-0000-1100-000073000000}"/>
    <hyperlink ref="F940" r:id="rId117" xr:uid="{00000000-0004-0000-1100-000074000000}"/>
    <hyperlink ref="F949" r:id="rId118" xr:uid="{00000000-0004-0000-1100-000075000000}"/>
    <hyperlink ref="F956" r:id="rId119" xr:uid="{00000000-0004-0000-1100-000076000000}"/>
    <hyperlink ref="F961" r:id="rId120" xr:uid="{00000000-0004-0000-1100-000077000000}"/>
    <hyperlink ref="F966" r:id="rId121" xr:uid="{00000000-0004-0000-1100-000078000000}"/>
    <hyperlink ref="F970" r:id="rId122" xr:uid="{00000000-0004-0000-1100-000079000000}"/>
    <hyperlink ref="F974" r:id="rId123" xr:uid="{00000000-0004-0000-1100-00007A000000}"/>
    <hyperlink ref="F978" r:id="rId124" xr:uid="{00000000-0004-0000-1100-00007B000000}"/>
    <hyperlink ref="F982" r:id="rId125" xr:uid="{00000000-0004-0000-1100-00007C000000}"/>
    <hyperlink ref="F988" r:id="rId126" xr:uid="{00000000-0004-0000-1100-00007D000000}"/>
    <hyperlink ref="F992" r:id="rId127" xr:uid="{00000000-0004-0000-1100-00007E000000}"/>
    <hyperlink ref="F996" r:id="rId128" xr:uid="{00000000-0004-0000-1100-00007F000000}"/>
    <hyperlink ref="F1001" r:id="rId129" xr:uid="{00000000-0004-0000-1100-000080000000}"/>
    <hyperlink ref="F1003" r:id="rId130" xr:uid="{00000000-0004-0000-1100-000081000000}"/>
    <hyperlink ref="F1005" r:id="rId131" xr:uid="{00000000-0004-0000-1100-000082000000}"/>
    <hyperlink ref="F1009" r:id="rId132" xr:uid="{00000000-0004-0000-1100-000083000000}"/>
    <hyperlink ref="F1012" r:id="rId133" xr:uid="{00000000-0004-0000-1100-000084000000}"/>
    <hyperlink ref="F1016" r:id="rId134" xr:uid="{00000000-0004-0000-1100-000085000000}"/>
    <hyperlink ref="F1023" r:id="rId135" xr:uid="{00000000-0004-0000-1100-000086000000}"/>
    <hyperlink ref="F1033" r:id="rId136" xr:uid="{00000000-0004-0000-1100-000087000000}"/>
    <hyperlink ref="F1039" r:id="rId137" xr:uid="{00000000-0004-0000-1100-000088000000}"/>
    <hyperlink ref="F1051" r:id="rId138" xr:uid="{00000000-0004-0000-1100-000089000000}"/>
    <hyperlink ref="F1063" r:id="rId139" xr:uid="{00000000-0004-0000-1100-00008A000000}"/>
    <hyperlink ref="F1069" r:id="rId140" xr:uid="{00000000-0004-0000-1100-00008B000000}"/>
    <hyperlink ref="F1076" r:id="rId141" xr:uid="{00000000-0004-0000-1100-00008C000000}"/>
    <hyperlink ref="F1083" r:id="rId142" xr:uid="{00000000-0004-0000-1100-00008D000000}"/>
    <hyperlink ref="F1089" r:id="rId143" xr:uid="{00000000-0004-0000-1100-00008E000000}"/>
    <hyperlink ref="F1104" r:id="rId144" xr:uid="{00000000-0004-0000-1100-00008F000000}"/>
    <hyperlink ref="F1116" r:id="rId145" xr:uid="{00000000-0004-0000-1100-000090000000}"/>
    <hyperlink ref="F1123" r:id="rId146" xr:uid="{00000000-0004-0000-1100-000091000000}"/>
    <hyperlink ref="F1131" r:id="rId147" xr:uid="{00000000-0004-0000-1100-000092000000}"/>
    <hyperlink ref="F1142" r:id="rId148" xr:uid="{00000000-0004-0000-1100-000093000000}"/>
    <hyperlink ref="F1146" r:id="rId149" xr:uid="{00000000-0004-0000-1100-000094000000}"/>
    <hyperlink ref="F1150" r:id="rId150" xr:uid="{00000000-0004-0000-1100-000095000000}"/>
    <hyperlink ref="F1154" r:id="rId151" xr:uid="{00000000-0004-0000-1100-000096000000}"/>
    <hyperlink ref="F1178" r:id="rId152" xr:uid="{00000000-0004-0000-1100-000097000000}"/>
    <hyperlink ref="F1186" r:id="rId153" xr:uid="{00000000-0004-0000-1100-000098000000}"/>
    <hyperlink ref="F1194" r:id="rId154" xr:uid="{00000000-0004-0000-1100-000099000000}"/>
    <hyperlink ref="F1202" r:id="rId155" xr:uid="{00000000-0004-0000-1100-00009A000000}"/>
    <hyperlink ref="F1210" r:id="rId156" xr:uid="{00000000-0004-0000-1100-00009B000000}"/>
    <hyperlink ref="F1244" r:id="rId157" xr:uid="{00000000-0004-0000-1100-00009C000000}"/>
    <hyperlink ref="F1252" r:id="rId158" xr:uid="{00000000-0004-0000-1100-00009D000000}"/>
    <hyperlink ref="F1257" r:id="rId159" xr:uid="{00000000-0004-0000-1100-00009E000000}"/>
    <hyperlink ref="F1260" r:id="rId160" xr:uid="{00000000-0004-0000-1100-00009F000000}"/>
    <hyperlink ref="F1282" r:id="rId161" xr:uid="{00000000-0004-0000-1100-0000A0000000}"/>
    <hyperlink ref="F1289" r:id="rId162" xr:uid="{00000000-0004-0000-1100-0000A1000000}"/>
    <hyperlink ref="F1295" r:id="rId163" xr:uid="{00000000-0004-0000-1100-0000A2000000}"/>
    <hyperlink ref="F1304" r:id="rId164" xr:uid="{00000000-0004-0000-1100-0000A3000000}"/>
    <hyperlink ref="F1310" r:id="rId165" xr:uid="{00000000-0004-0000-1100-0000A4000000}"/>
    <hyperlink ref="F1316" r:id="rId166" xr:uid="{00000000-0004-0000-1100-0000A5000000}"/>
    <hyperlink ref="F1322" r:id="rId167" xr:uid="{00000000-0004-0000-1100-0000A6000000}"/>
    <hyperlink ref="F1330" r:id="rId168" xr:uid="{00000000-0004-0000-1100-0000A7000000}"/>
    <hyperlink ref="F1343" r:id="rId169" xr:uid="{00000000-0004-0000-1100-0000A8000000}"/>
    <hyperlink ref="F1361" r:id="rId170" xr:uid="{00000000-0004-0000-1100-0000A9000000}"/>
    <hyperlink ref="F1367" r:id="rId171" xr:uid="{00000000-0004-0000-1100-0000AA000000}"/>
    <hyperlink ref="F1370" r:id="rId172" xr:uid="{00000000-0004-0000-1100-0000AB000000}"/>
    <hyperlink ref="F1378" r:id="rId173" xr:uid="{00000000-0004-0000-1100-0000AC000000}"/>
    <hyperlink ref="F1390" r:id="rId174" xr:uid="{00000000-0004-0000-1100-0000AD000000}"/>
    <hyperlink ref="F1393" r:id="rId175" xr:uid="{00000000-0004-0000-1100-0000AE000000}"/>
    <hyperlink ref="F1400" r:id="rId176" xr:uid="{00000000-0004-0000-1100-0000AF000000}"/>
    <hyperlink ref="F1413" r:id="rId177" xr:uid="{00000000-0004-0000-1100-0000B0000000}"/>
    <hyperlink ref="F1419" r:id="rId178" xr:uid="{00000000-0004-0000-1100-0000B1000000}"/>
    <hyperlink ref="F1425" r:id="rId179" xr:uid="{00000000-0004-0000-1100-0000B2000000}"/>
    <hyperlink ref="F1432" r:id="rId180" xr:uid="{00000000-0004-0000-1100-0000B3000000}"/>
    <hyperlink ref="F1437" r:id="rId181" xr:uid="{00000000-0004-0000-1100-0000B4000000}"/>
    <hyperlink ref="F1443" r:id="rId182" xr:uid="{00000000-0004-0000-1100-0000B5000000}"/>
    <hyperlink ref="F1452" r:id="rId183" xr:uid="{00000000-0004-0000-1100-0000B6000000}"/>
    <hyperlink ref="F1459" r:id="rId184" xr:uid="{00000000-0004-0000-1100-0000B7000000}"/>
    <hyperlink ref="F1462" r:id="rId185" xr:uid="{00000000-0004-0000-1100-0000B8000000}"/>
    <hyperlink ref="F1467" r:id="rId186" xr:uid="{00000000-0004-0000-1100-0000B9000000}"/>
    <hyperlink ref="F1473" r:id="rId187" xr:uid="{00000000-0004-0000-1100-0000BA000000}"/>
    <hyperlink ref="F1477" r:id="rId188" xr:uid="{00000000-0004-0000-1100-0000BB000000}"/>
    <hyperlink ref="F1480" r:id="rId189" xr:uid="{00000000-0004-0000-1100-0000BC000000}"/>
    <hyperlink ref="F1487" r:id="rId190" xr:uid="{00000000-0004-0000-1100-0000BD000000}"/>
    <hyperlink ref="F1493" r:id="rId191" xr:uid="{00000000-0004-0000-1100-0000BE000000}"/>
    <hyperlink ref="F1497" r:id="rId192" xr:uid="{00000000-0004-0000-1100-0000BF000000}"/>
    <hyperlink ref="F1501" r:id="rId193" xr:uid="{00000000-0004-0000-1100-0000C0000000}"/>
    <hyperlink ref="F1510" r:id="rId194" xr:uid="{00000000-0004-0000-1100-0000C1000000}"/>
    <hyperlink ref="F1517" r:id="rId195" xr:uid="{00000000-0004-0000-1100-0000C2000000}"/>
    <hyperlink ref="F1524" r:id="rId196" xr:uid="{00000000-0004-0000-1100-0000C3000000}"/>
    <hyperlink ref="F1530" r:id="rId197" xr:uid="{00000000-0004-0000-1100-0000C4000000}"/>
    <hyperlink ref="F1533" r:id="rId198" xr:uid="{00000000-0004-0000-1100-0000C5000000}"/>
    <hyperlink ref="F1539" r:id="rId199" xr:uid="{00000000-0004-0000-1100-0000C6000000}"/>
    <hyperlink ref="F1547" r:id="rId200" xr:uid="{00000000-0004-0000-1100-0000C7000000}"/>
    <hyperlink ref="F1577" r:id="rId201" xr:uid="{00000000-0004-0000-1100-0000C8000000}"/>
    <hyperlink ref="F1594" r:id="rId202" xr:uid="{00000000-0004-0000-1100-0000C9000000}"/>
    <hyperlink ref="F1601" r:id="rId203" xr:uid="{00000000-0004-0000-1100-0000CA000000}"/>
    <hyperlink ref="F1621" r:id="rId204" xr:uid="{00000000-0004-0000-1100-0000CB000000}"/>
    <hyperlink ref="F1624" r:id="rId205" xr:uid="{00000000-0004-0000-1100-0000CC000000}"/>
    <hyperlink ref="F1629" r:id="rId206" xr:uid="{00000000-0004-0000-1100-0000CD000000}"/>
    <hyperlink ref="F1634" r:id="rId207" xr:uid="{00000000-0004-0000-1100-0000CE000000}"/>
    <hyperlink ref="F1638" r:id="rId208" xr:uid="{00000000-0004-0000-1100-0000CF000000}"/>
    <hyperlink ref="F1650" r:id="rId209" xr:uid="{00000000-0004-0000-1100-0000D0000000}"/>
    <hyperlink ref="F1662" r:id="rId210" xr:uid="{00000000-0004-0000-1100-0000D1000000}"/>
    <hyperlink ref="F1671" r:id="rId211" xr:uid="{00000000-0004-0000-1100-0000D2000000}"/>
    <hyperlink ref="F1675" r:id="rId212" xr:uid="{00000000-0004-0000-1100-0000D3000000}"/>
    <hyperlink ref="F1681" r:id="rId213" xr:uid="{00000000-0004-0000-1100-0000D4000000}"/>
    <hyperlink ref="F1690" r:id="rId214" xr:uid="{00000000-0004-0000-1100-0000D5000000}"/>
    <hyperlink ref="F1694" r:id="rId215" xr:uid="{00000000-0004-0000-1100-0000D6000000}"/>
    <hyperlink ref="F1698" r:id="rId216" xr:uid="{00000000-0004-0000-1100-0000D7000000}"/>
    <hyperlink ref="F1709" r:id="rId217" xr:uid="{00000000-0004-0000-1100-0000D8000000}"/>
    <hyperlink ref="F1715" r:id="rId218" xr:uid="{00000000-0004-0000-1100-0000D9000000}"/>
    <hyperlink ref="F1720" r:id="rId219" xr:uid="{00000000-0004-0000-1100-0000DA000000}"/>
    <hyperlink ref="F1723" r:id="rId220" xr:uid="{00000000-0004-0000-1100-0000DB000000}"/>
    <hyperlink ref="F1727" r:id="rId221" xr:uid="{00000000-0004-0000-1100-0000DC000000}"/>
    <hyperlink ref="F1731" r:id="rId222" xr:uid="{00000000-0004-0000-1100-0000DD000000}"/>
    <hyperlink ref="F1735" r:id="rId223" xr:uid="{00000000-0004-0000-1100-0000DE000000}"/>
    <hyperlink ref="F1739" r:id="rId224" xr:uid="{00000000-0004-0000-1100-0000DF000000}"/>
    <hyperlink ref="F1759" r:id="rId225" xr:uid="{00000000-0004-0000-1100-0000E0000000}"/>
    <hyperlink ref="F1763" r:id="rId226" xr:uid="{00000000-0004-0000-1100-0000E1000000}"/>
    <hyperlink ref="F1773" r:id="rId227" xr:uid="{00000000-0004-0000-1100-0000E2000000}"/>
    <hyperlink ref="F1777" r:id="rId228" xr:uid="{00000000-0004-0000-1100-0000E3000000}"/>
    <hyperlink ref="F1781" r:id="rId229" xr:uid="{00000000-0004-0000-1100-0000E4000000}"/>
    <hyperlink ref="F1784" r:id="rId230" xr:uid="{00000000-0004-0000-1100-0000E5000000}"/>
    <hyperlink ref="F1788" r:id="rId231" xr:uid="{00000000-0004-0000-1100-0000E6000000}"/>
    <hyperlink ref="F1792" r:id="rId232" xr:uid="{00000000-0004-0000-1100-0000E7000000}"/>
    <hyperlink ref="F1803" r:id="rId233" xr:uid="{00000000-0004-0000-1100-0000E8000000}"/>
    <hyperlink ref="F1810" r:id="rId234" xr:uid="{00000000-0004-0000-1100-0000E9000000}"/>
    <hyperlink ref="F1815" r:id="rId235" xr:uid="{00000000-0004-0000-1100-0000EA000000}"/>
    <hyperlink ref="F1824" r:id="rId236" xr:uid="{00000000-0004-0000-1100-0000EB000000}"/>
    <hyperlink ref="F1830" r:id="rId237" xr:uid="{00000000-0004-0000-1100-0000EC000000}"/>
    <hyperlink ref="F1835" r:id="rId238" xr:uid="{00000000-0004-0000-1100-0000ED000000}"/>
    <hyperlink ref="F1839" r:id="rId239" xr:uid="{00000000-0004-0000-1100-0000EE000000}"/>
    <hyperlink ref="F1843" r:id="rId240" xr:uid="{00000000-0004-0000-1100-0000EF000000}"/>
    <hyperlink ref="F1847" r:id="rId241" xr:uid="{00000000-0004-0000-1100-0000F0000000}"/>
    <hyperlink ref="F1851" r:id="rId242" xr:uid="{00000000-0004-0000-1100-0000F1000000}"/>
    <hyperlink ref="F1854" r:id="rId243" xr:uid="{00000000-0004-0000-1100-0000F2000000}"/>
    <hyperlink ref="F1859" r:id="rId244" xr:uid="{00000000-0004-0000-1100-0000F3000000}"/>
    <hyperlink ref="F1865" r:id="rId245" xr:uid="{00000000-0004-0000-1100-0000F4000000}"/>
    <hyperlink ref="F1869" r:id="rId246" xr:uid="{00000000-0004-0000-1100-0000F5000000}"/>
    <hyperlink ref="F1873" r:id="rId247" xr:uid="{00000000-0004-0000-1100-0000F6000000}"/>
    <hyperlink ref="F1877" r:id="rId248" xr:uid="{00000000-0004-0000-1100-0000F7000000}"/>
    <hyperlink ref="F1881" r:id="rId249" xr:uid="{00000000-0004-0000-1100-0000F8000000}"/>
    <hyperlink ref="F1898" r:id="rId250" xr:uid="{00000000-0004-0000-1100-0000F9000000}"/>
    <hyperlink ref="F1906" r:id="rId251" xr:uid="{00000000-0004-0000-1100-0000FA000000}"/>
    <hyperlink ref="F1910" r:id="rId252" xr:uid="{00000000-0004-0000-1100-0000FB000000}"/>
    <hyperlink ref="F1919" r:id="rId253" xr:uid="{00000000-0004-0000-1100-0000F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5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9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162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3591</v>
      </c>
      <c r="F9" s="318"/>
      <c r="G9" s="318"/>
      <c r="H9" s="318"/>
      <c r="L9" s="21"/>
    </row>
    <row r="10" spans="2:46" ht="12" customHeight="1">
      <c r="B10" s="21"/>
      <c r="D10" s="28" t="s">
        <v>257</v>
      </c>
      <c r="L10" s="21"/>
    </row>
    <row r="11" spans="2:46" s="1" customFormat="1" ht="16.5" customHeight="1">
      <c r="B11" s="33"/>
      <c r="E11" s="327" t="s">
        <v>5359</v>
      </c>
      <c r="F11" s="342"/>
      <c r="G11" s="342"/>
      <c r="H11" s="342"/>
      <c r="L11" s="33"/>
    </row>
    <row r="12" spans="2:46" s="1" customFormat="1" ht="12" customHeight="1">
      <c r="B12" s="33"/>
      <c r="D12" s="28" t="s">
        <v>2702</v>
      </c>
      <c r="L12" s="33"/>
    </row>
    <row r="13" spans="2:46" s="1" customFormat="1" ht="16.5" customHeight="1">
      <c r="B13" s="33"/>
      <c r="E13" s="319" t="s">
        <v>5360</v>
      </c>
      <c r="F13" s="342"/>
      <c r="G13" s="342"/>
      <c r="H13" s="342"/>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5361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ROUND(J99,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ROUND((SUM(BE99:BE193)),  2)</f>
        <v>0</v>
      </c>
      <c r="I37" s="95">
        <v>0.21</v>
      </c>
      <c r="J37" s="81">
        <f>ROUND(((SUM(BE99:BE193))*I37),  2)</f>
        <v>0</v>
      </c>
      <c r="L37" s="33"/>
    </row>
    <row r="38" spans="2:12" s="1" customFormat="1" ht="14.45" customHeight="1">
      <c r="B38" s="33"/>
      <c r="E38" s="28" t="s">
        <v>44</v>
      </c>
      <c r="F38" s="81">
        <f>ROUND((SUM(BF99:BF193)),  2)</f>
        <v>0</v>
      </c>
      <c r="I38" s="95">
        <v>0.12</v>
      </c>
      <c r="J38" s="81">
        <f>ROUND(((SUM(BF99:BF193))*I38),  2)</f>
        <v>0</v>
      </c>
      <c r="L38" s="33"/>
    </row>
    <row r="39" spans="2:12" s="1" customFormat="1" ht="14.45" hidden="1" customHeight="1">
      <c r="B39" s="33"/>
      <c r="E39" s="28" t="s">
        <v>45</v>
      </c>
      <c r="F39" s="81">
        <f>ROUND((SUM(BG99:BG193)),  2)</f>
        <v>0</v>
      </c>
      <c r="I39" s="95">
        <v>0.21</v>
      </c>
      <c r="J39" s="81">
        <f>0</f>
        <v>0</v>
      </c>
      <c r="L39" s="33"/>
    </row>
    <row r="40" spans="2:12" s="1" customFormat="1" ht="14.45" hidden="1" customHeight="1">
      <c r="B40" s="33"/>
      <c r="E40" s="28" t="s">
        <v>46</v>
      </c>
      <c r="F40" s="81">
        <f>ROUND((SUM(BH99:BH193)),  2)</f>
        <v>0</v>
      </c>
      <c r="I40" s="95">
        <v>0.12</v>
      </c>
      <c r="J40" s="81">
        <f>0</f>
        <v>0</v>
      </c>
      <c r="L40" s="33"/>
    </row>
    <row r="41" spans="2:12" s="1" customFormat="1" ht="14.45" hidden="1" customHeight="1">
      <c r="B41" s="33"/>
      <c r="E41" s="28" t="s">
        <v>47</v>
      </c>
      <c r="F41" s="81">
        <f>ROUND((SUM(BI99:BI193)),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18"/>
      <c r="G54" s="318"/>
      <c r="H54" s="318"/>
      <c r="L54" s="21"/>
    </row>
    <row r="55" spans="2:12" ht="12" customHeight="1">
      <c r="B55" s="21"/>
      <c r="C55" s="28" t="s">
        <v>257</v>
      </c>
      <c r="L55" s="21"/>
    </row>
    <row r="56" spans="2:12" s="1" customFormat="1" ht="16.5" customHeight="1">
      <c r="B56" s="33"/>
      <c r="E56" s="327" t="s">
        <v>5359</v>
      </c>
      <c r="F56" s="342"/>
      <c r="G56" s="342"/>
      <c r="H56" s="342"/>
      <c r="L56" s="33"/>
    </row>
    <row r="57" spans="2:12" s="1" customFormat="1" ht="12" customHeight="1">
      <c r="B57" s="33"/>
      <c r="C57" s="28" t="s">
        <v>2702</v>
      </c>
      <c r="L57" s="33"/>
    </row>
    <row r="58" spans="2:12" s="1" customFormat="1" ht="16.5" customHeight="1">
      <c r="B58" s="33"/>
      <c r="E58" s="319" t="str">
        <f>E13</f>
        <v>2024/HEX/04-02-14-11 - D.1.4.1.1-Zařízení zdravotechnických instalací</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J99</f>
        <v>0</v>
      </c>
      <c r="L67" s="33"/>
      <c r="AU67" s="18" t="s">
        <v>266</v>
      </c>
    </row>
    <row r="68" spans="2:47" s="8" customFormat="1" ht="24.95" customHeight="1">
      <c r="B68" s="105"/>
      <c r="D68" s="106" t="s">
        <v>2749</v>
      </c>
      <c r="E68" s="107"/>
      <c r="F68" s="107"/>
      <c r="G68" s="107"/>
      <c r="H68" s="107"/>
      <c r="I68" s="107"/>
      <c r="J68" s="108">
        <f>J100</f>
        <v>0</v>
      </c>
      <c r="L68" s="105"/>
    </row>
    <row r="69" spans="2:47" s="8" customFormat="1" ht="24.95" customHeight="1">
      <c r="B69" s="105"/>
      <c r="D69" s="106" t="s">
        <v>2750</v>
      </c>
      <c r="E69" s="107"/>
      <c r="F69" s="107"/>
      <c r="G69" s="107"/>
      <c r="H69" s="107"/>
      <c r="I69" s="107"/>
      <c r="J69" s="108">
        <f>J119</f>
        <v>0</v>
      </c>
      <c r="L69" s="105"/>
    </row>
    <row r="70" spans="2:47" s="8" customFormat="1" ht="24.95" customHeight="1">
      <c r="B70" s="105"/>
      <c r="D70" s="106" t="s">
        <v>2752</v>
      </c>
      <c r="E70" s="107"/>
      <c r="F70" s="107"/>
      <c r="G70" s="107"/>
      <c r="H70" s="107"/>
      <c r="I70" s="107"/>
      <c r="J70" s="108">
        <f>J121</f>
        <v>0</v>
      </c>
      <c r="L70" s="105"/>
    </row>
    <row r="71" spans="2:47" s="8" customFormat="1" ht="24.95" customHeight="1">
      <c r="B71" s="105"/>
      <c r="D71" s="106" t="s">
        <v>2753</v>
      </c>
      <c r="E71" s="107"/>
      <c r="F71" s="107"/>
      <c r="G71" s="107"/>
      <c r="H71" s="107"/>
      <c r="I71" s="107"/>
      <c r="J71" s="108">
        <f>J125</f>
        <v>0</v>
      </c>
      <c r="L71" s="105"/>
    </row>
    <row r="72" spans="2:47" s="8" customFormat="1" ht="24.95" customHeight="1">
      <c r="B72" s="105"/>
      <c r="D72" s="106" t="s">
        <v>5362</v>
      </c>
      <c r="E72" s="107"/>
      <c r="F72" s="107"/>
      <c r="G72" s="107"/>
      <c r="H72" s="107"/>
      <c r="I72" s="107"/>
      <c r="J72" s="108">
        <f>J127</f>
        <v>0</v>
      </c>
      <c r="L72" s="105"/>
    </row>
    <row r="73" spans="2:47" s="8" customFormat="1" ht="24.95" customHeight="1">
      <c r="B73" s="105"/>
      <c r="D73" s="106" t="s">
        <v>2706</v>
      </c>
      <c r="E73" s="107"/>
      <c r="F73" s="107"/>
      <c r="G73" s="107"/>
      <c r="H73" s="107"/>
      <c r="I73" s="107"/>
      <c r="J73" s="108">
        <f>J142</f>
        <v>0</v>
      </c>
      <c r="L73" s="105"/>
    </row>
    <row r="74" spans="2:47" s="8" customFormat="1" ht="24.95" customHeight="1">
      <c r="B74" s="105"/>
      <c r="D74" s="106" t="s">
        <v>5363</v>
      </c>
      <c r="E74" s="107"/>
      <c r="F74" s="107"/>
      <c r="G74" s="107"/>
      <c r="H74" s="107"/>
      <c r="I74" s="107"/>
      <c r="J74" s="108">
        <f>J169</f>
        <v>0</v>
      </c>
      <c r="L74" s="105"/>
    </row>
    <row r="75" spans="2:47" s="8" customFormat="1" ht="24.95" customHeight="1">
      <c r="B75" s="105"/>
      <c r="D75" s="106" t="s">
        <v>2707</v>
      </c>
      <c r="E75" s="107"/>
      <c r="F75" s="107"/>
      <c r="G75" s="107"/>
      <c r="H75" s="107"/>
      <c r="I75" s="107"/>
      <c r="J75" s="108">
        <f>J171</f>
        <v>0</v>
      </c>
      <c r="L75" s="105"/>
    </row>
    <row r="76" spans="2:47" s="1" customFormat="1" ht="21.75" customHeight="1">
      <c r="B76" s="33"/>
      <c r="L76" s="33"/>
    </row>
    <row r="77" spans="2:47" s="1" customFormat="1" ht="6.95" customHeight="1">
      <c r="B77" s="41"/>
      <c r="C77" s="42"/>
      <c r="D77" s="42"/>
      <c r="E77" s="42"/>
      <c r="F77" s="42"/>
      <c r="G77" s="42"/>
      <c r="H77" s="42"/>
      <c r="I77" s="42"/>
      <c r="J77" s="42"/>
      <c r="K77" s="42"/>
      <c r="L77" s="33"/>
    </row>
    <row r="81" spans="2:12" s="1" customFormat="1" ht="6.95" customHeight="1">
      <c r="B81" s="43"/>
      <c r="C81" s="44"/>
      <c r="D81" s="44"/>
      <c r="E81" s="44"/>
      <c r="F81" s="44"/>
      <c r="G81" s="44"/>
      <c r="H81" s="44"/>
      <c r="I81" s="44"/>
      <c r="J81" s="44"/>
      <c r="K81" s="44"/>
      <c r="L81" s="33"/>
    </row>
    <row r="82" spans="2:12" s="1" customFormat="1" ht="24.95" customHeight="1">
      <c r="B82" s="33"/>
      <c r="C82" s="22" t="s">
        <v>291</v>
      </c>
      <c r="L82" s="33"/>
    </row>
    <row r="83" spans="2:12" s="1" customFormat="1" ht="6.95" customHeight="1">
      <c r="B83" s="33"/>
      <c r="L83" s="33"/>
    </row>
    <row r="84" spans="2:12" s="1" customFormat="1" ht="12" customHeight="1">
      <c r="B84" s="33"/>
      <c r="C84" s="28" t="s">
        <v>16</v>
      </c>
      <c r="L84" s="33"/>
    </row>
    <row r="85" spans="2:12" s="1" customFormat="1" ht="16.5" customHeight="1">
      <c r="B85" s="33"/>
      <c r="E85" s="340" t="str">
        <f>E7</f>
        <v>UPOL FTK – Rekonstrukce infrastruktury v areálu Neředín</v>
      </c>
      <c r="F85" s="341"/>
      <c r="G85" s="341"/>
      <c r="H85" s="341"/>
      <c r="L85" s="33"/>
    </row>
    <row r="86" spans="2:12" ht="12" customHeight="1">
      <c r="B86" s="21"/>
      <c r="C86" s="28" t="s">
        <v>255</v>
      </c>
      <c r="L86" s="21"/>
    </row>
    <row r="87" spans="2:12" ht="16.5" customHeight="1">
      <c r="B87" s="21"/>
      <c r="E87" s="340" t="s">
        <v>3591</v>
      </c>
      <c r="F87" s="318"/>
      <c r="G87" s="318"/>
      <c r="H87" s="318"/>
      <c r="L87" s="21"/>
    </row>
    <row r="88" spans="2:12" ht="12" customHeight="1">
      <c r="B88" s="21"/>
      <c r="C88" s="28" t="s">
        <v>257</v>
      </c>
      <c r="L88" s="21"/>
    </row>
    <row r="89" spans="2:12" s="1" customFormat="1" ht="16.5" customHeight="1">
      <c r="B89" s="33"/>
      <c r="E89" s="327" t="s">
        <v>5359</v>
      </c>
      <c r="F89" s="342"/>
      <c r="G89" s="342"/>
      <c r="H89" s="342"/>
      <c r="L89" s="33"/>
    </row>
    <row r="90" spans="2:12" s="1" customFormat="1" ht="12" customHeight="1">
      <c r="B90" s="33"/>
      <c r="C90" s="28" t="s">
        <v>2702</v>
      </c>
      <c r="L90" s="33"/>
    </row>
    <row r="91" spans="2:12" s="1" customFormat="1" ht="16.5" customHeight="1">
      <c r="B91" s="33"/>
      <c r="E91" s="319" t="str">
        <f>E13</f>
        <v>2024/HEX/04-02-14-11 - D.1.4.1.1-Zařízení zdravotechnických instalací</v>
      </c>
      <c r="F91" s="342"/>
      <c r="G91" s="342"/>
      <c r="H91" s="342"/>
      <c r="L91" s="33"/>
    </row>
    <row r="92" spans="2:12" s="1" customFormat="1" ht="6.95" customHeight="1">
      <c r="B92" s="33"/>
      <c r="L92" s="33"/>
    </row>
    <row r="93" spans="2:12" s="1" customFormat="1" ht="12" customHeight="1">
      <c r="B93" s="33"/>
      <c r="C93" s="28" t="s">
        <v>22</v>
      </c>
      <c r="F93" s="26" t="str">
        <f>F16</f>
        <v xml:space="preserve"> </v>
      </c>
      <c r="I93" s="28" t="s">
        <v>24</v>
      </c>
      <c r="J93" s="49" t="str">
        <f>IF(J16="","",J16)</f>
        <v>4. 4. 2024</v>
      </c>
      <c r="L93" s="33"/>
    </row>
    <row r="94" spans="2:12" s="1" customFormat="1" ht="6.95" customHeight="1">
      <c r="B94" s="33"/>
      <c r="L94" s="33"/>
    </row>
    <row r="95" spans="2:12" s="1" customFormat="1" ht="15.2" customHeight="1">
      <c r="B95" s="33"/>
      <c r="C95" s="28" t="s">
        <v>26</v>
      </c>
      <c r="F95" s="26" t="str">
        <f>E19</f>
        <v>UPOL FTK</v>
      </c>
      <c r="I95" s="28" t="s">
        <v>32</v>
      </c>
      <c r="J95" s="31" t="str">
        <f>E25</f>
        <v>Hexaplan International</v>
      </c>
      <c r="L95" s="33"/>
    </row>
    <row r="96" spans="2:12" s="1" customFormat="1" ht="15.2" customHeight="1">
      <c r="B96" s="33"/>
      <c r="C96" s="28" t="s">
        <v>30</v>
      </c>
      <c r="F96" s="26" t="str">
        <f>IF(E22="","",E22)</f>
        <v>Vyplň údaj</v>
      </c>
      <c r="I96" s="28" t="s">
        <v>35</v>
      </c>
      <c r="J96" s="31" t="str">
        <f>E28</f>
        <v>L.Švarzberger</v>
      </c>
      <c r="L96" s="33"/>
    </row>
    <row r="97" spans="2:65" s="1" customFormat="1" ht="10.35" customHeight="1">
      <c r="B97" s="33"/>
      <c r="L97" s="33"/>
    </row>
    <row r="98" spans="2:65" s="10" customFormat="1" ht="29.25" customHeight="1">
      <c r="B98" s="113"/>
      <c r="C98" s="114" t="s">
        <v>292</v>
      </c>
      <c r="D98" s="115" t="s">
        <v>57</v>
      </c>
      <c r="E98" s="115" t="s">
        <v>53</v>
      </c>
      <c r="F98" s="115" t="s">
        <v>54</v>
      </c>
      <c r="G98" s="115" t="s">
        <v>293</v>
      </c>
      <c r="H98" s="115" t="s">
        <v>294</v>
      </c>
      <c r="I98" s="115" t="s">
        <v>295</v>
      </c>
      <c r="J98" s="115" t="s">
        <v>265</v>
      </c>
      <c r="K98" s="116" t="s">
        <v>296</v>
      </c>
      <c r="L98" s="113"/>
      <c r="M98" s="55" t="s">
        <v>21</v>
      </c>
      <c r="N98" s="56" t="s">
        <v>42</v>
      </c>
      <c r="O98" s="56" t="s">
        <v>297</v>
      </c>
      <c r="P98" s="56" t="s">
        <v>298</v>
      </c>
      <c r="Q98" s="56" t="s">
        <v>299</v>
      </c>
      <c r="R98" s="56" t="s">
        <v>300</v>
      </c>
      <c r="S98" s="56" t="s">
        <v>301</v>
      </c>
      <c r="T98" s="57" t="s">
        <v>302</v>
      </c>
    </row>
    <row r="99" spans="2:65" s="1" customFormat="1" ht="22.9" customHeight="1">
      <c r="B99" s="33"/>
      <c r="C99" s="60" t="s">
        <v>303</v>
      </c>
      <c r="J99" s="117">
        <f>BK99</f>
        <v>0</v>
      </c>
      <c r="L99" s="33"/>
      <c r="M99" s="58"/>
      <c r="N99" s="50"/>
      <c r="O99" s="50"/>
      <c r="P99" s="118">
        <f>P100+P119+P121+P125+P127+P142+P169+P171</f>
        <v>0</v>
      </c>
      <c r="Q99" s="50"/>
      <c r="R99" s="118">
        <f>R100+R119+R121+R125+R127+R142+R169+R171</f>
        <v>0</v>
      </c>
      <c r="S99" s="50"/>
      <c r="T99" s="119">
        <f>T100+T119+T121+T125+T127+T142+T169+T171</f>
        <v>0</v>
      </c>
      <c r="AT99" s="18" t="s">
        <v>71</v>
      </c>
      <c r="AU99" s="18" t="s">
        <v>266</v>
      </c>
      <c r="BK99" s="120">
        <f>BK100+BK119+BK121+BK125+BK127+BK142+BK169+BK171</f>
        <v>0</v>
      </c>
    </row>
    <row r="100" spans="2:65" s="11" customFormat="1" ht="25.9" customHeight="1">
      <c r="B100" s="121"/>
      <c r="D100" s="122" t="s">
        <v>71</v>
      </c>
      <c r="E100" s="123" t="s">
        <v>79</v>
      </c>
      <c r="F100" s="123" t="s">
        <v>307</v>
      </c>
      <c r="I100" s="124"/>
      <c r="J100" s="125">
        <f>BK100</f>
        <v>0</v>
      </c>
      <c r="L100" s="121"/>
      <c r="M100" s="126"/>
      <c r="P100" s="127">
        <f>SUM(P101:P118)</f>
        <v>0</v>
      </c>
      <c r="R100" s="127">
        <f>SUM(R101:R118)</f>
        <v>0</v>
      </c>
      <c r="T100" s="128">
        <f>SUM(T101:T118)</f>
        <v>0</v>
      </c>
      <c r="AR100" s="122" t="s">
        <v>79</v>
      </c>
      <c r="AT100" s="129" t="s">
        <v>71</v>
      </c>
      <c r="AU100" s="129" t="s">
        <v>72</v>
      </c>
      <c r="AY100" s="122" t="s">
        <v>306</v>
      </c>
      <c r="BK100" s="130">
        <f>SUM(BK101:BK118)</f>
        <v>0</v>
      </c>
    </row>
    <row r="101" spans="2:65" s="1" customFormat="1" ht="16.5" customHeight="1">
      <c r="B101" s="33"/>
      <c r="C101" s="133" t="s">
        <v>79</v>
      </c>
      <c r="D101" s="133" t="s">
        <v>308</v>
      </c>
      <c r="E101" s="134" t="s">
        <v>5364</v>
      </c>
      <c r="F101" s="135" t="s">
        <v>5365</v>
      </c>
      <c r="G101" s="136" t="s">
        <v>318</v>
      </c>
      <c r="H101" s="137">
        <v>30.72</v>
      </c>
      <c r="I101" s="138"/>
      <c r="J101" s="139">
        <f t="shared" ref="J101:J118" si="0">ROUND(I101*H101,2)</f>
        <v>0</v>
      </c>
      <c r="K101" s="135" t="s">
        <v>311</v>
      </c>
      <c r="L101" s="33"/>
      <c r="M101" s="140" t="s">
        <v>21</v>
      </c>
      <c r="N101" s="141" t="s">
        <v>43</v>
      </c>
      <c r="P101" s="142">
        <f t="shared" ref="P101:P118" si="1">O101*H101</f>
        <v>0</v>
      </c>
      <c r="Q101" s="142">
        <v>0</v>
      </c>
      <c r="R101" s="142">
        <f t="shared" ref="R101:R118" si="2">Q101*H101</f>
        <v>0</v>
      </c>
      <c r="S101" s="142">
        <v>0</v>
      </c>
      <c r="T101" s="143">
        <f t="shared" ref="T101:T118" si="3">S101*H101</f>
        <v>0</v>
      </c>
      <c r="AR101" s="144" t="s">
        <v>108</v>
      </c>
      <c r="AT101" s="144" t="s">
        <v>308</v>
      </c>
      <c r="AU101" s="144" t="s">
        <v>79</v>
      </c>
      <c r="AY101" s="18" t="s">
        <v>306</v>
      </c>
      <c r="BE101" s="145">
        <f t="shared" ref="BE101:BE118" si="4">IF(N101="základní",J101,0)</f>
        <v>0</v>
      </c>
      <c r="BF101" s="145">
        <f t="shared" ref="BF101:BF118" si="5">IF(N101="snížená",J101,0)</f>
        <v>0</v>
      </c>
      <c r="BG101" s="145">
        <f t="shared" ref="BG101:BG118" si="6">IF(N101="zákl. přenesená",J101,0)</f>
        <v>0</v>
      </c>
      <c r="BH101" s="145">
        <f t="shared" ref="BH101:BH118" si="7">IF(N101="sníž. přenesená",J101,0)</f>
        <v>0</v>
      </c>
      <c r="BI101" s="145">
        <f t="shared" ref="BI101:BI118" si="8">IF(N101="nulová",J101,0)</f>
        <v>0</v>
      </c>
      <c r="BJ101" s="18" t="s">
        <v>79</v>
      </c>
      <c r="BK101" s="145">
        <f t="shared" ref="BK101:BK118" si="9">ROUND(I101*H101,2)</f>
        <v>0</v>
      </c>
      <c r="BL101" s="18" t="s">
        <v>108</v>
      </c>
      <c r="BM101" s="144" t="s">
        <v>81</v>
      </c>
    </row>
    <row r="102" spans="2:65" s="1" customFormat="1" ht="16.5" customHeight="1">
      <c r="B102" s="33"/>
      <c r="C102" s="133" t="s">
        <v>81</v>
      </c>
      <c r="D102" s="133" t="s">
        <v>308</v>
      </c>
      <c r="E102" s="134" t="s">
        <v>5366</v>
      </c>
      <c r="F102" s="135" t="s">
        <v>5367</v>
      </c>
      <c r="G102" s="136" t="s">
        <v>318</v>
      </c>
      <c r="H102" s="137">
        <v>30.7</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108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108</v>
      </c>
      <c r="BM102" s="144" t="s">
        <v>108</v>
      </c>
    </row>
    <row r="103" spans="2:65" s="1" customFormat="1" ht="16.5" customHeight="1">
      <c r="B103" s="33"/>
      <c r="C103" s="133" t="s">
        <v>89</v>
      </c>
      <c r="D103" s="133" t="s">
        <v>308</v>
      </c>
      <c r="E103" s="134" t="s">
        <v>2756</v>
      </c>
      <c r="F103" s="135" t="s">
        <v>5368</v>
      </c>
      <c r="G103" s="136" t="s">
        <v>318</v>
      </c>
      <c r="H103" s="137">
        <v>20.399999999999999</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351</v>
      </c>
    </row>
    <row r="104" spans="2:65" s="1" customFormat="1" ht="16.5" customHeight="1">
      <c r="B104" s="33"/>
      <c r="C104" s="133" t="s">
        <v>108</v>
      </c>
      <c r="D104" s="133" t="s">
        <v>308</v>
      </c>
      <c r="E104" s="134" t="s">
        <v>2761</v>
      </c>
      <c r="F104" s="135" t="s">
        <v>2762</v>
      </c>
      <c r="G104" s="136" t="s">
        <v>318</v>
      </c>
      <c r="H104" s="137">
        <v>20.399999999999999</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365</v>
      </c>
    </row>
    <row r="105" spans="2:65" s="1" customFormat="1" ht="16.5" customHeight="1">
      <c r="B105" s="33"/>
      <c r="C105" s="133" t="s">
        <v>343</v>
      </c>
      <c r="D105" s="133" t="s">
        <v>308</v>
      </c>
      <c r="E105" s="134" t="s">
        <v>5369</v>
      </c>
      <c r="F105" s="135" t="s">
        <v>5370</v>
      </c>
      <c r="G105" s="136" t="s">
        <v>318</v>
      </c>
      <c r="H105" s="137">
        <v>8.52</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379</v>
      </c>
    </row>
    <row r="106" spans="2:65" s="1" customFormat="1" ht="16.5" customHeight="1">
      <c r="B106" s="33"/>
      <c r="C106" s="133" t="s">
        <v>351</v>
      </c>
      <c r="D106" s="133" t="s">
        <v>308</v>
      </c>
      <c r="E106" s="134" t="s">
        <v>2773</v>
      </c>
      <c r="F106" s="135" t="s">
        <v>2774</v>
      </c>
      <c r="G106" s="136" t="s">
        <v>236</v>
      </c>
      <c r="H106" s="137">
        <v>40</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8</v>
      </c>
    </row>
    <row r="107" spans="2:65" s="1" customFormat="1" ht="16.5" customHeight="1">
      <c r="B107" s="33"/>
      <c r="C107" s="133" t="s">
        <v>359</v>
      </c>
      <c r="D107" s="133" t="s">
        <v>308</v>
      </c>
      <c r="E107" s="134" t="s">
        <v>2778</v>
      </c>
      <c r="F107" s="135" t="s">
        <v>2779</v>
      </c>
      <c r="G107" s="136" t="s">
        <v>236</v>
      </c>
      <c r="H107" s="137">
        <v>40</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406</v>
      </c>
    </row>
    <row r="108" spans="2:65" s="1" customFormat="1" ht="16.5" customHeight="1">
      <c r="B108" s="33"/>
      <c r="C108" s="133" t="s">
        <v>365</v>
      </c>
      <c r="D108" s="133" t="s">
        <v>308</v>
      </c>
      <c r="E108" s="134" t="s">
        <v>5371</v>
      </c>
      <c r="F108" s="135" t="s">
        <v>5372</v>
      </c>
      <c r="G108" s="136" t="s">
        <v>236</v>
      </c>
      <c r="H108" s="137">
        <v>49</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368</v>
      </c>
    </row>
    <row r="109" spans="2:65" s="1" customFormat="1" ht="16.5" customHeight="1">
      <c r="B109" s="33"/>
      <c r="C109" s="133" t="s">
        <v>372</v>
      </c>
      <c r="D109" s="133" t="s">
        <v>308</v>
      </c>
      <c r="E109" s="134" t="s">
        <v>5373</v>
      </c>
      <c r="F109" s="135" t="s">
        <v>5374</v>
      </c>
      <c r="G109" s="136" t="s">
        <v>236</v>
      </c>
      <c r="H109" s="137">
        <v>49</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432</v>
      </c>
    </row>
    <row r="110" spans="2:65" s="1" customFormat="1" ht="16.5" customHeight="1">
      <c r="B110" s="33"/>
      <c r="C110" s="133" t="s">
        <v>379</v>
      </c>
      <c r="D110" s="133" t="s">
        <v>308</v>
      </c>
      <c r="E110" s="134" t="s">
        <v>2781</v>
      </c>
      <c r="F110" s="135" t="s">
        <v>2782</v>
      </c>
      <c r="G110" s="136" t="s">
        <v>318</v>
      </c>
      <c r="H110" s="137">
        <v>20.399999999999999</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446</v>
      </c>
    </row>
    <row r="111" spans="2:65" s="1" customFormat="1" ht="16.5" customHeight="1">
      <c r="B111" s="33"/>
      <c r="C111" s="133" t="s">
        <v>384</v>
      </c>
      <c r="D111" s="133" t="s">
        <v>308</v>
      </c>
      <c r="E111" s="134" t="s">
        <v>2785</v>
      </c>
      <c r="F111" s="135" t="s">
        <v>2786</v>
      </c>
      <c r="G111" s="136" t="s">
        <v>318</v>
      </c>
      <c r="H111" s="137">
        <v>22.62</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460</v>
      </c>
    </row>
    <row r="112" spans="2:65" s="1" customFormat="1" ht="16.5" customHeight="1">
      <c r="B112" s="33"/>
      <c r="C112" s="133" t="s">
        <v>8</v>
      </c>
      <c r="D112" s="133" t="s">
        <v>308</v>
      </c>
      <c r="E112" s="134" t="s">
        <v>2792</v>
      </c>
      <c r="F112" s="135" t="s">
        <v>2793</v>
      </c>
      <c r="G112" s="136" t="s">
        <v>318</v>
      </c>
      <c r="H112" s="137">
        <v>22.6</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476</v>
      </c>
    </row>
    <row r="113" spans="2:65" s="1" customFormat="1" ht="16.5" customHeight="1">
      <c r="B113" s="33"/>
      <c r="C113" s="133" t="s">
        <v>400</v>
      </c>
      <c r="D113" s="133" t="s">
        <v>308</v>
      </c>
      <c r="E113" s="134" t="s">
        <v>2795</v>
      </c>
      <c r="F113" s="135" t="s">
        <v>2796</v>
      </c>
      <c r="G113" s="136" t="s">
        <v>318</v>
      </c>
      <c r="H113" s="137">
        <v>22.6</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489</v>
      </c>
    </row>
    <row r="114" spans="2:65" s="1" customFormat="1" ht="16.5" customHeight="1">
      <c r="B114" s="33"/>
      <c r="C114" s="133" t="s">
        <v>406</v>
      </c>
      <c r="D114" s="133" t="s">
        <v>308</v>
      </c>
      <c r="E114" s="134" t="s">
        <v>2798</v>
      </c>
      <c r="F114" s="135" t="s">
        <v>2799</v>
      </c>
      <c r="G114" s="136" t="s">
        <v>318</v>
      </c>
      <c r="H114" s="137">
        <v>37.409999999999997</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504</v>
      </c>
    </row>
    <row r="115" spans="2:65" s="1" customFormat="1" ht="16.5" customHeight="1">
      <c r="B115" s="33"/>
      <c r="C115" s="133" t="s">
        <v>414</v>
      </c>
      <c r="D115" s="133" t="s">
        <v>308</v>
      </c>
      <c r="E115" s="134" t="s">
        <v>2802</v>
      </c>
      <c r="F115" s="135" t="s">
        <v>2803</v>
      </c>
      <c r="G115" s="136" t="s">
        <v>318</v>
      </c>
      <c r="H115" s="137">
        <v>12.69</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517</v>
      </c>
    </row>
    <row r="116" spans="2:65" s="1" customFormat="1" ht="16.5" customHeight="1">
      <c r="B116" s="33"/>
      <c r="C116" s="133" t="s">
        <v>368</v>
      </c>
      <c r="D116" s="133" t="s">
        <v>308</v>
      </c>
      <c r="E116" s="134" t="s">
        <v>5375</v>
      </c>
      <c r="F116" s="135" t="s">
        <v>5376</v>
      </c>
      <c r="G116" s="136" t="s">
        <v>318</v>
      </c>
      <c r="H116" s="137">
        <v>12.69</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530</v>
      </c>
    </row>
    <row r="117" spans="2:65" s="1" customFormat="1" ht="16.5" customHeight="1">
      <c r="B117" s="33"/>
      <c r="C117" s="133" t="s">
        <v>426</v>
      </c>
      <c r="D117" s="133" t="s">
        <v>308</v>
      </c>
      <c r="E117" s="134" t="s">
        <v>2810</v>
      </c>
      <c r="F117" s="135" t="s">
        <v>2811</v>
      </c>
      <c r="G117" s="136" t="s">
        <v>318</v>
      </c>
      <c r="H117" s="137">
        <v>12.69</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545</v>
      </c>
    </row>
    <row r="118" spans="2:65" s="1" customFormat="1" ht="16.5" customHeight="1">
      <c r="B118" s="33"/>
      <c r="C118" s="133" t="s">
        <v>432</v>
      </c>
      <c r="D118" s="133" t="s">
        <v>308</v>
      </c>
      <c r="E118" s="134" t="s">
        <v>5377</v>
      </c>
      <c r="F118" s="135" t="s">
        <v>2808</v>
      </c>
      <c r="G118" s="136" t="s">
        <v>318</v>
      </c>
      <c r="H118" s="137">
        <v>22.6</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562</v>
      </c>
    </row>
    <row r="119" spans="2:65" s="11" customFormat="1" ht="25.9" customHeight="1">
      <c r="B119" s="121"/>
      <c r="D119" s="122" t="s">
        <v>71</v>
      </c>
      <c r="E119" s="123" t="s">
        <v>629</v>
      </c>
      <c r="F119" s="123" t="s">
        <v>2813</v>
      </c>
      <c r="I119" s="124"/>
      <c r="J119" s="125">
        <f>BK119</f>
        <v>0</v>
      </c>
      <c r="L119" s="121"/>
      <c r="M119" s="126"/>
      <c r="P119" s="127">
        <f>P120</f>
        <v>0</v>
      </c>
      <c r="R119" s="127">
        <f>R120</f>
        <v>0</v>
      </c>
      <c r="T119" s="128">
        <f>T120</f>
        <v>0</v>
      </c>
      <c r="AR119" s="122" t="s">
        <v>79</v>
      </c>
      <c r="AT119" s="129" t="s">
        <v>71</v>
      </c>
      <c r="AU119" s="129" t="s">
        <v>72</v>
      </c>
      <c r="AY119" s="122" t="s">
        <v>306</v>
      </c>
      <c r="BK119" s="130">
        <f>BK120</f>
        <v>0</v>
      </c>
    </row>
    <row r="120" spans="2:65" s="1" customFormat="1" ht="16.5" customHeight="1">
      <c r="B120" s="33"/>
      <c r="C120" s="133" t="s">
        <v>439</v>
      </c>
      <c r="D120" s="133" t="s">
        <v>308</v>
      </c>
      <c r="E120" s="134" t="s">
        <v>2818</v>
      </c>
      <c r="F120" s="135" t="s">
        <v>2819</v>
      </c>
      <c r="G120" s="136" t="s">
        <v>318</v>
      </c>
      <c r="H120" s="137">
        <v>3.63</v>
      </c>
      <c r="I120" s="138"/>
      <c r="J120" s="139">
        <f>ROUND(I120*H120,2)</f>
        <v>0</v>
      </c>
      <c r="K120" s="135" t="s">
        <v>311</v>
      </c>
      <c r="L120" s="33"/>
      <c r="M120" s="140" t="s">
        <v>21</v>
      </c>
      <c r="N120" s="141" t="s">
        <v>43</v>
      </c>
      <c r="P120" s="142">
        <f>O120*H120</f>
        <v>0</v>
      </c>
      <c r="Q120" s="142">
        <v>0</v>
      </c>
      <c r="R120" s="142">
        <f>Q120*H120</f>
        <v>0</v>
      </c>
      <c r="S120" s="142">
        <v>0</v>
      </c>
      <c r="T120" s="143">
        <f>S120*H120</f>
        <v>0</v>
      </c>
      <c r="AR120" s="144" t="s">
        <v>108</v>
      </c>
      <c r="AT120" s="144" t="s">
        <v>308</v>
      </c>
      <c r="AU120" s="144" t="s">
        <v>79</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108</v>
      </c>
      <c r="BM120" s="144" t="s">
        <v>578</v>
      </c>
    </row>
    <row r="121" spans="2:65" s="11" customFormat="1" ht="25.9" customHeight="1">
      <c r="B121" s="121"/>
      <c r="D121" s="122" t="s">
        <v>71</v>
      </c>
      <c r="E121" s="123" t="s">
        <v>935</v>
      </c>
      <c r="F121" s="123" t="s">
        <v>2849</v>
      </c>
      <c r="I121" s="124"/>
      <c r="J121" s="125">
        <f>BK121</f>
        <v>0</v>
      </c>
      <c r="L121" s="121"/>
      <c r="M121" s="126"/>
      <c r="P121" s="127">
        <f>SUM(P122:P124)</f>
        <v>0</v>
      </c>
      <c r="R121" s="127">
        <f>SUM(R122:R124)</f>
        <v>0</v>
      </c>
      <c r="T121" s="128">
        <f>SUM(T122:T124)</f>
        <v>0</v>
      </c>
      <c r="AR121" s="122" t="s">
        <v>79</v>
      </c>
      <c r="AT121" s="129" t="s">
        <v>71</v>
      </c>
      <c r="AU121" s="129" t="s">
        <v>72</v>
      </c>
      <c r="AY121" s="122" t="s">
        <v>306</v>
      </c>
      <c r="BK121" s="130">
        <f>SUM(BK122:BK124)</f>
        <v>0</v>
      </c>
    </row>
    <row r="122" spans="2:65" s="1" customFormat="1" ht="16.5" customHeight="1">
      <c r="B122" s="33"/>
      <c r="C122" s="133" t="s">
        <v>446</v>
      </c>
      <c r="D122" s="133" t="s">
        <v>308</v>
      </c>
      <c r="E122" s="134" t="s">
        <v>2856</v>
      </c>
      <c r="F122" s="135" t="s">
        <v>5378</v>
      </c>
      <c r="G122" s="136" t="s">
        <v>240</v>
      </c>
      <c r="H122" s="137">
        <v>51</v>
      </c>
      <c r="I122" s="138"/>
      <c r="J122" s="139">
        <f>ROUND(I122*H122,2)</f>
        <v>0</v>
      </c>
      <c r="K122" s="135" t="s">
        <v>311</v>
      </c>
      <c r="L122" s="33"/>
      <c r="M122" s="140" t="s">
        <v>21</v>
      </c>
      <c r="N122" s="141" t="s">
        <v>43</v>
      </c>
      <c r="P122" s="142">
        <f>O122*H122</f>
        <v>0</v>
      </c>
      <c r="Q122" s="142">
        <v>0</v>
      </c>
      <c r="R122" s="142">
        <f>Q122*H122</f>
        <v>0</v>
      </c>
      <c r="S122" s="142">
        <v>0</v>
      </c>
      <c r="T122" s="143">
        <f>S122*H122</f>
        <v>0</v>
      </c>
      <c r="AR122" s="144" t="s">
        <v>108</v>
      </c>
      <c r="AT122" s="144" t="s">
        <v>308</v>
      </c>
      <c r="AU122" s="144" t="s">
        <v>79</v>
      </c>
      <c r="AY122" s="18" t="s">
        <v>306</v>
      </c>
      <c r="BE122" s="145">
        <f>IF(N122="základní",J122,0)</f>
        <v>0</v>
      </c>
      <c r="BF122" s="145">
        <f>IF(N122="snížená",J122,0)</f>
        <v>0</v>
      </c>
      <c r="BG122" s="145">
        <f>IF(N122="zákl. přenesená",J122,0)</f>
        <v>0</v>
      </c>
      <c r="BH122" s="145">
        <f>IF(N122="sníž. přenesená",J122,0)</f>
        <v>0</v>
      </c>
      <c r="BI122" s="145">
        <f>IF(N122="nulová",J122,0)</f>
        <v>0</v>
      </c>
      <c r="BJ122" s="18" t="s">
        <v>79</v>
      </c>
      <c r="BK122" s="145">
        <f>ROUND(I122*H122,2)</f>
        <v>0</v>
      </c>
      <c r="BL122" s="18" t="s">
        <v>108</v>
      </c>
      <c r="BM122" s="144" t="s">
        <v>591</v>
      </c>
    </row>
    <row r="123" spans="2:65" s="1" customFormat="1" ht="16.5" customHeight="1">
      <c r="B123" s="33"/>
      <c r="C123" s="133" t="s">
        <v>7</v>
      </c>
      <c r="D123" s="133" t="s">
        <v>308</v>
      </c>
      <c r="E123" s="134" t="s">
        <v>5379</v>
      </c>
      <c r="F123" s="135" t="s">
        <v>5380</v>
      </c>
      <c r="G123" s="136" t="s">
        <v>240</v>
      </c>
      <c r="H123" s="137">
        <v>18</v>
      </c>
      <c r="I123" s="138"/>
      <c r="J123" s="139">
        <f>ROUND(I123*H123,2)</f>
        <v>0</v>
      </c>
      <c r="K123" s="135" t="s">
        <v>311</v>
      </c>
      <c r="L123" s="33"/>
      <c r="M123" s="140" t="s">
        <v>21</v>
      </c>
      <c r="N123" s="141" t="s">
        <v>43</v>
      </c>
      <c r="P123" s="142">
        <f>O123*H123</f>
        <v>0</v>
      </c>
      <c r="Q123" s="142">
        <v>0</v>
      </c>
      <c r="R123" s="142">
        <f>Q123*H123</f>
        <v>0</v>
      </c>
      <c r="S123" s="142">
        <v>0</v>
      </c>
      <c r="T123" s="143">
        <f>S123*H123</f>
        <v>0</v>
      </c>
      <c r="AR123" s="144" t="s">
        <v>108</v>
      </c>
      <c r="AT123" s="144" t="s">
        <v>308</v>
      </c>
      <c r="AU123" s="144" t="s">
        <v>79</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108</v>
      </c>
      <c r="BM123" s="144" t="s">
        <v>603</v>
      </c>
    </row>
    <row r="124" spans="2:65" s="1" customFormat="1" ht="16.5" customHeight="1">
      <c r="B124" s="33"/>
      <c r="C124" s="133" t="s">
        <v>460</v>
      </c>
      <c r="D124" s="133" t="s">
        <v>308</v>
      </c>
      <c r="E124" s="134" t="s">
        <v>5381</v>
      </c>
      <c r="F124" s="135" t="s">
        <v>5382</v>
      </c>
      <c r="G124" s="136" t="s">
        <v>661</v>
      </c>
      <c r="H124" s="137">
        <v>18</v>
      </c>
      <c r="I124" s="138"/>
      <c r="J124" s="139">
        <f>ROUND(I124*H124,2)</f>
        <v>0</v>
      </c>
      <c r="K124" s="135" t="s">
        <v>311</v>
      </c>
      <c r="L124" s="33"/>
      <c r="M124" s="140" t="s">
        <v>21</v>
      </c>
      <c r="N124" s="141" t="s">
        <v>43</v>
      </c>
      <c r="P124" s="142">
        <f>O124*H124</f>
        <v>0</v>
      </c>
      <c r="Q124" s="142">
        <v>0</v>
      </c>
      <c r="R124" s="142">
        <f>Q124*H124</f>
        <v>0</v>
      </c>
      <c r="S124" s="142">
        <v>0</v>
      </c>
      <c r="T124" s="143">
        <f>S124*H124</f>
        <v>0</v>
      </c>
      <c r="AR124" s="144" t="s">
        <v>108</v>
      </c>
      <c r="AT124" s="144" t="s">
        <v>308</v>
      </c>
      <c r="AU124" s="144" t="s">
        <v>79</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618</v>
      </c>
    </row>
    <row r="125" spans="2:65" s="11" customFormat="1" ht="25.9" customHeight="1">
      <c r="B125" s="121"/>
      <c r="D125" s="122" t="s">
        <v>71</v>
      </c>
      <c r="E125" s="123" t="s">
        <v>949</v>
      </c>
      <c r="F125" s="123" t="s">
        <v>2871</v>
      </c>
      <c r="I125" s="124"/>
      <c r="J125" s="125">
        <f>BK125</f>
        <v>0</v>
      </c>
      <c r="L125" s="121"/>
      <c r="M125" s="126"/>
      <c r="P125" s="127">
        <f>P126</f>
        <v>0</v>
      </c>
      <c r="R125" s="127">
        <f>R126</f>
        <v>0</v>
      </c>
      <c r="T125" s="128">
        <f>T126</f>
        <v>0</v>
      </c>
      <c r="AR125" s="122" t="s">
        <v>79</v>
      </c>
      <c r="AT125" s="129" t="s">
        <v>71</v>
      </c>
      <c r="AU125" s="129" t="s">
        <v>72</v>
      </c>
      <c r="AY125" s="122" t="s">
        <v>306</v>
      </c>
      <c r="BK125" s="130">
        <f>BK126</f>
        <v>0</v>
      </c>
    </row>
    <row r="126" spans="2:65" s="1" customFormat="1" ht="16.5" customHeight="1">
      <c r="B126" s="33"/>
      <c r="C126" s="133" t="s">
        <v>468</v>
      </c>
      <c r="D126" s="133" t="s">
        <v>308</v>
      </c>
      <c r="E126" s="134" t="s">
        <v>5383</v>
      </c>
      <c r="F126" s="135" t="s">
        <v>5384</v>
      </c>
      <c r="G126" s="136" t="s">
        <v>422</v>
      </c>
      <c r="H126" s="137">
        <v>1</v>
      </c>
      <c r="I126" s="138"/>
      <c r="J126" s="139">
        <f>ROUND(I126*H126,2)</f>
        <v>0</v>
      </c>
      <c r="K126" s="135" t="s">
        <v>311</v>
      </c>
      <c r="L126" s="33"/>
      <c r="M126" s="140" t="s">
        <v>21</v>
      </c>
      <c r="N126" s="141" t="s">
        <v>43</v>
      </c>
      <c r="P126" s="142">
        <f>O126*H126</f>
        <v>0</v>
      </c>
      <c r="Q126" s="142">
        <v>0</v>
      </c>
      <c r="R126" s="142">
        <f>Q126*H126</f>
        <v>0</v>
      </c>
      <c r="S126" s="142">
        <v>0</v>
      </c>
      <c r="T126" s="143">
        <f>S126*H126</f>
        <v>0</v>
      </c>
      <c r="AR126" s="144" t="s">
        <v>108</v>
      </c>
      <c r="AT126" s="144" t="s">
        <v>308</v>
      </c>
      <c r="AU126" s="144" t="s">
        <v>79</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635</v>
      </c>
    </row>
    <row r="127" spans="2:65" s="11" customFormat="1" ht="25.9" customHeight="1">
      <c r="B127" s="121"/>
      <c r="D127" s="122" t="s">
        <v>71</v>
      </c>
      <c r="E127" s="123" t="s">
        <v>4738</v>
      </c>
      <c r="F127" s="123" t="s">
        <v>5385</v>
      </c>
      <c r="I127" s="124"/>
      <c r="J127" s="125">
        <f>BK127</f>
        <v>0</v>
      </c>
      <c r="L127" s="121"/>
      <c r="M127" s="126"/>
      <c r="P127" s="127">
        <f>SUM(P128:P141)</f>
        <v>0</v>
      </c>
      <c r="R127" s="127">
        <f>SUM(R128:R141)</f>
        <v>0</v>
      </c>
      <c r="T127" s="128">
        <f>SUM(T128:T141)</f>
        <v>0</v>
      </c>
      <c r="AR127" s="122" t="s">
        <v>81</v>
      </c>
      <c r="AT127" s="129" t="s">
        <v>71</v>
      </c>
      <c r="AU127" s="129" t="s">
        <v>72</v>
      </c>
      <c r="AY127" s="122" t="s">
        <v>306</v>
      </c>
      <c r="BK127" s="130">
        <f>SUM(BK128:BK141)</f>
        <v>0</v>
      </c>
    </row>
    <row r="128" spans="2:65" s="1" customFormat="1" ht="16.5" customHeight="1">
      <c r="B128" s="33"/>
      <c r="C128" s="133" t="s">
        <v>476</v>
      </c>
      <c r="D128" s="133" t="s">
        <v>308</v>
      </c>
      <c r="E128" s="134" t="s">
        <v>5386</v>
      </c>
      <c r="F128" s="135" t="s">
        <v>5387</v>
      </c>
      <c r="G128" s="136" t="s">
        <v>661</v>
      </c>
      <c r="H128" s="137">
        <v>2</v>
      </c>
      <c r="I128" s="138"/>
      <c r="J128" s="139">
        <f t="shared" ref="J128:J141" si="10">ROUND(I128*H128,2)</f>
        <v>0</v>
      </c>
      <c r="K128" s="135" t="s">
        <v>311</v>
      </c>
      <c r="L128" s="33"/>
      <c r="M128" s="140" t="s">
        <v>21</v>
      </c>
      <c r="N128" s="141" t="s">
        <v>43</v>
      </c>
      <c r="P128" s="142">
        <f t="shared" ref="P128:P141" si="11">O128*H128</f>
        <v>0</v>
      </c>
      <c r="Q128" s="142">
        <v>0</v>
      </c>
      <c r="R128" s="142">
        <f t="shared" ref="R128:R141" si="12">Q128*H128</f>
        <v>0</v>
      </c>
      <c r="S128" s="142">
        <v>0</v>
      </c>
      <c r="T128" s="143">
        <f t="shared" ref="T128:T141" si="13">S128*H128</f>
        <v>0</v>
      </c>
      <c r="AR128" s="144" t="s">
        <v>368</v>
      </c>
      <c r="AT128" s="144" t="s">
        <v>308</v>
      </c>
      <c r="AU128" s="144" t="s">
        <v>79</v>
      </c>
      <c r="AY128" s="18" t="s">
        <v>306</v>
      </c>
      <c r="BE128" s="145">
        <f t="shared" ref="BE128:BE141" si="14">IF(N128="základní",J128,0)</f>
        <v>0</v>
      </c>
      <c r="BF128" s="145">
        <f t="shared" ref="BF128:BF141" si="15">IF(N128="snížená",J128,0)</f>
        <v>0</v>
      </c>
      <c r="BG128" s="145">
        <f t="shared" ref="BG128:BG141" si="16">IF(N128="zákl. přenesená",J128,0)</f>
        <v>0</v>
      </c>
      <c r="BH128" s="145">
        <f t="shared" ref="BH128:BH141" si="17">IF(N128="sníž. přenesená",J128,0)</f>
        <v>0</v>
      </c>
      <c r="BI128" s="145">
        <f t="shared" ref="BI128:BI141" si="18">IF(N128="nulová",J128,0)</f>
        <v>0</v>
      </c>
      <c r="BJ128" s="18" t="s">
        <v>79</v>
      </c>
      <c r="BK128" s="145">
        <f t="shared" ref="BK128:BK141" si="19">ROUND(I128*H128,2)</f>
        <v>0</v>
      </c>
      <c r="BL128" s="18" t="s">
        <v>368</v>
      </c>
      <c r="BM128" s="144" t="s">
        <v>646</v>
      </c>
    </row>
    <row r="129" spans="2:65" s="1" customFormat="1" ht="16.5" customHeight="1">
      <c r="B129" s="33"/>
      <c r="C129" s="133" t="s">
        <v>482</v>
      </c>
      <c r="D129" s="133" t="s">
        <v>308</v>
      </c>
      <c r="E129" s="134" t="s">
        <v>5388</v>
      </c>
      <c r="F129" s="135" t="s">
        <v>5389</v>
      </c>
      <c r="G129" s="136" t="s">
        <v>240</v>
      </c>
      <c r="H129" s="137">
        <v>12</v>
      </c>
      <c r="I129" s="138"/>
      <c r="J129" s="139">
        <f t="shared" si="10"/>
        <v>0</v>
      </c>
      <c r="K129" s="135" t="s">
        <v>311</v>
      </c>
      <c r="L129" s="33"/>
      <c r="M129" s="140" t="s">
        <v>21</v>
      </c>
      <c r="N129" s="141" t="s">
        <v>43</v>
      </c>
      <c r="P129" s="142">
        <f t="shared" si="11"/>
        <v>0</v>
      </c>
      <c r="Q129" s="142">
        <v>0</v>
      </c>
      <c r="R129" s="142">
        <f t="shared" si="12"/>
        <v>0</v>
      </c>
      <c r="S129" s="142">
        <v>0</v>
      </c>
      <c r="T129" s="143">
        <f t="shared" si="13"/>
        <v>0</v>
      </c>
      <c r="AR129" s="144" t="s">
        <v>368</v>
      </c>
      <c r="AT129" s="144" t="s">
        <v>308</v>
      </c>
      <c r="AU129" s="144" t="s">
        <v>79</v>
      </c>
      <c r="AY129" s="18" t="s">
        <v>306</v>
      </c>
      <c r="BE129" s="145">
        <f t="shared" si="14"/>
        <v>0</v>
      </c>
      <c r="BF129" s="145">
        <f t="shared" si="15"/>
        <v>0</v>
      </c>
      <c r="BG129" s="145">
        <f t="shared" si="16"/>
        <v>0</v>
      </c>
      <c r="BH129" s="145">
        <f t="shared" si="17"/>
        <v>0</v>
      </c>
      <c r="BI129" s="145">
        <f t="shared" si="18"/>
        <v>0</v>
      </c>
      <c r="BJ129" s="18" t="s">
        <v>79</v>
      </c>
      <c r="BK129" s="145">
        <f t="shared" si="19"/>
        <v>0</v>
      </c>
      <c r="BL129" s="18" t="s">
        <v>368</v>
      </c>
      <c r="BM129" s="144" t="s">
        <v>658</v>
      </c>
    </row>
    <row r="130" spans="2:65" s="1" customFormat="1" ht="16.5" customHeight="1">
      <c r="B130" s="33"/>
      <c r="C130" s="133" t="s">
        <v>489</v>
      </c>
      <c r="D130" s="133" t="s">
        <v>308</v>
      </c>
      <c r="E130" s="134" t="s">
        <v>5390</v>
      </c>
      <c r="F130" s="135" t="s">
        <v>5391</v>
      </c>
      <c r="G130" s="136" t="s">
        <v>240</v>
      </c>
      <c r="H130" s="137">
        <v>16</v>
      </c>
      <c r="I130" s="138"/>
      <c r="J130" s="139">
        <f t="shared" si="10"/>
        <v>0</v>
      </c>
      <c r="K130" s="135" t="s">
        <v>311</v>
      </c>
      <c r="L130" s="33"/>
      <c r="M130" s="140" t="s">
        <v>21</v>
      </c>
      <c r="N130" s="141" t="s">
        <v>43</v>
      </c>
      <c r="P130" s="142">
        <f t="shared" si="11"/>
        <v>0</v>
      </c>
      <c r="Q130" s="142">
        <v>0</v>
      </c>
      <c r="R130" s="142">
        <f t="shared" si="12"/>
        <v>0</v>
      </c>
      <c r="S130" s="142">
        <v>0</v>
      </c>
      <c r="T130" s="143">
        <f t="shared" si="13"/>
        <v>0</v>
      </c>
      <c r="AR130" s="144" t="s">
        <v>368</v>
      </c>
      <c r="AT130" s="144" t="s">
        <v>308</v>
      </c>
      <c r="AU130" s="144" t="s">
        <v>79</v>
      </c>
      <c r="AY130" s="18" t="s">
        <v>306</v>
      </c>
      <c r="BE130" s="145">
        <f t="shared" si="14"/>
        <v>0</v>
      </c>
      <c r="BF130" s="145">
        <f t="shared" si="15"/>
        <v>0</v>
      </c>
      <c r="BG130" s="145">
        <f t="shared" si="16"/>
        <v>0</v>
      </c>
      <c r="BH130" s="145">
        <f t="shared" si="17"/>
        <v>0</v>
      </c>
      <c r="BI130" s="145">
        <f t="shared" si="18"/>
        <v>0</v>
      </c>
      <c r="BJ130" s="18" t="s">
        <v>79</v>
      </c>
      <c r="BK130" s="145">
        <f t="shared" si="19"/>
        <v>0</v>
      </c>
      <c r="BL130" s="18" t="s">
        <v>368</v>
      </c>
      <c r="BM130" s="144" t="s">
        <v>680</v>
      </c>
    </row>
    <row r="131" spans="2:65" s="1" customFormat="1" ht="16.5" customHeight="1">
      <c r="B131" s="33"/>
      <c r="C131" s="133" t="s">
        <v>497</v>
      </c>
      <c r="D131" s="133" t="s">
        <v>308</v>
      </c>
      <c r="E131" s="134" t="s">
        <v>5392</v>
      </c>
      <c r="F131" s="135" t="s">
        <v>5393</v>
      </c>
      <c r="G131" s="136" t="s">
        <v>240</v>
      </c>
      <c r="H131" s="137">
        <v>32</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368</v>
      </c>
      <c r="AT131" s="144" t="s">
        <v>308</v>
      </c>
      <c r="AU131" s="144" t="s">
        <v>79</v>
      </c>
      <c r="AY131" s="18" t="s">
        <v>306</v>
      </c>
      <c r="BE131" s="145">
        <f t="shared" si="14"/>
        <v>0</v>
      </c>
      <c r="BF131" s="145">
        <f t="shared" si="15"/>
        <v>0</v>
      </c>
      <c r="BG131" s="145">
        <f t="shared" si="16"/>
        <v>0</v>
      </c>
      <c r="BH131" s="145">
        <f t="shared" si="17"/>
        <v>0</v>
      </c>
      <c r="BI131" s="145">
        <f t="shared" si="18"/>
        <v>0</v>
      </c>
      <c r="BJ131" s="18" t="s">
        <v>79</v>
      </c>
      <c r="BK131" s="145">
        <f t="shared" si="19"/>
        <v>0</v>
      </c>
      <c r="BL131" s="18" t="s">
        <v>368</v>
      </c>
      <c r="BM131" s="144" t="s">
        <v>709</v>
      </c>
    </row>
    <row r="132" spans="2:65" s="1" customFormat="1" ht="16.5" customHeight="1">
      <c r="B132" s="33"/>
      <c r="C132" s="133" t="s">
        <v>504</v>
      </c>
      <c r="D132" s="133" t="s">
        <v>308</v>
      </c>
      <c r="E132" s="134" t="s">
        <v>5394</v>
      </c>
      <c r="F132" s="135" t="s">
        <v>5395</v>
      </c>
      <c r="G132" s="136" t="s">
        <v>240</v>
      </c>
      <c r="H132" s="137">
        <v>4</v>
      </c>
      <c r="I132" s="138"/>
      <c r="J132" s="139">
        <f t="shared" si="10"/>
        <v>0</v>
      </c>
      <c r="K132" s="135" t="s">
        <v>311</v>
      </c>
      <c r="L132" s="33"/>
      <c r="M132" s="140" t="s">
        <v>21</v>
      </c>
      <c r="N132" s="141" t="s">
        <v>43</v>
      </c>
      <c r="P132" s="142">
        <f t="shared" si="11"/>
        <v>0</v>
      </c>
      <c r="Q132" s="142">
        <v>0</v>
      </c>
      <c r="R132" s="142">
        <f t="shared" si="12"/>
        <v>0</v>
      </c>
      <c r="S132" s="142">
        <v>0</v>
      </c>
      <c r="T132" s="143">
        <f t="shared" si="13"/>
        <v>0</v>
      </c>
      <c r="AR132" s="144" t="s">
        <v>368</v>
      </c>
      <c r="AT132" s="144" t="s">
        <v>308</v>
      </c>
      <c r="AU132" s="144" t="s">
        <v>79</v>
      </c>
      <c r="AY132" s="18" t="s">
        <v>306</v>
      </c>
      <c r="BE132" s="145">
        <f t="shared" si="14"/>
        <v>0</v>
      </c>
      <c r="BF132" s="145">
        <f t="shared" si="15"/>
        <v>0</v>
      </c>
      <c r="BG132" s="145">
        <f t="shared" si="16"/>
        <v>0</v>
      </c>
      <c r="BH132" s="145">
        <f t="shared" si="17"/>
        <v>0</v>
      </c>
      <c r="BI132" s="145">
        <f t="shared" si="18"/>
        <v>0</v>
      </c>
      <c r="BJ132" s="18" t="s">
        <v>79</v>
      </c>
      <c r="BK132" s="145">
        <f t="shared" si="19"/>
        <v>0</v>
      </c>
      <c r="BL132" s="18" t="s">
        <v>368</v>
      </c>
      <c r="BM132" s="144" t="s">
        <v>719</v>
      </c>
    </row>
    <row r="133" spans="2:65" s="1" customFormat="1" ht="16.5" customHeight="1">
      <c r="B133" s="33"/>
      <c r="C133" s="133" t="s">
        <v>511</v>
      </c>
      <c r="D133" s="133" t="s">
        <v>308</v>
      </c>
      <c r="E133" s="134" t="s">
        <v>5396</v>
      </c>
      <c r="F133" s="135" t="s">
        <v>5397</v>
      </c>
      <c r="G133" s="136" t="s">
        <v>240</v>
      </c>
      <c r="H133" s="137">
        <v>1</v>
      </c>
      <c r="I133" s="138"/>
      <c r="J133" s="139">
        <f t="shared" si="10"/>
        <v>0</v>
      </c>
      <c r="K133" s="135" t="s">
        <v>311</v>
      </c>
      <c r="L133" s="33"/>
      <c r="M133" s="140" t="s">
        <v>21</v>
      </c>
      <c r="N133" s="141" t="s">
        <v>43</v>
      </c>
      <c r="P133" s="142">
        <f t="shared" si="11"/>
        <v>0</v>
      </c>
      <c r="Q133" s="142">
        <v>0</v>
      </c>
      <c r="R133" s="142">
        <f t="shared" si="12"/>
        <v>0</v>
      </c>
      <c r="S133" s="142">
        <v>0</v>
      </c>
      <c r="T133" s="143">
        <f t="shared" si="13"/>
        <v>0</v>
      </c>
      <c r="AR133" s="144" t="s">
        <v>368</v>
      </c>
      <c r="AT133" s="144" t="s">
        <v>308</v>
      </c>
      <c r="AU133" s="144" t="s">
        <v>79</v>
      </c>
      <c r="AY133" s="18" t="s">
        <v>306</v>
      </c>
      <c r="BE133" s="145">
        <f t="shared" si="14"/>
        <v>0</v>
      </c>
      <c r="BF133" s="145">
        <f t="shared" si="15"/>
        <v>0</v>
      </c>
      <c r="BG133" s="145">
        <f t="shared" si="16"/>
        <v>0</v>
      </c>
      <c r="BH133" s="145">
        <f t="shared" si="17"/>
        <v>0</v>
      </c>
      <c r="BI133" s="145">
        <f t="shared" si="18"/>
        <v>0</v>
      </c>
      <c r="BJ133" s="18" t="s">
        <v>79</v>
      </c>
      <c r="BK133" s="145">
        <f t="shared" si="19"/>
        <v>0</v>
      </c>
      <c r="BL133" s="18" t="s">
        <v>368</v>
      </c>
      <c r="BM133" s="144" t="s">
        <v>732</v>
      </c>
    </row>
    <row r="134" spans="2:65" s="1" customFormat="1" ht="16.5" customHeight="1">
      <c r="B134" s="33"/>
      <c r="C134" s="133" t="s">
        <v>517</v>
      </c>
      <c r="D134" s="133" t="s">
        <v>308</v>
      </c>
      <c r="E134" s="134" t="s">
        <v>5398</v>
      </c>
      <c r="F134" s="135" t="s">
        <v>5399</v>
      </c>
      <c r="G134" s="136" t="s">
        <v>661</v>
      </c>
      <c r="H134" s="137">
        <v>3</v>
      </c>
      <c r="I134" s="138"/>
      <c r="J134" s="139">
        <f t="shared" si="10"/>
        <v>0</v>
      </c>
      <c r="K134" s="135" t="s">
        <v>311</v>
      </c>
      <c r="L134" s="33"/>
      <c r="M134" s="140" t="s">
        <v>21</v>
      </c>
      <c r="N134" s="141" t="s">
        <v>43</v>
      </c>
      <c r="P134" s="142">
        <f t="shared" si="11"/>
        <v>0</v>
      </c>
      <c r="Q134" s="142">
        <v>0</v>
      </c>
      <c r="R134" s="142">
        <f t="shared" si="12"/>
        <v>0</v>
      </c>
      <c r="S134" s="142">
        <v>0</v>
      </c>
      <c r="T134" s="143">
        <f t="shared" si="13"/>
        <v>0</v>
      </c>
      <c r="AR134" s="144" t="s">
        <v>368</v>
      </c>
      <c r="AT134" s="144" t="s">
        <v>308</v>
      </c>
      <c r="AU134" s="144" t="s">
        <v>79</v>
      </c>
      <c r="AY134" s="18" t="s">
        <v>306</v>
      </c>
      <c r="BE134" s="145">
        <f t="shared" si="14"/>
        <v>0</v>
      </c>
      <c r="BF134" s="145">
        <f t="shared" si="15"/>
        <v>0</v>
      </c>
      <c r="BG134" s="145">
        <f t="shared" si="16"/>
        <v>0</v>
      </c>
      <c r="BH134" s="145">
        <f t="shared" si="17"/>
        <v>0</v>
      </c>
      <c r="BI134" s="145">
        <f t="shared" si="18"/>
        <v>0</v>
      </c>
      <c r="BJ134" s="18" t="s">
        <v>79</v>
      </c>
      <c r="BK134" s="145">
        <f t="shared" si="19"/>
        <v>0</v>
      </c>
      <c r="BL134" s="18" t="s">
        <v>368</v>
      </c>
      <c r="BM134" s="144" t="s">
        <v>752</v>
      </c>
    </row>
    <row r="135" spans="2:65" s="1" customFormat="1" ht="16.5" customHeight="1">
      <c r="B135" s="33"/>
      <c r="C135" s="133" t="s">
        <v>523</v>
      </c>
      <c r="D135" s="133" t="s">
        <v>308</v>
      </c>
      <c r="E135" s="134" t="s">
        <v>5400</v>
      </c>
      <c r="F135" s="135" t="s">
        <v>5401</v>
      </c>
      <c r="G135" s="136" t="s">
        <v>661</v>
      </c>
      <c r="H135" s="137">
        <v>9</v>
      </c>
      <c r="I135" s="138"/>
      <c r="J135" s="139">
        <f t="shared" si="10"/>
        <v>0</v>
      </c>
      <c r="K135" s="135" t="s">
        <v>311</v>
      </c>
      <c r="L135" s="33"/>
      <c r="M135" s="140" t="s">
        <v>21</v>
      </c>
      <c r="N135" s="141" t="s">
        <v>43</v>
      </c>
      <c r="P135" s="142">
        <f t="shared" si="11"/>
        <v>0</v>
      </c>
      <c r="Q135" s="142">
        <v>0</v>
      </c>
      <c r="R135" s="142">
        <f t="shared" si="12"/>
        <v>0</v>
      </c>
      <c r="S135" s="142">
        <v>0</v>
      </c>
      <c r="T135" s="143">
        <f t="shared" si="13"/>
        <v>0</v>
      </c>
      <c r="AR135" s="144" t="s">
        <v>368</v>
      </c>
      <c r="AT135" s="144" t="s">
        <v>308</v>
      </c>
      <c r="AU135" s="144" t="s">
        <v>79</v>
      </c>
      <c r="AY135" s="18" t="s">
        <v>306</v>
      </c>
      <c r="BE135" s="145">
        <f t="shared" si="14"/>
        <v>0</v>
      </c>
      <c r="BF135" s="145">
        <f t="shared" si="15"/>
        <v>0</v>
      </c>
      <c r="BG135" s="145">
        <f t="shared" si="16"/>
        <v>0</v>
      </c>
      <c r="BH135" s="145">
        <f t="shared" si="17"/>
        <v>0</v>
      </c>
      <c r="BI135" s="145">
        <f t="shared" si="18"/>
        <v>0</v>
      </c>
      <c r="BJ135" s="18" t="s">
        <v>79</v>
      </c>
      <c r="BK135" s="145">
        <f t="shared" si="19"/>
        <v>0</v>
      </c>
      <c r="BL135" s="18" t="s">
        <v>368</v>
      </c>
      <c r="BM135" s="144" t="s">
        <v>764</v>
      </c>
    </row>
    <row r="136" spans="2:65" s="1" customFormat="1" ht="16.5" customHeight="1">
      <c r="B136" s="33"/>
      <c r="C136" s="133" t="s">
        <v>530</v>
      </c>
      <c r="D136" s="133" t="s">
        <v>308</v>
      </c>
      <c r="E136" s="134" t="s">
        <v>5402</v>
      </c>
      <c r="F136" s="135" t="s">
        <v>5403</v>
      </c>
      <c r="G136" s="136" t="s">
        <v>661</v>
      </c>
      <c r="H136" s="137">
        <v>3</v>
      </c>
      <c r="I136" s="138"/>
      <c r="J136" s="139">
        <f t="shared" si="10"/>
        <v>0</v>
      </c>
      <c r="K136" s="135" t="s">
        <v>311</v>
      </c>
      <c r="L136" s="33"/>
      <c r="M136" s="140" t="s">
        <v>21</v>
      </c>
      <c r="N136" s="141" t="s">
        <v>43</v>
      </c>
      <c r="P136" s="142">
        <f t="shared" si="11"/>
        <v>0</v>
      </c>
      <c r="Q136" s="142">
        <v>0</v>
      </c>
      <c r="R136" s="142">
        <f t="shared" si="12"/>
        <v>0</v>
      </c>
      <c r="S136" s="142">
        <v>0</v>
      </c>
      <c r="T136" s="143">
        <f t="shared" si="13"/>
        <v>0</v>
      </c>
      <c r="AR136" s="144" t="s">
        <v>368</v>
      </c>
      <c r="AT136" s="144" t="s">
        <v>308</v>
      </c>
      <c r="AU136" s="144" t="s">
        <v>79</v>
      </c>
      <c r="AY136" s="18" t="s">
        <v>306</v>
      </c>
      <c r="BE136" s="145">
        <f t="shared" si="14"/>
        <v>0</v>
      </c>
      <c r="BF136" s="145">
        <f t="shared" si="15"/>
        <v>0</v>
      </c>
      <c r="BG136" s="145">
        <f t="shared" si="16"/>
        <v>0</v>
      </c>
      <c r="BH136" s="145">
        <f t="shared" si="17"/>
        <v>0</v>
      </c>
      <c r="BI136" s="145">
        <f t="shared" si="18"/>
        <v>0</v>
      </c>
      <c r="BJ136" s="18" t="s">
        <v>79</v>
      </c>
      <c r="BK136" s="145">
        <f t="shared" si="19"/>
        <v>0</v>
      </c>
      <c r="BL136" s="18" t="s">
        <v>368</v>
      </c>
      <c r="BM136" s="144" t="s">
        <v>776</v>
      </c>
    </row>
    <row r="137" spans="2:65" s="1" customFormat="1" ht="16.5" customHeight="1">
      <c r="B137" s="33"/>
      <c r="C137" s="133" t="s">
        <v>538</v>
      </c>
      <c r="D137" s="133" t="s">
        <v>308</v>
      </c>
      <c r="E137" s="134" t="s">
        <v>5404</v>
      </c>
      <c r="F137" s="135" t="s">
        <v>5405</v>
      </c>
      <c r="G137" s="136" t="s">
        <v>661</v>
      </c>
      <c r="H137" s="137">
        <v>3</v>
      </c>
      <c r="I137" s="138"/>
      <c r="J137" s="139">
        <f t="shared" si="10"/>
        <v>0</v>
      </c>
      <c r="K137" s="135" t="s">
        <v>311</v>
      </c>
      <c r="L137" s="33"/>
      <c r="M137" s="140" t="s">
        <v>21</v>
      </c>
      <c r="N137" s="141" t="s">
        <v>43</v>
      </c>
      <c r="P137" s="142">
        <f t="shared" si="11"/>
        <v>0</v>
      </c>
      <c r="Q137" s="142">
        <v>0</v>
      </c>
      <c r="R137" s="142">
        <f t="shared" si="12"/>
        <v>0</v>
      </c>
      <c r="S137" s="142">
        <v>0</v>
      </c>
      <c r="T137" s="143">
        <f t="shared" si="13"/>
        <v>0</v>
      </c>
      <c r="AR137" s="144" t="s">
        <v>368</v>
      </c>
      <c r="AT137" s="144" t="s">
        <v>308</v>
      </c>
      <c r="AU137" s="144" t="s">
        <v>79</v>
      </c>
      <c r="AY137" s="18" t="s">
        <v>306</v>
      </c>
      <c r="BE137" s="145">
        <f t="shared" si="14"/>
        <v>0</v>
      </c>
      <c r="BF137" s="145">
        <f t="shared" si="15"/>
        <v>0</v>
      </c>
      <c r="BG137" s="145">
        <f t="shared" si="16"/>
        <v>0</v>
      </c>
      <c r="BH137" s="145">
        <f t="shared" si="17"/>
        <v>0</v>
      </c>
      <c r="BI137" s="145">
        <f t="shared" si="18"/>
        <v>0</v>
      </c>
      <c r="BJ137" s="18" t="s">
        <v>79</v>
      </c>
      <c r="BK137" s="145">
        <f t="shared" si="19"/>
        <v>0</v>
      </c>
      <c r="BL137" s="18" t="s">
        <v>368</v>
      </c>
      <c r="BM137" s="144" t="s">
        <v>790</v>
      </c>
    </row>
    <row r="138" spans="2:65" s="1" customFormat="1" ht="16.5" customHeight="1">
      <c r="B138" s="33"/>
      <c r="C138" s="133" t="s">
        <v>545</v>
      </c>
      <c r="D138" s="133" t="s">
        <v>308</v>
      </c>
      <c r="E138" s="134" t="s">
        <v>5406</v>
      </c>
      <c r="F138" s="135" t="s">
        <v>5407</v>
      </c>
      <c r="G138" s="136" t="s">
        <v>661</v>
      </c>
      <c r="H138" s="137">
        <v>2</v>
      </c>
      <c r="I138" s="138"/>
      <c r="J138" s="139">
        <f t="shared" si="10"/>
        <v>0</v>
      </c>
      <c r="K138" s="135" t="s">
        <v>311</v>
      </c>
      <c r="L138" s="33"/>
      <c r="M138" s="140" t="s">
        <v>21</v>
      </c>
      <c r="N138" s="141" t="s">
        <v>43</v>
      </c>
      <c r="P138" s="142">
        <f t="shared" si="11"/>
        <v>0</v>
      </c>
      <c r="Q138" s="142">
        <v>0</v>
      </c>
      <c r="R138" s="142">
        <f t="shared" si="12"/>
        <v>0</v>
      </c>
      <c r="S138" s="142">
        <v>0</v>
      </c>
      <c r="T138" s="143">
        <f t="shared" si="13"/>
        <v>0</v>
      </c>
      <c r="AR138" s="144" t="s">
        <v>368</v>
      </c>
      <c r="AT138" s="144" t="s">
        <v>308</v>
      </c>
      <c r="AU138" s="144" t="s">
        <v>79</v>
      </c>
      <c r="AY138" s="18" t="s">
        <v>306</v>
      </c>
      <c r="BE138" s="145">
        <f t="shared" si="14"/>
        <v>0</v>
      </c>
      <c r="BF138" s="145">
        <f t="shared" si="15"/>
        <v>0</v>
      </c>
      <c r="BG138" s="145">
        <f t="shared" si="16"/>
        <v>0</v>
      </c>
      <c r="BH138" s="145">
        <f t="shared" si="17"/>
        <v>0</v>
      </c>
      <c r="BI138" s="145">
        <f t="shared" si="18"/>
        <v>0</v>
      </c>
      <c r="BJ138" s="18" t="s">
        <v>79</v>
      </c>
      <c r="BK138" s="145">
        <f t="shared" si="19"/>
        <v>0</v>
      </c>
      <c r="BL138" s="18" t="s">
        <v>368</v>
      </c>
      <c r="BM138" s="144" t="s">
        <v>802</v>
      </c>
    </row>
    <row r="139" spans="2:65" s="1" customFormat="1" ht="16.5" customHeight="1">
      <c r="B139" s="33"/>
      <c r="C139" s="133" t="s">
        <v>553</v>
      </c>
      <c r="D139" s="133" t="s">
        <v>308</v>
      </c>
      <c r="E139" s="134" t="s">
        <v>5408</v>
      </c>
      <c r="F139" s="135" t="s">
        <v>5409</v>
      </c>
      <c r="G139" s="136" t="s">
        <v>661</v>
      </c>
      <c r="H139" s="137">
        <v>1</v>
      </c>
      <c r="I139" s="138"/>
      <c r="J139" s="139">
        <f t="shared" si="10"/>
        <v>0</v>
      </c>
      <c r="K139" s="135" t="s">
        <v>311</v>
      </c>
      <c r="L139" s="33"/>
      <c r="M139" s="140" t="s">
        <v>21</v>
      </c>
      <c r="N139" s="141" t="s">
        <v>43</v>
      </c>
      <c r="P139" s="142">
        <f t="shared" si="11"/>
        <v>0</v>
      </c>
      <c r="Q139" s="142">
        <v>0</v>
      </c>
      <c r="R139" s="142">
        <f t="shared" si="12"/>
        <v>0</v>
      </c>
      <c r="S139" s="142">
        <v>0</v>
      </c>
      <c r="T139" s="143">
        <f t="shared" si="13"/>
        <v>0</v>
      </c>
      <c r="AR139" s="144" t="s">
        <v>368</v>
      </c>
      <c r="AT139" s="144" t="s">
        <v>308</v>
      </c>
      <c r="AU139" s="144" t="s">
        <v>79</v>
      </c>
      <c r="AY139" s="18" t="s">
        <v>306</v>
      </c>
      <c r="BE139" s="145">
        <f t="shared" si="14"/>
        <v>0</v>
      </c>
      <c r="BF139" s="145">
        <f t="shared" si="15"/>
        <v>0</v>
      </c>
      <c r="BG139" s="145">
        <f t="shared" si="16"/>
        <v>0</v>
      </c>
      <c r="BH139" s="145">
        <f t="shared" si="17"/>
        <v>0</v>
      </c>
      <c r="BI139" s="145">
        <f t="shared" si="18"/>
        <v>0</v>
      </c>
      <c r="BJ139" s="18" t="s">
        <v>79</v>
      </c>
      <c r="BK139" s="145">
        <f t="shared" si="19"/>
        <v>0</v>
      </c>
      <c r="BL139" s="18" t="s">
        <v>368</v>
      </c>
      <c r="BM139" s="144" t="s">
        <v>816</v>
      </c>
    </row>
    <row r="140" spans="2:65" s="1" customFormat="1" ht="16.5" customHeight="1">
      <c r="B140" s="33"/>
      <c r="C140" s="133" t="s">
        <v>562</v>
      </c>
      <c r="D140" s="133" t="s">
        <v>308</v>
      </c>
      <c r="E140" s="134" t="s">
        <v>5410</v>
      </c>
      <c r="F140" s="135" t="s">
        <v>5411</v>
      </c>
      <c r="G140" s="136" t="s">
        <v>661</v>
      </c>
      <c r="H140" s="137">
        <v>2</v>
      </c>
      <c r="I140" s="138"/>
      <c r="J140" s="139">
        <f t="shared" si="10"/>
        <v>0</v>
      </c>
      <c r="K140" s="135" t="s">
        <v>311</v>
      </c>
      <c r="L140" s="33"/>
      <c r="M140" s="140" t="s">
        <v>21</v>
      </c>
      <c r="N140" s="141" t="s">
        <v>43</v>
      </c>
      <c r="P140" s="142">
        <f t="shared" si="11"/>
        <v>0</v>
      </c>
      <c r="Q140" s="142">
        <v>0</v>
      </c>
      <c r="R140" s="142">
        <f t="shared" si="12"/>
        <v>0</v>
      </c>
      <c r="S140" s="142">
        <v>0</v>
      </c>
      <c r="T140" s="143">
        <f t="shared" si="13"/>
        <v>0</v>
      </c>
      <c r="AR140" s="144" t="s">
        <v>368</v>
      </c>
      <c r="AT140" s="144" t="s">
        <v>308</v>
      </c>
      <c r="AU140" s="144" t="s">
        <v>79</v>
      </c>
      <c r="AY140" s="18" t="s">
        <v>306</v>
      </c>
      <c r="BE140" s="145">
        <f t="shared" si="14"/>
        <v>0</v>
      </c>
      <c r="BF140" s="145">
        <f t="shared" si="15"/>
        <v>0</v>
      </c>
      <c r="BG140" s="145">
        <f t="shared" si="16"/>
        <v>0</v>
      </c>
      <c r="BH140" s="145">
        <f t="shared" si="17"/>
        <v>0</v>
      </c>
      <c r="BI140" s="145">
        <f t="shared" si="18"/>
        <v>0</v>
      </c>
      <c r="BJ140" s="18" t="s">
        <v>79</v>
      </c>
      <c r="BK140" s="145">
        <f t="shared" si="19"/>
        <v>0</v>
      </c>
      <c r="BL140" s="18" t="s">
        <v>368</v>
      </c>
      <c r="BM140" s="144" t="s">
        <v>828</v>
      </c>
    </row>
    <row r="141" spans="2:65" s="1" customFormat="1" ht="16.5" customHeight="1">
      <c r="B141" s="33"/>
      <c r="C141" s="133" t="s">
        <v>571</v>
      </c>
      <c r="D141" s="133" t="s">
        <v>308</v>
      </c>
      <c r="E141" s="134" t="s">
        <v>5412</v>
      </c>
      <c r="F141" s="135" t="s">
        <v>5413</v>
      </c>
      <c r="G141" s="136" t="s">
        <v>1992</v>
      </c>
      <c r="H141" s="189"/>
      <c r="I141" s="138"/>
      <c r="J141" s="139">
        <f t="shared" si="10"/>
        <v>0</v>
      </c>
      <c r="K141" s="135" t="s">
        <v>311</v>
      </c>
      <c r="L141" s="33"/>
      <c r="M141" s="140" t="s">
        <v>21</v>
      </c>
      <c r="N141" s="141" t="s">
        <v>43</v>
      </c>
      <c r="P141" s="142">
        <f t="shared" si="11"/>
        <v>0</v>
      </c>
      <c r="Q141" s="142">
        <v>0</v>
      </c>
      <c r="R141" s="142">
        <f t="shared" si="12"/>
        <v>0</v>
      </c>
      <c r="S141" s="142">
        <v>0</v>
      </c>
      <c r="T141" s="143">
        <f t="shared" si="13"/>
        <v>0</v>
      </c>
      <c r="AR141" s="144" t="s">
        <v>368</v>
      </c>
      <c r="AT141" s="144" t="s">
        <v>308</v>
      </c>
      <c r="AU141" s="144" t="s">
        <v>79</v>
      </c>
      <c r="AY141" s="18" t="s">
        <v>306</v>
      </c>
      <c r="BE141" s="145">
        <f t="shared" si="14"/>
        <v>0</v>
      </c>
      <c r="BF141" s="145">
        <f t="shared" si="15"/>
        <v>0</v>
      </c>
      <c r="BG141" s="145">
        <f t="shared" si="16"/>
        <v>0</v>
      </c>
      <c r="BH141" s="145">
        <f t="shared" si="17"/>
        <v>0</v>
      </c>
      <c r="BI141" s="145">
        <f t="shared" si="18"/>
        <v>0</v>
      </c>
      <c r="BJ141" s="18" t="s">
        <v>79</v>
      </c>
      <c r="BK141" s="145">
        <f t="shared" si="19"/>
        <v>0</v>
      </c>
      <c r="BL141" s="18" t="s">
        <v>368</v>
      </c>
      <c r="BM141" s="144" t="s">
        <v>839</v>
      </c>
    </row>
    <row r="142" spans="2:65" s="11" customFormat="1" ht="25.9" customHeight="1">
      <c r="B142" s="121"/>
      <c r="D142" s="122" t="s">
        <v>71</v>
      </c>
      <c r="E142" s="123" t="s">
        <v>2708</v>
      </c>
      <c r="F142" s="123" t="s">
        <v>2709</v>
      </c>
      <c r="I142" s="124"/>
      <c r="J142" s="125">
        <f>BK142</f>
        <v>0</v>
      </c>
      <c r="L142" s="121"/>
      <c r="M142" s="126"/>
      <c r="P142" s="127">
        <f>SUM(P143:P168)</f>
        <v>0</v>
      </c>
      <c r="R142" s="127">
        <f>SUM(R143:R168)</f>
        <v>0</v>
      </c>
      <c r="T142" s="128">
        <f>SUM(T143:T168)</f>
        <v>0</v>
      </c>
      <c r="AR142" s="122" t="s">
        <v>81</v>
      </c>
      <c r="AT142" s="129" t="s">
        <v>71</v>
      </c>
      <c r="AU142" s="129" t="s">
        <v>72</v>
      </c>
      <c r="AY142" s="122" t="s">
        <v>306</v>
      </c>
      <c r="BK142" s="130">
        <f>SUM(BK143:BK168)</f>
        <v>0</v>
      </c>
    </row>
    <row r="143" spans="2:65" s="1" customFormat="1" ht="16.5" customHeight="1">
      <c r="B143" s="33"/>
      <c r="C143" s="133" t="s">
        <v>578</v>
      </c>
      <c r="D143" s="133" t="s">
        <v>308</v>
      </c>
      <c r="E143" s="134" t="s">
        <v>5414</v>
      </c>
      <c r="F143" s="135" t="s">
        <v>5415</v>
      </c>
      <c r="G143" s="136" t="s">
        <v>661</v>
      </c>
      <c r="H143" s="137">
        <v>1</v>
      </c>
      <c r="I143" s="138"/>
      <c r="J143" s="139">
        <f t="shared" ref="J143:J168" si="20">ROUND(I143*H143,2)</f>
        <v>0</v>
      </c>
      <c r="K143" s="135" t="s">
        <v>311</v>
      </c>
      <c r="L143" s="33"/>
      <c r="M143" s="140" t="s">
        <v>21</v>
      </c>
      <c r="N143" s="141" t="s">
        <v>43</v>
      </c>
      <c r="P143" s="142">
        <f t="shared" ref="P143:P168" si="21">O143*H143</f>
        <v>0</v>
      </c>
      <c r="Q143" s="142">
        <v>0</v>
      </c>
      <c r="R143" s="142">
        <f t="shared" ref="R143:R168" si="22">Q143*H143</f>
        <v>0</v>
      </c>
      <c r="S143" s="142">
        <v>0</v>
      </c>
      <c r="T143" s="143">
        <f t="shared" ref="T143:T168" si="23">S143*H143</f>
        <v>0</v>
      </c>
      <c r="AR143" s="144" t="s">
        <v>368</v>
      </c>
      <c r="AT143" s="144" t="s">
        <v>308</v>
      </c>
      <c r="AU143" s="144" t="s">
        <v>79</v>
      </c>
      <c r="AY143" s="18" t="s">
        <v>306</v>
      </c>
      <c r="BE143" s="145">
        <f t="shared" ref="BE143:BE168" si="24">IF(N143="základní",J143,0)</f>
        <v>0</v>
      </c>
      <c r="BF143" s="145">
        <f t="shared" ref="BF143:BF168" si="25">IF(N143="snížená",J143,0)</f>
        <v>0</v>
      </c>
      <c r="BG143" s="145">
        <f t="shared" ref="BG143:BG168" si="26">IF(N143="zákl. přenesená",J143,0)</f>
        <v>0</v>
      </c>
      <c r="BH143" s="145">
        <f t="shared" ref="BH143:BH168" si="27">IF(N143="sníž. přenesená",J143,0)</f>
        <v>0</v>
      </c>
      <c r="BI143" s="145">
        <f t="shared" ref="BI143:BI168" si="28">IF(N143="nulová",J143,0)</f>
        <v>0</v>
      </c>
      <c r="BJ143" s="18" t="s">
        <v>79</v>
      </c>
      <c r="BK143" s="145">
        <f t="shared" ref="BK143:BK168" si="29">ROUND(I143*H143,2)</f>
        <v>0</v>
      </c>
      <c r="BL143" s="18" t="s">
        <v>368</v>
      </c>
      <c r="BM143" s="144" t="s">
        <v>852</v>
      </c>
    </row>
    <row r="144" spans="2:65" s="1" customFormat="1" ht="16.5" customHeight="1">
      <c r="B144" s="33"/>
      <c r="C144" s="133" t="s">
        <v>585</v>
      </c>
      <c r="D144" s="133" t="s">
        <v>308</v>
      </c>
      <c r="E144" s="134" t="s">
        <v>2713</v>
      </c>
      <c r="F144" s="135" t="s">
        <v>2714</v>
      </c>
      <c r="G144" s="136" t="s">
        <v>661</v>
      </c>
      <c r="H144" s="137">
        <v>22</v>
      </c>
      <c r="I144" s="138"/>
      <c r="J144" s="139">
        <f t="shared" si="20"/>
        <v>0</v>
      </c>
      <c r="K144" s="135" t="s">
        <v>311</v>
      </c>
      <c r="L144" s="33"/>
      <c r="M144" s="140" t="s">
        <v>21</v>
      </c>
      <c r="N144" s="141" t="s">
        <v>43</v>
      </c>
      <c r="P144" s="142">
        <f t="shared" si="21"/>
        <v>0</v>
      </c>
      <c r="Q144" s="142">
        <v>0</v>
      </c>
      <c r="R144" s="142">
        <f t="shared" si="22"/>
        <v>0</v>
      </c>
      <c r="S144" s="142">
        <v>0</v>
      </c>
      <c r="T144" s="143">
        <f t="shared" si="23"/>
        <v>0</v>
      </c>
      <c r="AR144" s="144" t="s">
        <v>368</v>
      </c>
      <c r="AT144" s="144" t="s">
        <v>308</v>
      </c>
      <c r="AU144" s="144" t="s">
        <v>79</v>
      </c>
      <c r="AY144" s="18" t="s">
        <v>306</v>
      </c>
      <c r="BE144" s="145">
        <f t="shared" si="24"/>
        <v>0</v>
      </c>
      <c r="BF144" s="145">
        <f t="shared" si="25"/>
        <v>0</v>
      </c>
      <c r="BG144" s="145">
        <f t="shared" si="26"/>
        <v>0</v>
      </c>
      <c r="BH144" s="145">
        <f t="shared" si="27"/>
        <v>0</v>
      </c>
      <c r="BI144" s="145">
        <f t="shared" si="28"/>
        <v>0</v>
      </c>
      <c r="BJ144" s="18" t="s">
        <v>79</v>
      </c>
      <c r="BK144" s="145">
        <f t="shared" si="29"/>
        <v>0</v>
      </c>
      <c r="BL144" s="18" t="s">
        <v>368</v>
      </c>
      <c r="BM144" s="144" t="s">
        <v>865</v>
      </c>
    </row>
    <row r="145" spans="2:65" s="1" customFormat="1" ht="16.5" customHeight="1">
      <c r="B145" s="33"/>
      <c r="C145" s="133" t="s">
        <v>591</v>
      </c>
      <c r="D145" s="133" t="s">
        <v>308</v>
      </c>
      <c r="E145" s="134" t="s">
        <v>5416</v>
      </c>
      <c r="F145" s="135" t="s">
        <v>5417</v>
      </c>
      <c r="G145" s="136" t="s">
        <v>5418</v>
      </c>
      <c r="H145" s="137">
        <v>6</v>
      </c>
      <c r="I145" s="138"/>
      <c r="J145" s="139">
        <f t="shared" si="20"/>
        <v>0</v>
      </c>
      <c r="K145" s="135" t="s">
        <v>311</v>
      </c>
      <c r="L145" s="33"/>
      <c r="M145" s="140" t="s">
        <v>21</v>
      </c>
      <c r="N145" s="141" t="s">
        <v>43</v>
      </c>
      <c r="P145" s="142">
        <f t="shared" si="21"/>
        <v>0</v>
      </c>
      <c r="Q145" s="142">
        <v>0</v>
      </c>
      <c r="R145" s="142">
        <f t="shared" si="22"/>
        <v>0</v>
      </c>
      <c r="S145" s="142">
        <v>0</v>
      </c>
      <c r="T145" s="143">
        <f t="shared" si="23"/>
        <v>0</v>
      </c>
      <c r="AR145" s="144" t="s">
        <v>368</v>
      </c>
      <c r="AT145" s="144" t="s">
        <v>308</v>
      </c>
      <c r="AU145" s="144" t="s">
        <v>79</v>
      </c>
      <c r="AY145" s="18" t="s">
        <v>306</v>
      </c>
      <c r="BE145" s="145">
        <f t="shared" si="24"/>
        <v>0</v>
      </c>
      <c r="BF145" s="145">
        <f t="shared" si="25"/>
        <v>0</v>
      </c>
      <c r="BG145" s="145">
        <f t="shared" si="26"/>
        <v>0</v>
      </c>
      <c r="BH145" s="145">
        <f t="shared" si="27"/>
        <v>0</v>
      </c>
      <c r="BI145" s="145">
        <f t="shared" si="28"/>
        <v>0</v>
      </c>
      <c r="BJ145" s="18" t="s">
        <v>79</v>
      </c>
      <c r="BK145" s="145">
        <f t="shared" si="29"/>
        <v>0</v>
      </c>
      <c r="BL145" s="18" t="s">
        <v>368</v>
      </c>
      <c r="BM145" s="144" t="s">
        <v>877</v>
      </c>
    </row>
    <row r="146" spans="2:65" s="1" customFormat="1" ht="16.5" customHeight="1">
      <c r="B146" s="33"/>
      <c r="C146" s="133" t="s">
        <v>597</v>
      </c>
      <c r="D146" s="133" t="s">
        <v>308</v>
      </c>
      <c r="E146" s="134" t="s">
        <v>5419</v>
      </c>
      <c r="F146" s="135" t="s">
        <v>5420</v>
      </c>
      <c r="G146" s="136" t="s">
        <v>661</v>
      </c>
      <c r="H146" s="137">
        <v>1</v>
      </c>
      <c r="I146" s="138"/>
      <c r="J146" s="139">
        <f t="shared" si="20"/>
        <v>0</v>
      </c>
      <c r="K146" s="135" t="s">
        <v>311</v>
      </c>
      <c r="L146" s="33"/>
      <c r="M146" s="140" t="s">
        <v>21</v>
      </c>
      <c r="N146" s="141" t="s">
        <v>43</v>
      </c>
      <c r="P146" s="142">
        <f t="shared" si="21"/>
        <v>0</v>
      </c>
      <c r="Q146" s="142">
        <v>0</v>
      </c>
      <c r="R146" s="142">
        <f t="shared" si="22"/>
        <v>0</v>
      </c>
      <c r="S146" s="142">
        <v>0</v>
      </c>
      <c r="T146" s="143">
        <f t="shared" si="23"/>
        <v>0</v>
      </c>
      <c r="AR146" s="144" t="s">
        <v>368</v>
      </c>
      <c r="AT146" s="144" t="s">
        <v>308</v>
      </c>
      <c r="AU146" s="144" t="s">
        <v>79</v>
      </c>
      <c r="AY146" s="18" t="s">
        <v>306</v>
      </c>
      <c r="BE146" s="145">
        <f t="shared" si="24"/>
        <v>0</v>
      </c>
      <c r="BF146" s="145">
        <f t="shared" si="25"/>
        <v>0</v>
      </c>
      <c r="BG146" s="145">
        <f t="shared" si="26"/>
        <v>0</v>
      </c>
      <c r="BH146" s="145">
        <f t="shared" si="27"/>
        <v>0</v>
      </c>
      <c r="BI146" s="145">
        <f t="shared" si="28"/>
        <v>0</v>
      </c>
      <c r="BJ146" s="18" t="s">
        <v>79</v>
      </c>
      <c r="BK146" s="145">
        <f t="shared" si="29"/>
        <v>0</v>
      </c>
      <c r="BL146" s="18" t="s">
        <v>368</v>
      </c>
      <c r="BM146" s="144" t="s">
        <v>888</v>
      </c>
    </row>
    <row r="147" spans="2:65" s="1" customFormat="1" ht="16.5" customHeight="1">
      <c r="B147" s="33"/>
      <c r="C147" s="133" t="s">
        <v>603</v>
      </c>
      <c r="D147" s="133" t="s">
        <v>308</v>
      </c>
      <c r="E147" s="134" t="s">
        <v>5421</v>
      </c>
      <c r="F147" s="135" t="s">
        <v>5422</v>
      </c>
      <c r="G147" s="136" t="s">
        <v>661</v>
      </c>
      <c r="H147" s="137">
        <v>1</v>
      </c>
      <c r="I147" s="138"/>
      <c r="J147" s="139">
        <f t="shared" si="20"/>
        <v>0</v>
      </c>
      <c r="K147" s="135" t="s">
        <v>311</v>
      </c>
      <c r="L147" s="33"/>
      <c r="M147" s="140" t="s">
        <v>21</v>
      </c>
      <c r="N147" s="141" t="s">
        <v>43</v>
      </c>
      <c r="P147" s="142">
        <f t="shared" si="21"/>
        <v>0</v>
      </c>
      <c r="Q147" s="142">
        <v>0</v>
      </c>
      <c r="R147" s="142">
        <f t="shared" si="22"/>
        <v>0</v>
      </c>
      <c r="S147" s="142">
        <v>0</v>
      </c>
      <c r="T147" s="143">
        <f t="shared" si="23"/>
        <v>0</v>
      </c>
      <c r="AR147" s="144" t="s">
        <v>368</v>
      </c>
      <c r="AT147" s="144" t="s">
        <v>308</v>
      </c>
      <c r="AU147" s="144" t="s">
        <v>79</v>
      </c>
      <c r="AY147" s="18" t="s">
        <v>306</v>
      </c>
      <c r="BE147" s="145">
        <f t="shared" si="24"/>
        <v>0</v>
      </c>
      <c r="BF147" s="145">
        <f t="shared" si="25"/>
        <v>0</v>
      </c>
      <c r="BG147" s="145">
        <f t="shared" si="26"/>
        <v>0</v>
      </c>
      <c r="BH147" s="145">
        <f t="shared" si="27"/>
        <v>0</v>
      </c>
      <c r="BI147" s="145">
        <f t="shared" si="28"/>
        <v>0</v>
      </c>
      <c r="BJ147" s="18" t="s">
        <v>79</v>
      </c>
      <c r="BK147" s="145">
        <f t="shared" si="29"/>
        <v>0</v>
      </c>
      <c r="BL147" s="18" t="s">
        <v>368</v>
      </c>
      <c r="BM147" s="144" t="s">
        <v>904</v>
      </c>
    </row>
    <row r="148" spans="2:65" s="1" customFormat="1" ht="16.5" customHeight="1">
      <c r="B148" s="33"/>
      <c r="C148" s="133" t="s">
        <v>610</v>
      </c>
      <c r="D148" s="133" t="s">
        <v>308</v>
      </c>
      <c r="E148" s="134" t="s">
        <v>2719</v>
      </c>
      <c r="F148" s="135" t="s">
        <v>5423</v>
      </c>
      <c r="G148" s="136" t="s">
        <v>240</v>
      </c>
      <c r="H148" s="137">
        <v>105</v>
      </c>
      <c r="I148" s="138"/>
      <c r="J148" s="139">
        <f t="shared" si="20"/>
        <v>0</v>
      </c>
      <c r="K148" s="135" t="s">
        <v>311</v>
      </c>
      <c r="L148" s="33"/>
      <c r="M148" s="140" t="s">
        <v>21</v>
      </c>
      <c r="N148" s="141" t="s">
        <v>43</v>
      </c>
      <c r="P148" s="142">
        <f t="shared" si="21"/>
        <v>0</v>
      </c>
      <c r="Q148" s="142">
        <v>0</v>
      </c>
      <c r="R148" s="142">
        <f t="shared" si="22"/>
        <v>0</v>
      </c>
      <c r="S148" s="142">
        <v>0</v>
      </c>
      <c r="T148" s="143">
        <f t="shared" si="23"/>
        <v>0</v>
      </c>
      <c r="AR148" s="144" t="s">
        <v>368</v>
      </c>
      <c r="AT148" s="144" t="s">
        <v>308</v>
      </c>
      <c r="AU148" s="144" t="s">
        <v>79</v>
      </c>
      <c r="AY148" s="18" t="s">
        <v>306</v>
      </c>
      <c r="BE148" s="145">
        <f t="shared" si="24"/>
        <v>0</v>
      </c>
      <c r="BF148" s="145">
        <f t="shared" si="25"/>
        <v>0</v>
      </c>
      <c r="BG148" s="145">
        <f t="shared" si="26"/>
        <v>0</v>
      </c>
      <c r="BH148" s="145">
        <f t="shared" si="27"/>
        <v>0</v>
      </c>
      <c r="BI148" s="145">
        <f t="shared" si="28"/>
        <v>0</v>
      </c>
      <c r="BJ148" s="18" t="s">
        <v>79</v>
      </c>
      <c r="BK148" s="145">
        <f t="shared" si="29"/>
        <v>0</v>
      </c>
      <c r="BL148" s="18" t="s">
        <v>368</v>
      </c>
      <c r="BM148" s="144" t="s">
        <v>927</v>
      </c>
    </row>
    <row r="149" spans="2:65" s="1" customFormat="1" ht="16.5" customHeight="1">
      <c r="B149" s="33"/>
      <c r="C149" s="133" t="s">
        <v>618</v>
      </c>
      <c r="D149" s="133" t="s">
        <v>308</v>
      </c>
      <c r="E149" s="134" t="s">
        <v>5424</v>
      </c>
      <c r="F149" s="135" t="s">
        <v>5425</v>
      </c>
      <c r="G149" s="136" t="s">
        <v>240</v>
      </c>
      <c r="H149" s="137">
        <v>105</v>
      </c>
      <c r="I149" s="138"/>
      <c r="J149" s="139">
        <f t="shared" si="20"/>
        <v>0</v>
      </c>
      <c r="K149" s="135" t="s">
        <v>311</v>
      </c>
      <c r="L149" s="33"/>
      <c r="M149" s="140" t="s">
        <v>21</v>
      </c>
      <c r="N149" s="141" t="s">
        <v>43</v>
      </c>
      <c r="P149" s="142">
        <f t="shared" si="21"/>
        <v>0</v>
      </c>
      <c r="Q149" s="142">
        <v>0</v>
      </c>
      <c r="R149" s="142">
        <f t="shared" si="22"/>
        <v>0</v>
      </c>
      <c r="S149" s="142">
        <v>0</v>
      </c>
      <c r="T149" s="143">
        <f t="shared" si="23"/>
        <v>0</v>
      </c>
      <c r="AR149" s="144" t="s">
        <v>368</v>
      </c>
      <c r="AT149" s="144" t="s">
        <v>308</v>
      </c>
      <c r="AU149" s="144" t="s">
        <v>79</v>
      </c>
      <c r="AY149" s="18" t="s">
        <v>306</v>
      </c>
      <c r="BE149" s="145">
        <f t="shared" si="24"/>
        <v>0</v>
      </c>
      <c r="BF149" s="145">
        <f t="shared" si="25"/>
        <v>0</v>
      </c>
      <c r="BG149" s="145">
        <f t="shared" si="26"/>
        <v>0</v>
      </c>
      <c r="BH149" s="145">
        <f t="shared" si="27"/>
        <v>0</v>
      </c>
      <c r="BI149" s="145">
        <f t="shared" si="28"/>
        <v>0</v>
      </c>
      <c r="BJ149" s="18" t="s">
        <v>79</v>
      </c>
      <c r="BK149" s="145">
        <f t="shared" si="29"/>
        <v>0</v>
      </c>
      <c r="BL149" s="18" t="s">
        <v>368</v>
      </c>
      <c r="BM149" s="144" t="s">
        <v>943</v>
      </c>
    </row>
    <row r="150" spans="2:65" s="1" customFormat="1" ht="16.5" customHeight="1">
      <c r="B150" s="33"/>
      <c r="C150" s="133" t="s">
        <v>629</v>
      </c>
      <c r="D150" s="133" t="s">
        <v>308</v>
      </c>
      <c r="E150" s="134" t="s">
        <v>2722</v>
      </c>
      <c r="F150" s="135" t="s">
        <v>5426</v>
      </c>
      <c r="G150" s="136" t="s">
        <v>240</v>
      </c>
      <c r="H150" s="137">
        <v>53</v>
      </c>
      <c r="I150" s="138"/>
      <c r="J150" s="139">
        <f t="shared" si="20"/>
        <v>0</v>
      </c>
      <c r="K150" s="135" t="s">
        <v>311</v>
      </c>
      <c r="L150" s="33"/>
      <c r="M150" s="140" t="s">
        <v>21</v>
      </c>
      <c r="N150" s="141" t="s">
        <v>43</v>
      </c>
      <c r="P150" s="142">
        <f t="shared" si="21"/>
        <v>0</v>
      </c>
      <c r="Q150" s="142">
        <v>0</v>
      </c>
      <c r="R150" s="142">
        <f t="shared" si="22"/>
        <v>0</v>
      </c>
      <c r="S150" s="142">
        <v>0</v>
      </c>
      <c r="T150" s="143">
        <f t="shared" si="23"/>
        <v>0</v>
      </c>
      <c r="AR150" s="144" t="s">
        <v>368</v>
      </c>
      <c r="AT150" s="144" t="s">
        <v>308</v>
      </c>
      <c r="AU150" s="144" t="s">
        <v>79</v>
      </c>
      <c r="AY150" s="18" t="s">
        <v>306</v>
      </c>
      <c r="BE150" s="145">
        <f t="shared" si="24"/>
        <v>0</v>
      </c>
      <c r="BF150" s="145">
        <f t="shared" si="25"/>
        <v>0</v>
      </c>
      <c r="BG150" s="145">
        <f t="shared" si="26"/>
        <v>0</v>
      </c>
      <c r="BH150" s="145">
        <f t="shared" si="27"/>
        <v>0</v>
      </c>
      <c r="BI150" s="145">
        <f t="shared" si="28"/>
        <v>0</v>
      </c>
      <c r="BJ150" s="18" t="s">
        <v>79</v>
      </c>
      <c r="BK150" s="145">
        <f t="shared" si="29"/>
        <v>0</v>
      </c>
      <c r="BL150" s="18" t="s">
        <v>368</v>
      </c>
      <c r="BM150" s="144" t="s">
        <v>954</v>
      </c>
    </row>
    <row r="151" spans="2:65" s="1" customFormat="1" ht="16.5" customHeight="1">
      <c r="B151" s="33"/>
      <c r="C151" s="133" t="s">
        <v>635</v>
      </c>
      <c r="D151" s="133" t="s">
        <v>308</v>
      </c>
      <c r="E151" s="134" t="s">
        <v>5427</v>
      </c>
      <c r="F151" s="135" t="s">
        <v>5428</v>
      </c>
      <c r="G151" s="136" t="s">
        <v>240</v>
      </c>
      <c r="H151" s="137">
        <v>13</v>
      </c>
      <c r="I151" s="138"/>
      <c r="J151" s="139">
        <f t="shared" si="20"/>
        <v>0</v>
      </c>
      <c r="K151" s="135" t="s">
        <v>311</v>
      </c>
      <c r="L151" s="33"/>
      <c r="M151" s="140" t="s">
        <v>21</v>
      </c>
      <c r="N151" s="141" t="s">
        <v>43</v>
      </c>
      <c r="P151" s="142">
        <f t="shared" si="21"/>
        <v>0</v>
      </c>
      <c r="Q151" s="142">
        <v>0</v>
      </c>
      <c r="R151" s="142">
        <f t="shared" si="22"/>
        <v>0</v>
      </c>
      <c r="S151" s="142">
        <v>0</v>
      </c>
      <c r="T151" s="143">
        <f t="shared" si="23"/>
        <v>0</v>
      </c>
      <c r="AR151" s="144" t="s">
        <v>368</v>
      </c>
      <c r="AT151" s="144" t="s">
        <v>308</v>
      </c>
      <c r="AU151" s="144" t="s">
        <v>79</v>
      </c>
      <c r="AY151" s="18" t="s">
        <v>306</v>
      </c>
      <c r="BE151" s="145">
        <f t="shared" si="24"/>
        <v>0</v>
      </c>
      <c r="BF151" s="145">
        <f t="shared" si="25"/>
        <v>0</v>
      </c>
      <c r="BG151" s="145">
        <f t="shared" si="26"/>
        <v>0</v>
      </c>
      <c r="BH151" s="145">
        <f t="shared" si="27"/>
        <v>0</v>
      </c>
      <c r="BI151" s="145">
        <f t="shared" si="28"/>
        <v>0</v>
      </c>
      <c r="BJ151" s="18" t="s">
        <v>79</v>
      </c>
      <c r="BK151" s="145">
        <f t="shared" si="29"/>
        <v>0</v>
      </c>
      <c r="BL151" s="18" t="s">
        <v>368</v>
      </c>
      <c r="BM151" s="144" t="s">
        <v>965</v>
      </c>
    </row>
    <row r="152" spans="2:65" s="1" customFormat="1" ht="16.5" customHeight="1">
      <c r="B152" s="33"/>
      <c r="C152" s="133" t="s">
        <v>640</v>
      </c>
      <c r="D152" s="133" t="s">
        <v>308</v>
      </c>
      <c r="E152" s="134" t="s">
        <v>5429</v>
      </c>
      <c r="F152" s="135" t="s">
        <v>5430</v>
      </c>
      <c r="G152" s="136" t="s">
        <v>240</v>
      </c>
      <c r="H152" s="137">
        <v>22</v>
      </c>
      <c r="I152" s="138"/>
      <c r="J152" s="139">
        <f t="shared" si="20"/>
        <v>0</v>
      </c>
      <c r="K152" s="135" t="s">
        <v>311</v>
      </c>
      <c r="L152" s="33"/>
      <c r="M152" s="140" t="s">
        <v>21</v>
      </c>
      <c r="N152" s="141" t="s">
        <v>43</v>
      </c>
      <c r="P152" s="142">
        <f t="shared" si="21"/>
        <v>0</v>
      </c>
      <c r="Q152" s="142">
        <v>0</v>
      </c>
      <c r="R152" s="142">
        <f t="shared" si="22"/>
        <v>0</v>
      </c>
      <c r="S152" s="142">
        <v>0</v>
      </c>
      <c r="T152" s="143">
        <f t="shared" si="23"/>
        <v>0</v>
      </c>
      <c r="AR152" s="144" t="s">
        <v>368</v>
      </c>
      <c r="AT152" s="144" t="s">
        <v>308</v>
      </c>
      <c r="AU152" s="144" t="s">
        <v>79</v>
      </c>
      <c r="AY152" s="18" t="s">
        <v>306</v>
      </c>
      <c r="BE152" s="145">
        <f t="shared" si="24"/>
        <v>0</v>
      </c>
      <c r="BF152" s="145">
        <f t="shared" si="25"/>
        <v>0</v>
      </c>
      <c r="BG152" s="145">
        <f t="shared" si="26"/>
        <v>0</v>
      </c>
      <c r="BH152" s="145">
        <f t="shared" si="27"/>
        <v>0</v>
      </c>
      <c r="BI152" s="145">
        <f t="shared" si="28"/>
        <v>0</v>
      </c>
      <c r="BJ152" s="18" t="s">
        <v>79</v>
      </c>
      <c r="BK152" s="145">
        <f t="shared" si="29"/>
        <v>0</v>
      </c>
      <c r="BL152" s="18" t="s">
        <v>368</v>
      </c>
      <c r="BM152" s="144" t="s">
        <v>977</v>
      </c>
    </row>
    <row r="153" spans="2:65" s="1" customFormat="1" ht="16.5" customHeight="1">
      <c r="B153" s="33"/>
      <c r="C153" s="133" t="s">
        <v>646</v>
      </c>
      <c r="D153" s="133" t="s">
        <v>308</v>
      </c>
      <c r="E153" s="134" t="s">
        <v>5431</v>
      </c>
      <c r="F153" s="135" t="s">
        <v>5432</v>
      </c>
      <c r="G153" s="136" t="s">
        <v>240</v>
      </c>
      <c r="H153" s="137">
        <v>15</v>
      </c>
      <c r="I153" s="138"/>
      <c r="J153" s="139">
        <f t="shared" si="20"/>
        <v>0</v>
      </c>
      <c r="K153" s="135" t="s">
        <v>311</v>
      </c>
      <c r="L153" s="33"/>
      <c r="M153" s="140" t="s">
        <v>21</v>
      </c>
      <c r="N153" s="141" t="s">
        <v>43</v>
      </c>
      <c r="P153" s="142">
        <f t="shared" si="21"/>
        <v>0</v>
      </c>
      <c r="Q153" s="142">
        <v>0</v>
      </c>
      <c r="R153" s="142">
        <f t="shared" si="22"/>
        <v>0</v>
      </c>
      <c r="S153" s="142">
        <v>0</v>
      </c>
      <c r="T153" s="143">
        <f t="shared" si="23"/>
        <v>0</v>
      </c>
      <c r="AR153" s="144" t="s">
        <v>368</v>
      </c>
      <c r="AT153" s="144" t="s">
        <v>308</v>
      </c>
      <c r="AU153" s="144" t="s">
        <v>79</v>
      </c>
      <c r="AY153" s="18" t="s">
        <v>306</v>
      </c>
      <c r="BE153" s="145">
        <f t="shared" si="24"/>
        <v>0</v>
      </c>
      <c r="BF153" s="145">
        <f t="shared" si="25"/>
        <v>0</v>
      </c>
      <c r="BG153" s="145">
        <f t="shared" si="26"/>
        <v>0</v>
      </c>
      <c r="BH153" s="145">
        <f t="shared" si="27"/>
        <v>0</v>
      </c>
      <c r="BI153" s="145">
        <f t="shared" si="28"/>
        <v>0</v>
      </c>
      <c r="BJ153" s="18" t="s">
        <v>79</v>
      </c>
      <c r="BK153" s="145">
        <f t="shared" si="29"/>
        <v>0</v>
      </c>
      <c r="BL153" s="18" t="s">
        <v>368</v>
      </c>
      <c r="BM153" s="144" t="s">
        <v>991</v>
      </c>
    </row>
    <row r="154" spans="2:65" s="1" customFormat="1" ht="16.5" customHeight="1">
      <c r="B154" s="33"/>
      <c r="C154" s="133" t="s">
        <v>651</v>
      </c>
      <c r="D154" s="133" t="s">
        <v>308</v>
      </c>
      <c r="E154" s="134" t="s">
        <v>5433</v>
      </c>
      <c r="F154" s="135" t="s">
        <v>5434</v>
      </c>
      <c r="G154" s="136" t="s">
        <v>240</v>
      </c>
      <c r="H154" s="137">
        <v>2</v>
      </c>
      <c r="I154" s="138"/>
      <c r="J154" s="139">
        <f t="shared" si="20"/>
        <v>0</v>
      </c>
      <c r="K154" s="135" t="s">
        <v>311</v>
      </c>
      <c r="L154" s="33"/>
      <c r="M154" s="140" t="s">
        <v>21</v>
      </c>
      <c r="N154" s="141" t="s">
        <v>43</v>
      </c>
      <c r="P154" s="142">
        <f t="shared" si="21"/>
        <v>0</v>
      </c>
      <c r="Q154" s="142">
        <v>0</v>
      </c>
      <c r="R154" s="142">
        <f t="shared" si="22"/>
        <v>0</v>
      </c>
      <c r="S154" s="142">
        <v>0</v>
      </c>
      <c r="T154" s="143">
        <f t="shared" si="23"/>
        <v>0</v>
      </c>
      <c r="AR154" s="144" t="s">
        <v>368</v>
      </c>
      <c r="AT154" s="144" t="s">
        <v>308</v>
      </c>
      <c r="AU154" s="144" t="s">
        <v>79</v>
      </c>
      <c r="AY154" s="18" t="s">
        <v>306</v>
      </c>
      <c r="BE154" s="145">
        <f t="shared" si="24"/>
        <v>0</v>
      </c>
      <c r="BF154" s="145">
        <f t="shared" si="25"/>
        <v>0</v>
      </c>
      <c r="BG154" s="145">
        <f t="shared" si="26"/>
        <v>0</v>
      </c>
      <c r="BH154" s="145">
        <f t="shared" si="27"/>
        <v>0</v>
      </c>
      <c r="BI154" s="145">
        <f t="shared" si="28"/>
        <v>0</v>
      </c>
      <c r="BJ154" s="18" t="s">
        <v>79</v>
      </c>
      <c r="BK154" s="145">
        <f t="shared" si="29"/>
        <v>0</v>
      </c>
      <c r="BL154" s="18" t="s">
        <v>368</v>
      </c>
      <c r="BM154" s="144" t="s">
        <v>1002</v>
      </c>
    </row>
    <row r="155" spans="2:65" s="1" customFormat="1" ht="16.5" customHeight="1">
      <c r="B155" s="33"/>
      <c r="C155" s="133" t="s">
        <v>658</v>
      </c>
      <c r="D155" s="133" t="s">
        <v>308</v>
      </c>
      <c r="E155" s="134" t="s">
        <v>2728</v>
      </c>
      <c r="F155" s="135" t="s">
        <v>2729</v>
      </c>
      <c r="G155" s="136" t="s">
        <v>240</v>
      </c>
      <c r="H155" s="137">
        <v>10</v>
      </c>
      <c r="I155" s="138"/>
      <c r="J155" s="139">
        <f t="shared" si="20"/>
        <v>0</v>
      </c>
      <c r="K155" s="135" t="s">
        <v>311</v>
      </c>
      <c r="L155" s="33"/>
      <c r="M155" s="140" t="s">
        <v>21</v>
      </c>
      <c r="N155" s="141" t="s">
        <v>43</v>
      </c>
      <c r="P155" s="142">
        <f t="shared" si="21"/>
        <v>0</v>
      </c>
      <c r="Q155" s="142">
        <v>0</v>
      </c>
      <c r="R155" s="142">
        <f t="shared" si="22"/>
        <v>0</v>
      </c>
      <c r="S155" s="142">
        <v>0</v>
      </c>
      <c r="T155" s="143">
        <f t="shared" si="23"/>
        <v>0</v>
      </c>
      <c r="AR155" s="144" t="s">
        <v>368</v>
      </c>
      <c r="AT155" s="144" t="s">
        <v>308</v>
      </c>
      <c r="AU155" s="144" t="s">
        <v>79</v>
      </c>
      <c r="AY155" s="18" t="s">
        <v>306</v>
      </c>
      <c r="BE155" s="145">
        <f t="shared" si="24"/>
        <v>0</v>
      </c>
      <c r="BF155" s="145">
        <f t="shared" si="25"/>
        <v>0</v>
      </c>
      <c r="BG155" s="145">
        <f t="shared" si="26"/>
        <v>0</v>
      </c>
      <c r="BH155" s="145">
        <f t="shared" si="27"/>
        <v>0</v>
      </c>
      <c r="BI155" s="145">
        <f t="shared" si="28"/>
        <v>0</v>
      </c>
      <c r="BJ155" s="18" t="s">
        <v>79</v>
      </c>
      <c r="BK155" s="145">
        <f t="shared" si="29"/>
        <v>0</v>
      </c>
      <c r="BL155" s="18" t="s">
        <v>368</v>
      </c>
      <c r="BM155" s="144" t="s">
        <v>1014</v>
      </c>
    </row>
    <row r="156" spans="2:65" s="1" customFormat="1" ht="16.5" customHeight="1">
      <c r="B156" s="33"/>
      <c r="C156" s="133" t="s">
        <v>665</v>
      </c>
      <c r="D156" s="133" t="s">
        <v>308</v>
      </c>
      <c r="E156" s="134" t="s">
        <v>5435</v>
      </c>
      <c r="F156" s="135" t="s">
        <v>5436</v>
      </c>
      <c r="G156" s="136" t="s">
        <v>240</v>
      </c>
      <c r="H156" s="137">
        <v>9</v>
      </c>
      <c r="I156" s="138"/>
      <c r="J156" s="139">
        <f t="shared" si="20"/>
        <v>0</v>
      </c>
      <c r="K156" s="135" t="s">
        <v>311</v>
      </c>
      <c r="L156" s="33"/>
      <c r="M156" s="140" t="s">
        <v>21</v>
      </c>
      <c r="N156" s="141" t="s">
        <v>43</v>
      </c>
      <c r="P156" s="142">
        <f t="shared" si="21"/>
        <v>0</v>
      </c>
      <c r="Q156" s="142">
        <v>0</v>
      </c>
      <c r="R156" s="142">
        <f t="shared" si="22"/>
        <v>0</v>
      </c>
      <c r="S156" s="142">
        <v>0</v>
      </c>
      <c r="T156" s="143">
        <f t="shared" si="23"/>
        <v>0</v>
      </c>
      <c r="AR156" s="144" t="s">
        <v>368</v>
      </c>
      <c r="AT156" s="144" t="s">
        <v>308</v>
      </c>
      <c r="AU156" s="144" t="s">
        <v>79</v>
      </c>
      <c r="AY156" s="18" t="s">
        <v>306</v>
      </c>
      <c r="BE156" s="145">
        <f t="shared" si="24"/>
        <v>0</v>
      </c>
      <c r="BF156" s="145">
        <f t="shared" si="25"/>
        <v>0</v>
      </c>
      <c r="BG156" s="145">
        <f t="shared" si="26"/>
        <v>0</v>
      </c>
      <c r="BH156" s="145">
        <f t="shared" si="27"/>
        <v>0</v>
      </c>
      <c r="BI156" s="145">
        <f t="shared" si="28"/>
        <v>0</v>
      </c>
      <c r="BJ156" s="18" t="s">
        <v>79</v>
      </c>
      <c r="BK156" s="145">
        <f t="shared" si="29"/>
        <v>0</v>
      </c>
      <c r="BL156" s="18" t="s">
        <v>368</v>
      </c>
      <c r="BM156" s="144" t="s">
        <v>1026</v>
      </c>
    </row>
    <row r="157" spans="2:65" s="1" customFormat="1" ht="16.5" customHeight="1">
      <c r="B157" s="33"/>
      <c r="C157" s="133" t="s">
        <v>680</v>
      </c>
      <c r="D157" s="133" t="s">
        <v>308</v>
      </c>
      <c r="E157" s="134" t="s">
        <v>5437</v>
      </c>
      <c r="F157" s="135" t="s">
        <v>5438</v>
      </c>
      <c r="G157" s="136" t="s">
        <v>240</v>
      </c>
      <c r="H157" s="137">
        <v>19</v>
      </c>
      <c r="I157" s="138"/>
      <c r="J157" s="139">
        <f t="shared" si="20"/>
        <v>0</v>
      </c>
      <c r="K157" s="135" t="s">
        <v>311</v>
      </c>
      <c r="L157" s="33"/>
      <c r="M157" s="140" t="s">
        <v>21</v>
      </c>
      <c r="N157" s="141" t="s">
        <v>43</v>
      </c>
      <c r="P157" s="142">
        <f t="shared" si="21"/>
        <v>0</v>
      </c>
      <c r="Q157" s="142">
        <v>0</v>
      </c>
      <c r="R157" s="142">
        <f t="shared" si="22"/>
        <v>0</v>
      </c>
      <c r="S157" s="142">
        <v>0</v>
      </c>
      <c r="T157" s="143">
        <f t="shared" si="23"/>
        <v>0</v>
      </c>
      <c r="AR157" s="144" t="s">
        <v>368</v>
      </c>
      <c r="AT157" s="144" t="s">
        <v>308</v>
      </c>
      <c r="AU157" s="144" t="s">
        <v>79</v>
      </c>
      <c r="AY157" s="18" t="s">
        <v>306</v>
      </c>
      <c r="BE157" s="145">
        <f t="shared" si="24"/>
        <v>0</v>
      </c>
      <c r="BF157" s="145">
        <f t="shared" si="25"/>
        <v>0</v>
      </c>
      <c r="BG157" s="145">
        <f t="shared" si="26"/>
        <v>0</v>
      </c>
      <c r="BH157" s="145">
        <f t="shared" si="27"/>
        <v>0</v>
      </c>
      <c r="BI157" s="145">
        <f t="shared" si="28"/>
        <v>0</v>
      </c>
      <c r="BJ157" s="18" t="s">
        <v>79</v>
      </c>
      <c r="BK157" s="145">
        <f t="shared" si="29"/>
        <v>0</v>
      </c>
      <c r="BL157" s="18" t="s">
        <v>368</v>
      </c>
      <c r="BM157" s="144" t="s">
        <v>1037</v>
      </c>
    </row>
    <row r="158" spans="2:65" s="1" customFormat="1" ht="16.5" customHeight="1">
      <c r="B158" s="33"/>
      <c r="C158" s="133" t="s">
        <v>703</v>
      </c>
      <c r="D158" s="133" t="s">
        <v>308</v>
      </c>
      <c r="E158" s="134" t="s">
        <v>5439</v>
      </c>
      <c r="F158" s="135" t="s">
        <v>5440</v>
      </c>
      <c r="G158" s="136" t="s">
        <v>240</v>
      </c>
      <c r="H158" s="137">
        <v>6</v>
      </c>
      <c r="I158" s="138"/>
      <c r="J158" s="139">
        <f t="shared" si="20"/>
        <v>0</v>
      </c>
      <c r="K158" s="135" t="s">
        <v>311</v>
      </c>
      <c r="L158" s="33"/>
      <c r="M158" s="140" t="s">
        <v>21</v>
      </c>
      <c r="N158" s="141" t="s">
        <v>43</v>
      </c>
      <c r="P158" s="142">
        <f t="shared" si="21"/>
        <v>0</v>
      </c>
      <c r="Q158" s="142">
        <v>0</v>
      </c>
      <c r="R158" s="142">
        <f t="shared" si="22"/>
        <v>0</v>
      </c>
      <c r="S158" s="142">
        <v>0</v>
      </c>
      <c r="T158" s="143">
        <f t="shared" si="23"/>
        <v>0</v>
      </c>
      <c r="AR158" s="144" t="s">
        <v>368</v>
      </c>
      <c r="AT158" s="144" t="s">
        <v>308</v>
      </c>
      <c r="AU158" s="144" t="s">
        <v>79</v>
      </c>
      <c r="AY158" s="18" t="s">
        <v>306</v>
      </c>
      <c r="BE158" s="145">
        <f t="shared" si="24"/>
        <v>0</v>
      </c>
      <c r="BF158" s="145">
        <f t="shared" si="25"/>
        <v>0</v>
      </c>
      <c r="BG158" s="145">
        <f t="shared" si="26"/>
        <v>0</v>
      </c>
      <c r="BH158" s="145">
        <f t="shared" si="27"/>
        <v>0</v>
      </c>
      <c r="BI158" s="145">
        <f t="shared" si="28"/>
        <v>0</v>
      </c>
      <c r="BJ158" s="18" t="s">
        <v>79</v>
      </c>
      <c r="BK158" s="145">
        <f t="shared" si="29"/>
        <v>0</v>
      </c>
      <c r="BL158" s="18" t="s">
        <v>368</v>
      </c>
      <c r="BM158" s="144" t="s">
        <v>1047</v>
      </c>
    </row>
    <row r="159" spans="2:65" s="1" customFormat="1" ht="16.5" customHeight="1">
      <c r="B159" s="33"/>
      <c r="C159" s="133" t="s">
        <v>709</v>
      </c>
      <c r="D159" s="133" t="s">
        <v>308</v>
      </c>
      <c r="E159" s="134" t="s">
        <v>5441</v>
      </c>
      <c r="F159" s="135" t="s">
        <v>5442</v>
      </c>
      <c r="G159" s="136" t="s">
        <v>240</v>
      </c>
      <c r="H159" s="137">
        <v>2</v>
      </c>
      <c r="I159" s="138"/>
      <c r="J159" s="139">
        <f t="shared" si="20"/>
        <v>0</v>
      </c>
      <c r="K159" s="135" t="s">
        <v>311</v>
      </c>
      <c r="L159" s="33"/>
      <c r="M159" s="140" t="s">
        <v>21</v>
      </c>
      <c r="N159" s="141" t="s">
        <v>43</v>
      </c>
      <c r="P159" s="142">
        <f t="shared" si="21"/>
        <v>0</v>
      </c>
      <c r="Q159" s="142">
        <v>0</v>
      </c>
      <c r="R159" s="142">
        <f t="shared" si="22"/>
        <v>0</v>
      </c>
      <c r="S159" s="142">
        <v>0</v>
      </c>
      <c r="T159" s="143">
        <f t="shared" si="23"/>
        <v>0</v>
      </c>
      <c r="AR159" s="144" t="s">
        <v>368</v>
      </c>
      <c r="AT159" s="144" t="s">
        <v>308</v>
      </c>
      <c r="AU159" s="144" t="s">
        <v>79</v>
      </c>
      <c r="AY159" s="18" t="s">
        <v>306</v>
      </c>
      <c r="BE159" s="145">
        <f t="shared" si="24"/>
        <v>0</v>
      </c>
      <c r="BF159" s="145">
        <f t="shared" si="25"/>
        <v>0</v>
      </c>
      <c r="BG159" s="145">
        <f t="shared" si="26"/>
        <v>0</v>
      </c>
      <c r="BH159" s="145">
        <f t="shared" si="27"/>
        <v>0</v>
      </c>
      <c r="BI159" s="145">
        <f t="shared" si="28"/>
        <v>0</v>
      </c>
      <c r="BJ159" s="18" t="s">
        <v>79</v>
      </c>
      <c r="BK159" s="145">
        <f t="shared" si="29"/>
        <v>0</v>
      </c>
      <c r="BL159" s="18" t="s">
        <v>368</v>
      </c>
      <c r="BM159" s="144" t="s">
        <v>1058</v>
      </c>
    </row>
    <row r="160" spans="2:65" s="1" customFormat="1" ht="16.5" customHeight="1">
      <c r="B160" s="33"/>
      <c r="C160" s="133" t="s">
        <v>714</v>
      </c>
      <c r="D160" s="133" t="s">
        <v>308</v>
      </c>
      <c r="E160" s="134" t="s">
        <v>5443</v>
      </c>
      <c r="F160" s="135" t="s">
        <v>5444</v>
      </c>
      <c r="G160" s="136" t="s">
        <v>422</v>
      </c>
      <c r="H160" s="137">
        <v>1</v>
      </c>
      <c r="I160" s="138"/>
      <c r="J160" s="139">
        <f t="shared" si="20"/>
        <v>0</v>
      </c>
      <c r="K160" s="135" t="s">
        <v>311</v>
      </c>
      <c r="L160" s="33"/>
      <c r="M160" s="140" t="s">
        <v>21</v>
      </c>
      <c r="N160" s="141" t="s">
        <v>43</v>
      </c>
      <c r="P160" s="142">
        <f t="shared" si="21"/>
        <v>0</v>
      </c>
      <c r="Q160" s="142">
        <v>0</v>
      </c>
      <c r="R160" s="142">
        <f t="shared" si="22"/>
        <v>0</v>
      </c>
      <c r="S160" s="142">
        <v>0</v>
      </c>
      <c r="T160" s="143">
        <f t="shared" si="23"/>
        <v>0</v>
      </c>
      <c r="AR160" s="144" t="s">
        <v>368</v>
      </c>
      <c r="AT160" s="144" t="s">
        <v>308</v>
      </c>
      <c r="AU160" s="144" t="s">
        <v>79</v>
      </c>
      <c r="AY160" s="18" t="s">
        <v>306</v>
      </c>
      <c r="BE160" s="145">
        <f t="shared" si="24"/>
        <v>0</v>
      </c>
      <c r="BF160" s="145">
        <f t="shared" si="25"/>
        <v>0</v>
      </c>
      <c r="BG160" s="145">
        <f t="shared" si="26"/>
        <v>0</v>
      </c>
      <c r="BH160" s="145">
        <f t="shared" si="27"/>
        <v>0</v>
      </c>
      <c r="BI160" s="145">
        <f t="shared" si="28"/>
        <v>0</v>
      </c>
      <c r="BJ160" s="18" t="s">
        <v>79</v>
      </c>
      <c r="BK160" s="145">
        <f t="shared" si="29"/>
        <v>0</v>
      </c>
      <c r="BL160" s="18" t="s">
        <v>368</v>
      </c>
      <c r="BM160" s="144" t="s">
        <v>1068</v>
      </c>
    </row>
    <row r="161" spans="2:65" s="1" customFormat="1" ht="16.5" customHeight="1">
      <c r="B161" s="33"/>
      <c r="C161" s="133" t="s">
        <v>719</v>
      </c>
      <c r="D161" s="133" t="s">
        <v>308</v>
      </c>
      <c r="E161" s="134" t="s">
        <v>5445</v>
      </c>
      <c r="F161" s="135" t="s">
        <v>5446</v>
      </c>
      <c r="G161" s="136" t="s">
        <v>422</v>
      </c>
      <c r="H161" s="137">
        <v>2</v>
      </c>
      <c r="I161" s="138"/>
      <c r="J161" s="139">
        <f t="shared" si="20"/>
        <v>0</v>
      </c>
      <c r="K161" s="135" t="s">
        <v>311</v>
      </c>
      <c r="L161" s="33"/>
      <c r="M161" s="140" t="s">
        <v>21</v>
      </c>
      <c r="N161" s="141" t="s">
        <v>43</v>
      </c>
      <c r="P161" s="142">
        <f t="shared" si="21"/>
        <v>0</v>
      </c>
      <c r="Q161" s="142">
        <v>0</v>
      </c>
      <c r="R161" s="142">
        <f t="shared" si="22"/>
        <v>0</v>
      </c>
      <c r="S161" s="142">
        <v>0</v>
      </c>
      <c r="T161" s="143">
        <f t="shared" si="23"/>
        <v>0</v>
      </c>
      <c r="AR161" s="144" t="s">
        <v>368</v>
      </c>
      <c r="AT161" s="144" t="s">
        <v>308</v>
      </c>
      <c r="AU161" s="144" t="s">
        <v>79</v>
      </c>
      <c r="AY161" s="18" t="s">
        <v>306</v>
      </c>
      <c r="BE161" s="145">
        <f t="shared" si="24"/>
        <v>0</v>
      </c>
      <c r="BF161" s="145">
        <f t="shared" si="25"/>
        <v>0</v>
      </c>
      <c r="BG161" s="145">
        <f t="shared" si="26"/>
        <v>0</v>
      </c>
      <c r="BH161" s="145">
        <f t="shared" si="27"/>
        <v>0</v>
      </c>
      <c r="BI161" s="145">
        <f t="shared" si="28"/>
        <v>0</v>
      </c>
      <c r="BJ161" s="18" t="s">
        <v>79</v>
      </c>
      <c r="BK161" s="145">
        <f t="shared" si="29"/>
        <v>0</v>
      </c>
      <c r="BL161" s="18" t="s">
        <v>368</v>
      </c>
      <c r="BM161" s="144" t="s">
        <v>1078</v>
      </c>
    </row>
    <row r="162" spans="2:65" s="1" customFormat="1" ht="16.5" customHeight="1">
      <c r="B162" s="33"/>
      <c r="C162" s="133" t="s">
        <v>725</v>
      </c>
      <c r="D162" s="133" t="s">
        <v>308</v>
      </c>
      <c r="E162" s="134" t="s">
        <v>5447</v>
      </c>
      <c r="F162" s="135" t="s">
        <v>5448</v>
      </c>
      <c r="G162" s="136" t="s">
        <v>422</v>
      </c>
      <c r="H162" s="137">
        <v>1</v>
      </c>
      <c r="I162" s="138"/>
      <c r="J162" s="139">
        <f t="shared" si="20"/>
        <v>0</v>
      </c>
      <c r="K162" s="135" t="s">
        <v>311</v>
      </c>
      <c r="L162" s="33"/>
      <c r="M162" s="140" t="s">
        <v>21</v>
      </c>
      <c r="N162" s="141" t="s">
        <v>43</v>
      </c>
      <c r="P162" s="142">
        <f t="shared" si="21"/>
        <v>0</v>
      </c>
      <c r="Q162" s="142">
        <v>0</v>
      </c>
      <c r="R162" s="142">
        <f t="shared" si="22"/>
        <v>0</v>
      </c>
      <c r="S162" s="142">
        <v>0</v>
      </c>
      <c r="T162" s="143">
        <f t="shared" si="23"/>
        <v>0</v>
      </c>
      <c r="AR162" s="144" t="s">
        <v>368</v>
      </c>
      <c r="AT162" s="144" t="s">
        <v>308</v>
      </c>
      <c r="AU162" s="144" t="s">
        <v>79</v>
      </c>
      <c r="AY162" s="18" t="s">
        <v>306</v>
      </c>
      <c r="BE162" s="145">
        <f t="shared" si="24"/>
        <v>0</v>
      </c>
      <c r="BF162" s="145">
        <f t="shared" si="25"/>
        <v>0</v>
      </c>
      <c r="BG162" s="145">
        <f t="shared" si="26"/>
        <v>0</v>
      </c>
      <c r="BH162" s="145">
        <f t="shared" si="27"/>
        <v>0</v>
      </c>
      <c r="BI162" s="145">
        <f t="shared" si="28"/>
        <v>0</v>
      </c>
      <c r="BJ162" s="18" t="s">
        <v>79</v>
      </c>
      <c r="BK162" s="145">
        <f t="shared" si="29"/>
        <v>0</v>
      </c>
      <c r="BL162" s="18" t="s">
        <v>368</v>
      </c>
      <c r="BM162" s="144" t="s">
        <v>1088</v>
      </c>
    </row>
    <row r="163" spans="2:65" s="1" customFormat="1" ht="16.5" customHeight="1">
      <c r="B163" s="33"/>
      <c r="C163" s="133" t="s">
        <v>732</v>
      </c>
      <c r="D163" s="133" t="s">
        <v>308</v>
      </c>
      <c r="E163" s="134" t="s">
        <v>2734</v>
      </c>
      <c r="F163" s="135" t="s">
        <v>2735</v>
      </c>
      <c r="G163" s="136" t="s">
        <v>1992</v>
      </c>
      <c r="H163" s="189"/>
      <c r="I163" s="138"/>
      <c r="J163" s="139">
        <f t="shared" si="20"/>
        <v>0</v>
      </c>
      <c r="K163" s="135" t="s">
        <v>311</v>
      </c>
      <c r="L163" s="33"/>
      <c r="M163" s="140" t="s">
        <v>21</v>
      </c>
      <c r="N163" s="141" t="s">
        <v>43</v>
      </c>
      <c r="P163" s="142">
        <f t="shared" si="21"/>
        <v>0</v>
      </c>
      <c r="Q163" s="142">
        <v>0</v>
      </c>
      <c r="R163" s="142">
        <f t="shared" si="22"/>
        <v>0</v>
      </c>
      <c r="S163" s="142">
        <v>0</v>
      </c>
      <c r="T163" s="143">
        <f t="shared" si="23"/>
        <v>0</v>
      </c>
      <c r="AR163" s="144" t="s">
        <v>368</v>
      </c>
      <c r="AT163" s="144" t="s">
        <v>308</v>
      </c>
      <c r="AU163" s="144" t="s">
        <v>79</v>
      </c>
      <c r="AY163" s="18" t="s">
        <v>306</v>
      </c>
      <c r="BE163" s="145">
        <f t="shared" si="24"/>
        <v>0</v>
      </c>
      <c r="BF163" s="145">
        <f t="shared" si="25"/>
        <v>0</v>
      </c>
      <c r="BG163" s="145">
        <f t="shared" si="26"/>
        <v>0</v>
      </c>
      <c r="BH163" s="145">
        <f t="shared" si="27"/>
        <v>0</v>
      </c>
      <c r="BI163" s="145">
        <f t="shared" si="28"/>
        <v>0</v>
      </c>
      <c r="BJ163" s="18" t="s">
        <v>79</v>
      </c>
      <c r="BK163" s="145">
        <f t="shared" si="29"/>
        <v>0</v>
      </c>
      <c r="BL163" s="18" t="s">
        <v>368</v>
      </c>
      <c r="BM163" s="144" t="s">
        <v>1102</v>
      </c>
    </row>
    <row r="164" spans="2:65" s="1" customFormat="1" ht="16.5" customHeight="1">
      <c r="B164" s="33"/>
      <c r="C164" s="133" t="s">
        <v>743</v>
      </c>
      <c r="D164" s="133" t="s">
        <v>308</v>
      </c>
      <c r="E164" s="134" t="s">
        <v>5449</v>
      </c>
      <c r="F164" s="135" t="s">
        <v>5450</v>
      </c>
      <c r="G164" s="136" t="s">
        <v>240</v>
      </c>
      <c r="H164" s="137">
        <v>53</v>
      </c>
      <c r="I164" s="138"/>
      <c r="J164" s="139">
        <f t="shared" si="20"/>
        <v>0</v>
      </c>
      <c r="K164" s="135" t="s">
        <v>311</v>
      </c>
      <c r="L164" s="33"/>
      <c r="M164" s="140" t="s">
        <v>21</v>
      </c>
      <c r="N164" s="141" t="s">
        <v>43</v>
      </c>
      <c r="P164" s="142">
        <f t="shared" si="21"/>
        <v>0</v>
      </c>
      <c r="Q164" s="142">
        <v>0</v>
      </c>
      <c r="R164" s="142">
        <f t="shared" si="22"/>
        <v>0</v>
      </c>
      <c r="S164" s="142">
        <v>0</v>
      </c>
      <c r="T164" s="143">
        <f t="shared" si="23"/>
        <v>0</v>
      </c>
      <c r="AR164" s="144" t="s">
        <v>368</v>
      </c>
      <c r="AT164" s="144" t="s">
        <v>308</v>
      </c>
      <c r="AU164" s="144" t="s">
        <v>79</v>
      </c>
      <c r="AY164" s="18" t="s">
        <v>306</v>
      </c>
      <c r="BE164" s="145">
        <f t="shared" si="24"/>
        <v>0</v>
      </c>
      <c r="BF164" s="145">
        <f t="shared" si="25"/>
        <v>0</v>
      </c>
      <c r="BG164" s="145">
        <f t="shared" si="26"/>
        <v>0</v>
      </c>
      <c r="BH164" s="145">
        <f t="shared" si="27"/>
        <v>0</v>
      </c>
      <c r="BI164" s="145">
        <f t="shared" si="28"/>
        <v>0</v>
      </c>
      <c r="BJ164" s="18" t="s">
        <v>79</v>
      </c>
      <c r="BK164" s="145">
        <f t="shared" si="29"/>
        <v>0</v>
      </c>
      <c r="BL164" s="18" t="s">
        <v>368</v>
      </c>
      <c r="BM164" s="144" t="s">
        <v>1115</v>
      </c>
    </row>
    <row r="165" spans="2:65" s="1" customFormat="1" ht="16.5" customHeight="1">
      <c r="B165" s="33"/>
      <c r="C165" s="133" t="s">
        <v>752</v>
      </c>
      <c r="D165" s="133" t="s">
        <v>308</v>
      </c>
      <c r="E165" s="134" t="s">
        <v>5451</v>
      </c>
      <c r="F165" s="135" t="s">
        <v>5452</v>
      </c>
      <c r="G165" s="136" t="s">
        <v>240</v>
      </c>
      <c r="H165" s="137">
        <v>13</v>
      </c>
      <c r="I165" s="138"/>
      <c r="J165" s="139">
        <f t="shared" si="20"/>
        <v>0</v>
      </c>
      <c r="K165" s="135" t="s">
        <v>311</v>
      </c>
      <c r="L165" s="33"/>
      <c r="M165" s="140" t="s">
        <v>21</v>
      </c>
      <c r="N165" s="141" t="s">
        <v>43</v>
      </c>
      <c r="P165" s="142">
        <f t="shared" si="21"/>
        <v>0</v>
      </c>
      <c r="Q165" s="142">
        <v>0</v>
      </c>
      <c r="R165" s="142">
        <f t="shared" si="22"/>
        <v>0</v>
      </c>
      <c r="S165" s="142">
        <v>0</v>
      </c>
      <c r="T165" s="143">
        <f t="shared" si="23"/>
        <v>0</v>
      </c>
      <c r="AR165" s="144" t="s">
        <v>368</v>
      </c>
      <c r="AT165" s="144" t="s">
        <v>308</v>
      </c>
      <c r="AU165" s="144" t="s">
        <v>79</v>
      </c>
      <c r="AY165" s="18" t="s">
        <v>306</v>
      </c>
      <c r="BE165" s="145">
        <f t="shared" si="24"/>
        <v>0</v>
      </c>
      <c r="BF165" s="145">
        <f t="shared" si="25"/>
        <v>0</v>
      </c>
      <c r="BG165" s="145">
        <f t="shared" si="26"/>
        <v>0</v>
      </c>
      <c r="BH165" s="145">
        <f t="shared" si="27"/>
        <v>0</v>
      </c>
      <c r="BI165" s="145">
        <f t="shared" si="28"/>
        <v>0</v>
      </c>
      <c r="BJ165" s="18" t="s">
        <v>79</v>
      </c>
      <c r="BK165" s="145">
        <f t="shared" si="29"/>
        <v>0</v>
      </c>
      <c r="BL165" s="18" t="s">
        <v>368</v>
      </c>
      <c r="BM165" s="144" t="s">
        <v>1125</v>
      </c>
    </row>
    <row r="166" spans="2:65" s="1" customFormat="1" ht="16.5" customHeight="1">
      <c r="B166" s="33"/>
      <c r="C166" s="133" t="s">
        <v>758</v>
      </c>
      <c r="D166" s="133" t="s">
        <v>308</v>
      </c>
      <c r="E166" s="134" t="s">
        <v>5453</v>
      </c>
      <c r="F166" s="135" t="s">
        <v>5454</v>
      </c>
      <c r="G166" s="136" t="s">
        <v>240</v>
      </c>
      <c r="H166" s="137">
        <v>22</v>
      </c>
      <c r="I166" s="138"/>
      <c r="J166" s="139">
        <f t="shared" si="20"/>
        <v>0</v>
      </c>
      <c r="K166" s="135" t="s">
        <v>311</v>
      </c>
      <c r="L166" s="33"/>
      <c r="M166" s="140" t="s">
        <v>21</v>
      </c>
      <c r="N166" s="141" t="s">
        <v>43</v>
      </c>
      <c r="P166" s="142">
        <f t="shared" si="21"/>
        <v>0</v>
      </c>
      <c r="Q166" s="142">
        <v>0</v>
      </c>
      <c r="R166" s="142">
        <f t="shared" si="22"/>
        <v>0</v>
      </c>
      <c r="S166" s="142">
        <v>0</v>
      </c>
      <c r="T166" s="143">
        <f t="shared" si="23"/>
        <v>0</v>
      </c>
      <c r="AR166" s="144" t="s">
        <v>368</v>
      </c>
      <c r="AT166" s="144" t="s">
        <v>308</v>
      </c>
      <c r="AU166" s="144" t="s">
        <v>79</v>
      </c>
      <c r="AY166" s="18" t="s">
        <v>306</v>
      </c>
      <c r="BE166" s="145">
        <f t="shared" si="24"/>
        <v>0</v>
      </c>
      <c r="BF166" s="145">
        <f t="shared" si="25"/>
        <v>0</v>
      </c>
      <c r="BG166" s="145">
        <f t="shared" si="26"/>
        <v>0</v>
      </c>
      <c r="BH166" s="145">
        <f t="shared" si="27"/>
        <v>0</v>
      </c>
      <c r="BI166" s="145">
        <f t="shared" si="28"/>
        <v>0</v>
      </c>
      <c r="BJ166" s="18" t="s">
        <v>79</v>
      </c>
      <c r="BK166" s="145">
        <f t="shared" si="29"/>
        <v>0</v>
      </c>
      <c r="BL166" s="18" t="s">
        <v>368</v>
      </c>
      <c r="BM166" s="144" t="s">
        <v>1138</v>
      </c>
    </row>
    <row r="167" spans="2:65" s="1" customFormat="1" ht="16.5" customHeight="1">
      <c r="B167" s="33"/>
      <c r="C167" s="133" t="s">
        <v>764</v>
      </c>
      <c r="D167" s="133" t="s">
        <v>308</v>
      </c>
      <c r="E167" s="134" t="s">
        <v>5455</v>
      </c>
      <c r="F167" s="135" t="s">
        <v>5456</v>
      </c>
      <c r="G167" s="136" t="s">
        <v>240</v>
      </c>
      <c r="H167" s="137">
        <v>15</v>
      </c>
      <c r="I167" s="138"/>
      <c r="J167" s="139">
        <f t="shared" si="20"/>
        <v>0</v>
      </c>
      <c r="K167" s="135" t="s">
        <v>311</v>
      </c>
      <c r="L167" s="33"/>
      <c r="M167" s="140" t="s">
        <v>21</v>
      </c>
      <c r="N167" s="141" t="s">
        <v>43</v>
      </c>
      <c r="P167" s="142">
        <f t="shared" si="21"/>
        <v>0</v>
      </c>
      <c r="Q167" s="142">
        <v>0</v>
      </c>
      <c r="R167" s="142">
        <f t="shared" si="22"/>
        <v>0</v>
      </c>
      <c r="S167" s="142">
        <v>0</v>
      </c>
      <c r="T167" s="143">
        <f t="shared" si="23"/>
        <v>0</v>
      </c>
      <c r="AR167" s="144" t="s">
        <v>368</v>
      </c>
      <c r="AT167" s="144" t="s">
        <v>308</v>
      </c>
      <c r="AU167" s="144" t="s">
        <v>79</v>
      </c>
      <c r="AY167" s="18" t="s">
        <v>306</v>
      </c>
      <c r="BE167" s="145">
        <f t="shared" si="24"/>
        <v>0</v>
      </c>
      <c r="BF167" s="145">
        <f t="shared" si="25"/>
        <v>0</v>
      </c>
      <c r="BG167" s="145">
        <f t="shared" si="26"/>
        <v>0</v>
      </c>
      <c r="BH167" s="145">
        <f t="shared" si="27"/>
        <v>0</v>
      </c>
      <c r="BI167" s="145">
        <f t="shared" si="28"/>
        <v>0</v>
      </c>
      <c r="BJ167" s="18" t="s">
        <v>79</v>
      </c>
      <c r="BK167" s="145">
        <f t="shared" si="29"/>
        <v>0</v>
      </c>
      <c r="BL167" s="18" t="s">
        <v>368</v>
      </c>
      <c r="BM167" s="144" t="s">
        <v>1154</v>
      </c>
    </row>
    <row r="168" spans="2:65" s="1" customFormat="1" ht="16.5" customHeight="1">
      <c r="B168" s="33"/>
      <c r="C168" s="133" t="s">
        <v>770</v>
      </c>
      <c r="D168" s="133" t="s">
        <v>308</v>
      </c>
      <c r="E168" s="134" t="s">
        <v>5457</v>
      </c>
      <c r="F168" s="135" t="s">
        <v>5458</v>
      </c>
      <c r="G168" s="136" t="s">
        <v>240</v>
      </c>
      <c r="H168" s="137">
        <v>2</v>
      </c>
      <c r="I168" s="138"/>
      <c r="J168" s="139">
        <f t="shared" si="20"/>
        <v>0</v>
      </c>
      <c r="K168" s="135" t="s">
        <v>311</v>
      </c>
      <c r="L168" s="33"/>
      <c r="M168" s="140" t="s">
        <v>21</v>
      </c>
      <c r="N168" s="141" t="s">
        <v>43</v>
      </c>
      <c r="P168" s="142">
        <f t="shared" si="21"/>
        <v>0</v>
      </c>
      <c r="Q168" s="142">
        <v>0</v>
      </c>
      <c r="R168" s="142">
        <f t="shared" si="22"/>
        <v>0</v>
      </c>
      <c r="S168" s="142">
        <v>0</v>
      </c>
      <c r="T168" s="143">
        <f t="shared" si="23"/>
        <v>0</v>
      </c>
      <c r="AR168" s="144" t="s">
        <v>368</v>
      </c>
      <c r="AT168" s="144" t="s">
        <v>308</v>
      </c>
      <c r="AU168" s="144" t="s">
        <v>79</v>
      </c>
      <c r="AY168" s="18" t="s">
        <v>306</v>
      </c>
      <c r="BE168" s="145">
        <f t="shared" si="24"/>
        <v>0</v>
      </c>
      <c r="BF168" s="145">
        <f t="shared" si="25"/>
        <v>0</v>
      </c>
      <c r="BG168" s="145">
        <f t="shared" si="26"/>
        <v>0</v>
      </c>
      <c r="BH168" s="145">
        <f t="shared" si="27"/>
        <v>0</v>
      </c>
      <c r="BI168" s="145">
        <f t="shared" si="28"/>
        <v>0</v>
      </c>
      <c r="BJ168" s="18" t="s">
        <v>79</v>
      </c>
      <c r="BK168" s="145">
        <f t="shared" si="29"/>
        <v>0</v>
      </c>
      <c r="BL168" s="18" t="s">
        <v>368</v>
      </c>
      <c r="BM168" s="144" t="s">
        <v>1173</v>
      </c>
    </row>
    <row r="169" spans="2:65" s="11" customFormat="1" ht="25.9" customHeight="1">
      <c r="B169" s="121"/>
      <c r="D169" s="122" t="s">
        <v>71</v>
      </c>
      <c r="E169" s="123" t="s">
        <v>5459</v>
      </c>
      <c r="F169" s="123" t="s">
        <v>5460</v>
      </c>
      <c r="I169" s="124"/>
      <c r="J169" s="125">
        <f>BK169</f>
        <v>0</v>
      </c>
      <c r="L169" s="121"/>
      <c r="M169" s="126"/>
      <c r="P169" s="127">
        <f>P170</f>
        <v>0</v>
      </c>
      <c r="R169" s="127">
        <f>R170</f>
        <v>0</v>
      </c>
      <c r="T169" s="128">
        <f>T170</f>
        <v>0</v>
      </c>
      <c r="AR169" s="122" t="s">
        <v>81</v>
      </c>
      <c r="AT169" s="129" t="s">
        <v>71</v>
      </c>
      <c r="AU169" s="129" t="s">
        <v>72</v>
      </c>
      <c r="AY169" s="122" t="s">
        <v>306</v>
      </c>
      <c r="BK169" s="130">
        <f>BK170</f>
        <v>0</v>
      </c>
    </row>
    <row r="170" spans="2:65" s="1" customFormat="1" ht="16.5" customHeight="1">
      <c r="B170" s="33"/>
      <c r="C170" s="133" t="s">
        <v>776</v>
      </c>
      <c r="D170" s="133" t="s">
        <v>308</v>
      </c>
      <c r="E170" s="134" t="s">
        <v>5461</v>
      </c>
      <c r="F170" s="135" t="s">
        <v>5462</v>
      </c>
      <c r="G170" s="136" t="s">
        <v>2564</v>
      </c>
      <c r="H170" s="137">
        <v>1</v>
      </c>
      <c r="I170" s="138"/>
      <c r="J170" s="139">
        <f>ROUND(I170*H170,2)</f>
        <v>0</v>
      </c>
      <c r="K170" s="135" t="s">
        <v>311</v>
      </c>
      <c r="L170" s="33"/>
      <c r="M170" s="140" t="s">
        <v>21</v>
      </c>
      <c r="N170" s="141" t="s">
        <v>43</v>
      </c>
      <c r="P170" s="142">
        <f>O170*H170</f>
        <v>0</v>
      </c>
      <c r="Q170" s="142">
        <v>0</v>
      </c>
      <c r="R170" s="142">
        <f>Q170*H170</f>
        <v>0</v>
      </c>
      <c r="S170" s="142">
        <v>0</v>
      </c>
      <c r="T170" s="143">
        <f>S170*H170</f>
        <v>0</v>
      </c>
      <c r="AR170" s="144" t="s">
        <v>368</v>
      </c>
      <c r="AT170" s="144" t="s">
        <v>308</v>
      </c>
      <c r="AU170" s="144" t="s">
        <v>79</v>
      </c>
      <c r="AY170" s="18" t="s">
        <v>306</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368</v>
      </c>
      <c r="BM170" s="144" t="s">
        <v>1189</v>
      </c>
    </row>
    <row r="171" spans="2:65" s="11" customFormat="1" ht="25.9" customHeight="1">
      <c r="B171" s="121"/>
      <c r="D171" s="122" t="s">
        <v>71</v>
      </c>
      <c r="E171" s="123" t="s">
        <v>2737</v>
      </c>
      <c r="F171" s="123" t="s">
        <v>2738</v>
      </c>
      <c r="I171" s="124"/>
      <c r="J171" s="125">
        <f>BK171</f>
        <v>0</v>
      </c>
      <c r="L171" s="121"/>
      <c r="M171" s="126"/>
      <c r="P171" s="127">
        <f>SUM(P172:P193)</f>
        <v>0</v>
      </c>
      <c r="R171" s="127">
        <f>SUM(R172:R193)</f>
        <v>0</v>
      </c>
      <c r="T171" s="128">
        <f>SUM(T172:T193)</f>
        <v>0</v>
      </c>
      <c r="AR171" s="122" t="s">
        <v>81</v>
      </c>
      <c r="AT171" s="129" t="s">
        <v>71</v>
      </c>
      <c r="AU171" s="129" t="s">
        <v>72</v>
      </c>
      <c r="AY171" s="122" t="s">
        <v>306</v>
      </c>
      <c r="BK171" s="130">
        <f>SUM(BK172:BK193)</f>
        <v>0</v>
      </c>
    </row>
    <row r="172" spans="2:65" s="1" customFormat="1" ht="16.5" customHeight="1">
      <c r="B172" s="33"/>
      <c r="C172" s="179" t="s">
        <v>784</v>
      </c>
      <c r="D172" s="179" t="s">
        <v>447</v>
      </c>
      <c r="E172" s="180" t="s">
        <v>5463</v>
      </c>
      <c r="F172" s="181" t="s">
        <v>5464</v>
      </c>
      <c r="G172" s="182" t="s">
        <v>661</v>
      </c>
      <c r="H172" s="183">
        <v>3</v>
      </c>
      <c r="I172" s="184"/>
      <c r="J172" s="185">
        <f t="shared" ref="J172:J193" si="30">ROUND(I172*H172,2)</f>
        <v>0</v>
      </c>
      <c r="K172" s="181" t="s">
        <v>311</v>
      </c>
      <c r="L172" s="186"/>
      <c r="M172" s="187" t="s">
        <v>21</v>
      </c>
      <c r="N172" s="188" t="s">
        <v>43</v>
      </c>
      <c r="P172" s="142">
        <f t="shared" ref="P172:P193" si="31">O172*H172</f>
        <v>0</v>
      </c>
      <c r="Q172" s="142">
        <v>0</v>
      </c>
      <c r="R172" s="142">
        <f t="shared" ref="R172:R193" si="32">Q172*H172</f>
        <v>0</v>
      </c>
      <c r="S172" s="142">
        <v>0</v>
      </c>
      <c r="T172" s="143">
        <f t="shared" ref="T172:T193" si="33">S172*H172</f>
        <v>0</v>
      </c>
      <c r="AR172" s="144" t="s">
        <v>530</v>
      </c>
      <c r="AT172" s="144" t="s">
        <v>447</v>
      </c>
      <c r="AU172" s="144" t="s">
        <v>79</v>
      </c>
      <c r="AY172" s="18" t="s">
        <v>306</v>
      </c>
      <c r="BE172" s="145">
        <f t="shared" ref="BE172:BE193" si="34">IF(N172="základní",J172,0)</f>
        <v>0</v>
      </c>
      <c r="BF172" s="145">
        <f t="shared" ref="BF172:BF193" si="35">IF(N172="snížená",J172,0)</f>
        <v>0</v>
      </c>
      <c r="BG172" s="145">
        <f t="shared" ref="BG172:BG193" si="36">IF(N172="zákl. přenesená",J172,0)</f>
        <v>0</v>
      </c>
      <c r="BH172" s="145">
        <f t="shared" ref="BH172:BH193" si="37">IF(N172="sníž. přenesená",J172,0)</f>
        <v>0</v>
      </c>
      <c r="BI172" s="145">
        <f t="shared" ref="BI172:BI193" si="38">IF(N172="nulová",J172,0)</f>
        <v>0</v>
      </c>
      <c r="BJ172" s="18" t="s">
        <v>79</v>
      </c>
      <c r="BK172" s="145">
        <f t="shared" ref="BK172:BK193" si="39">ROUND(I172*H172,2)</f>
        <v>0</v>
      </c>
      <c r="BL172" s="18" t="s">
        <v>368</v>
      </c>
      <c r="BM172" s="144" t="s">
        <v>1201</v>
      </c>
    </row>
    <row r="173" spans="2:65" s="1" customFormat="1" ht="16.5" customHeight="1">
      <c r="B173" s="33"/>
      <c r="C173" s="133" t="s">
        <v>790</v>
      </c>
      <c r="D173" s="133" t="s">
        <v>308</v>
      </c>
      <c r="E173" s="134" t="s">
        <v>5465</v>
      </c>
      <c r="F173" s="135" t="s">
        <v>5466</v>
      </c>
      <c r="G173" s="136" t="s">
        <v>661</v>
      </c>
      <c r="H173" s="137">
        <v>2</v>
      </c>
      <c r="I173" s="138"/>
      <c r="J173" s="139">
        <f t="shared" si="30"/>
        <v>0</v>
      </c>
      <c r="K173" s="135" t="s">
        <v>311</v>
      </c>
      <c r="L173" s="33"/>
      <c r="M173" s="140" t="s">
        <v>21</v>
      </c>
      <c r="N173" s="141" t="s">
        <v>43</v>
      </c>
      <c r="P173" s="142">
        <f t="shared" si="31"/>
        <v>0</v>
      </c>
      <c r="Q173" s="142">
        <v>0</v>
      </c>
      <c r="R173" s="142">
        <f t="shared" si="32"/>
        <v>0</v>
      </c>
      <c r="S173" s="142">
        <v>0</v>
      </c>
      <c r="T173" s="143">
        <f t="shared" si="33"/>
        <v>0</v>
      </c>
      <c r="AR173" s="144" t="s">
        <v>368</v>
      </c>
      <c r="AT173" s="144" t="s">
        <v>308</v>
      </c>
      <c r="AU173" s="144" t="s">
        <v>79</v>
      </c>
      <c r="AY173" s="18" t="s">
        <v>306</v>
      </c>
      <c r="BE173" s="145">
        <f t="shared" si="34"/>
        <v>0</v>
      </c>
      <c r="BF173" s="145">
        <f t="shared" si="35"/>
        <v>0</v>
      </c>
      <c r="BG173" s="145">
        <f t="shared" si="36"/>
        <v>0</v>
      </c>
      <c r="BH173" s="145">
        <f t="shared" si="37"/>
        <v>0</v>
      </c>
      <c r="BI173" s="145">
        <f t="shared" si="38"/>
        <v>0</v>
      </c>
      <c r="BJ173" s="18" t="s">
        <v>79</v>
      </c>
      <c r="BK173" s="145">
        <f t="shared" si="39"/>
        <v>0</v>
      </c>
      <c r="BL173" s="18" t="s">
        <v>368</v>
      </c>
      <c r="BM173" s="144" t="s">
        <v>1225</v>
      </c>
    </row>
    <row r="174" spans="2:65" s="1" customFormat="1" ht="16.5" customHeight="1">
      <c r="B174" s="33"/>
      <c r="C174" s="133" t="s">
        <v>796</v>
      </c>
      <c r="D174" s="133" t="s">
        <v>308</v>
      </c>
      <c r="E174" s="134" t="s">
        <v>5467</v>
      </c>
      <c r="F174" s="135" t="s">
        <v>5468</v>
      </c>
      <c r="G174" s="136" t="s">
        <v>2564</v>
      </c>
      <c r="H174" s="137">
        <v>3</v>
      </c>
      <c r="I174" s="138"/>
      <c r="J174" s="139">
        <f t="shared" si="30"/>
        <v>0</v>
      </c>
      <c r="K174" s="135" t="s">
        <v>311</v>
      </c>
      <c r="L174" s="33"/>
      <c r="M174" s="140" t="s">
        <v>21</v>
      </c>
      <c r="N174" s="141" t="s">
        <v>43</v>
      </c>
      <c r="P174" s="142">
        <f t="shared" si="31"/>
        <v>0</v>
      </c>
      <c r="Q174" s="142">
        <v>0</v>
      </c>
      <c r="R174" s="142">
        <f t="shared" si="32"/>
        <v>0</v>
      </c>
      <c r="S174" s="142">
        <v>0</v>
      </c>
      <c r="T174" s="143">
        <f t="shared" si="33"/>
        <v>0</v>
      </c>
      <c r="AR174" s="144" t="s">
        <v>368</v>
      </c>
      <c r="AT174" s="144" t="s">
        <v>308</v>
      </c>
      <c r="AU174" s="144" t="s">
        <v>79</v>
      </c>
      <c r="AY174" s="18" t="s">
        <v>306</v>
      </c>
      <c r="BE174" s="145">
        <f t="shared" si="34"/>
        <v>0</v>
      </c>
      <c r="BF174" s="145">
        <f t="shared" si="35"/>
        <v>0</v>
      </c>
      <c r="BG174" s="145">
        <f t="shared" si="36"/>
        <v>0</v>
      </c>
      <c r="BH174" s="145">
        <f t="shared" si="37"/>
        <v>0</v>
      </c>
      <c r="BI174" s="145">
        <f t="shared" si="38"/>
        <v>0</v>
      </c>
      <c r="BJ174" s="18" t="s">
        <v>79</v>
      </c>
      <c r="BK174" s="145">
        <f t="shared" si="39"/>
        <v>0</v>
      </c>
      <c r="BL174" s="18" t="s">
        <v>368</v>
      </c>
      <c r="BM174" s="144" t="s">
        <v>1236</v>
      </c>
    </row>
    <row r="175" spans="2:65" s="1" customFormat="1" ht="16.5" customHeight="1">
      <c r="B175" s="33"/>
      <c r="C175" s="179" t="s">
        <v>802</v>
      </c>
      <c r="D175" s="179" t="s">
        <v>447</v>
      </c>
      <c r="E175" s="180" t="s">
        <v>5469</v>
      </c>
      <c r="F175" s="181" t="s">
        <v>5470</v>
      </c>
      <c r="G175" s="182" t="s">
        <v>2564</v>
      </c>
      <c r="H175" s="183">
        <v>6</v>
      </c>
      <c r="I175" s="184"/>
      <c r="J175" s="185">
        <f t="shared" si="30"/>
        <v>0</v>
      </c>
      <c r="K175" s="181" t="s">
        <v>311</v>
      </c>
      <c r="L175" s="186"/>
      <c r="M175" s="187" t="s">
        <v>21</v>
      </c>
      <c r="N175" s="188" t="s">
        <v>43</v>
      </c>
      <c r="P175" s="142">
        <f t="shared" si="31"/>
        <v>0</v>
      </c>
      <c r="Q175" s="142">
        <v>0</v>
      </c>
      <c r="R175" s="142">
        <f t="shared" si="32"/>
        <v>0</v>
      </c>
      <c r="S175" s="142">
        <v>0</v>
      </c>
      <c r="T175" s="143">
        <f t="shared" si="33"/>
        <v>0</v>
      </c>
      <c r="AR175" s="144" t="s">
        <v>530</v>
      </c>
      <c r="AT175" s="144" t="s">
        <v>447</v>
      </c>
      <c r="AU175" s="144" t="s">
        <v>79</v>
      </c>
      <c r="AY175" s="18" t="s">
        <v>306</v>
      </c>
      <c r="BE175" s="145">
        <f t="shared" si="34"/>
        <v>0</v>
      </c>
      <c r="BF175" s="145">
        <f t="shared" si="35"/>
        <v>0</v>
      </c>
      <c r="BG175" s="145">
        <f t="shared" si="36"/>
        <v>0</v>
      </c>
      <c r="BH175" s="145">
        <f t="shared" si="37"/>
        <v>0</v>
      </c>
      <c r="BI175" s="145">
        <f t="shared" si="38"/>
        <v>0</v>
      </c>
      <c r="BJ175" s="18" t="s">
        <v>79</v>
      </c>
      <c r="BK175" s="145">
        <f t="shared" si="39"/>
        <v>0</v>
      </c>
      <c r="BL175" s="18" t="s">
        <v>368</v>
      </c>
      <c r="BM175" s="144" t="s">
        <v>1249</v>
      </c>
    </row>
    <row r="176" spans="2:65" s="1" customFormat="1" ht="16.5" customHeight="1">
      <c r="B176" s="33"/>
      <c r="C176" s="133" t="s">
        <v>809</v>
      </c>
      <c r="D176" s="133" t="s">
        <v>308</v>
      </c>
      <c r="E176" s="134" t="s">
        <v>5471</v>
      </c>
      <c r="F176" s="135" t="s">
        <v>5472</v>
      </c>
      <c r="G176" s="136" t="s">
        <v>2564</v>
      </c>
      <c r="H176" s="137">
        <v>6</v>
      </c>
      <c r="I176" s="138"/>
      <c r="J176" s="139">
        <f t="shared" si="30"/>
        <v>0</v>
      </c>
      <c r="K176" s="135" t="s">
        <v>311</v>
      </c>
      <c r="L176" s="33"/>
      <c r="M176" s="140" t="s">
        <v>21</v>
      </c>
      <c r="N176" s="141" t="s">
        <v>43</v>
      </c>
      <c r="P176" s="142">
        <f t="shared" si="31"/>
        <v>0</v>
      </c>
      <c r="Q176" s="142">
        <v>0</v>
      </c>
      <c r="R176" s="142">
        <f t="shared" si="32"/>
        <v>0</v>
      </c>
      <c r="S176" s="142">
        <v>0</v>
      </c>
      <c r="T176" s="143">
        <f t="shared" si="33"/>
        <v>0</v>
      </c>
      <c r="AR176" s="144" t="s">
        <v>368</v>
      </c>
      <c r="AT176" s="144" t="s">
        <v>308</v>
      </c>
      <c r="AU176" s="144" t="s">
        <v>79</v>
      </c>
      <c r="AY176" s="18" t="s">
        <v>306</v>
      </c>
      <c r="BE176" s="145">
        <f t="shared" si="34"/>
        <v>0</v>
      </c>
      <c r="BF176" s="145">
        <f t="shared" si="35"/>
        <v>0</v>
      </c>
      <c r="BG176" s="145">
        <f t="shared" si="36"/>
        <v>0</v>
      </c>
      <c r="BH176" s="145">
        <f t="shared" si="37"/>
        <v>0</v>
      </c>
      <c r="BI176" s="145">
        <f t="shared" si="38"/>
        <v>0</v>
      </c>
      <c r="BJ176" s="18" t="s">
        <v>79</v>
      </c>
      <c r="BK176" s="145">
        <f t="shared" si="39"/>
        <v>0</v>
      </c>
      <c r="BL176" s="18" t="s">
        <v>368</v>
      </c>
      <c r="BM176" s="144" t="s">
        <v>1260</v>
      </c>
    </row>
    <row r="177" spans="2:65" s="1" customFormat="1" ht="16.5" customHeight="1">
      <c r="B177" s="33"/>
      <c r="C177" s="133" t="s">
        <v>816</v>
      </c>
      <c r="D177" s="133" t="s">
        <v>308</v>
      </c>
      <c r="E177" s="134" t="s">
        <v>5473</v>
      </c>
      <c r="F177" s="135" t="s">
        <v>5474</v>
      </c>
      <c r="G177" s="136" t="s">
        <v>661</v>
      </c>
      <c r="H177" s="137">
        <v>1</v>
      </c>
      <c r="I177" s="138"/>
      <c r="J177" s="139">
        <f t="shared" si="30"/>
        <v>0</v>
      </c>
      <c r="K177" s="135" t="s">
        <v>311</v>
      </c>
      <c r="L177" s="33"/>
      <c r="M177" s="140" t="s">
        <v>21</v>
      </c>
      <c r="N177" s="141" t="s">
        <v>43</v>
      </c>
      <c r="P177" s="142">
        <f t="shared" si="31"/>
        <v>0</v>
      </c>
      <c r="Q177" s="142">
        <v>0</v>
      </c>
      <c r="R177" s="142">
        <f t="shared" si="32"/>
        <v>0</v>
      </c>
      <c r="S177" s="142">
        <v>0</v>
      </c>
      <c r="T177" s="143">
        <f t="shared" si="33"/>
        <v>0</v>
      </c>
      <c r="AR177" s="144" t="s">
        <v>368</v>
      </c>
      <c r="AT177" s="144" t="s">
        <v>308</v>
      </c>
      <c r="AU177" s="144" t="s">
        <v>79</v>
      </c>
      <c r="AY177" s="18" t="s">
        <v>306</v>
      </c>
      <c r="BE177" s="145">
        <f t="shared" si="34"/>
        <v>0</v>
      </c>
      <c r="BF177" s="145">
        <f t="shared" si="35"/>
        <v>0</v>
      </c>
      <c r="BG177" s="145">
        <f t="shared" si="36"/>
        <v>0</v>
      </c>
      <c r="BH177" s="145">
        <f t="shared" si="37"/>
        <v>0</v>
      </c>
      <c r="BI177" s="145">
        <f t="shared" si="38"/>
        <v>0</v>
      </c>
      <c r="BJ177" s="18" t="s">
        <v>79</v>
      </c>
      <c r="BK177" s="145">
        <f t="shared" si="39"/>
        <v>0</v>
      </c>
      <c r="BL177" s="18" t="s">
        <v>368</v>
      </c>
      <c r="BM177" s="144" t="s">
        <v>1273</v>
      </c>
    </row>
    <row r="178" spans="2:65" s="1" customFormat="1" ht="16.5" customHeight="1">
      <c r="B178" s="33"/>
      <c r="C178" s="133" t="s">
        <v>822</v>
      </c>
      <c r="D178" s="133" t="s">
        <v>308</v>
      </c>
      <c r="E178" s="134" t="s">
        <v>5475</v>
      </c>
      <c r="F178" s="135" t="s">
        <v>5476</v>
      </c>
      <c r="G178" s="136" t="s">
        <v>661</v>
      </c>
      <c r="H178" s="137">
        <v>3</v>
      </c>
      <c r="I178" s="138"/>
      <c r="J178" s="139">
        <f t="shared" si="30"/>
        <v>0</v>
      </c>
      <c r="K178" s="135" t="s">
        <v>311</v>
      </c>
      <c r="L178" s="33"/>
      <c r="M178" s="140" t="s">
        <v>21</v>
      </c>
      <c r="N178" s="141" t="s">
        <v>43</v>
      </c>
      <c r="P178" s="142">
        <f t="shared" si="31"/>
        <v>0</v>
      </c>
      <c r="Q178" s="142">
        <v>0</v>
      </c>
      <c r="R178" s="142">
        <f t="shared" si="32"/>
        <v>0</v>
      </c>
      <c r="S178" s="142">
        <v>0</v>
      </c>
      <c r="T178" s="143">
        <f t="shared" si="33"/>
        <v>0</v>
      </c>
      <c r="AR178" s="144" t="s">
        <v>368</v>
      </c>
      <c r="AT178" s="144" t="s">
        <v>308</v>
      </c>
      <c r="AU178" s="144" t="s">
        <v>79</v>
      </c>
      <c r="AY178" s="18" t="s">
        <v>306</v>
      </c>
      <c r="BE178" s="145">
        <f t="shared" si="34"/>
        <v>0</v>
      </c>
      <c r="BF178" s="145">
        <f t="shared" si="35"/>
        <v>0</v>
      </c>
      <c r="BG178" s="145">
        <f t="shared" si="36"/>
        <v>0</v>
      </c>
      <c r="BH178" s="145">
        <f t="shared" si="37"/>
        <v>0</v>
      </c>
      <c r="BI178" s="145">
        <f t="shared" si="38"/>
        <v>0</v>
      </c>
      <c r="BJ178" s="18" t="s">
        <v>79</v>
      </c>
      <c r="BK178" s="145">
        <f t="shared" si="39"/>
        <v>0</v>
      </c>
      <c r="BL178" s="18" t="s">
        <v>368</v>
      </c>
      <c r="BM178" s="144" t="s">
        <v>1285</v>
      </c>
    </row>
    <row r="179" spans="2:65" s="1" customFormat="1" ht="16.5" customHeight="1">
      <c r="B179" s="33"/>
      <c r="C179" s="133" t="s">
        <v>828</v>
      </c>
      <c r="D179" s="133" t="s">
        <v>308</v>
      </c>
      <c r="E179" s="134" t="s">
        <v>5477</v>
      </c>
      <c r="F179" s="135" t="s">
        <v>5478</v>
      </c>
      <c r="G179" s="136" t="s">
        <v>661</v>
      </c>
      <c r="H179" s="137">
        <v>5</v>
      </c>
      <c r="I179" s="138"/>
      <c r="J179" s="139">
        <f t="shared" si="30"/>
        <v>0</v>
      </c>
      <c r="K179" s="135" t="s">
        <v>311</v>
      </c>
      <c r="L179" s="33"/>
      <c r="M179" s="140" t="s">
        <v>21</v>
      </c>
      <c r="N179" s="141" t="s">
        <v>43</v>
      </c>
      <c r="P179" s="142">
        <f t="shared" si="31"/>
        <v>0</v>
      </c>
      <c r="Q179" s="142">
        <v>0</v>
      </c>
      <c r="R179" s="142">
        <f t="shared" si="32"/>
        <v>0</v>
      </c>
      <c r="S179" s="142">
        <v>0</v>
      </c>
      <c r="T179" s="143">
        <f t="shared" si="33"/>
        <v>0</v>
      </c>
      <c r="AR179" s="144" t="s">
        <v>368</v>
      </c>
      <c r="AT179" s="144" t="s">
        <v>308</v>
      </c>
      <c r="AU179" s="144" t="s">
        <v>79</v>
      </c>
      <c r="AY179" s="18" t="s">
        <v>306</v>
      </c>
      <c r="BE179" s="145">
        <f t="shared" si="34"/>
        <v>0</v>
      </c>
      <c r="BF179" s="145">
        <f t="shared" si="35"/>
        <v>0</v>
      </c>
      <c r="BG179" s="145">
        <f t="shared" si="36"/>
        <v>0</v>
      </c>
      <c r="BH179" s="145">
        <f t="shared" si="37"/>
        <v>0</v>
      </c>
      <c r="BI179" s="145">
        <f t="shared" si="38"/>
        <v>0</v>
      </c>
      <c r="BJ179" s="18" t="s">
        <v>79</v>
      </c>
      <c r="BK179" s="145">
        <f t="shared" si="39"/>
        <v>0</v>
      </c>
      <c r="BL179" s="18" t="s">
        <v>368</v>
      </c>
      <c r="BM179" s="144" t="s">
        <v>1297</v>
      </c>
    </row>
    <row r="180" spans="2:65" s="1" customFormat="1" ht="16.5" customHeight="1">
      <c r="B180" s="33"/>
      <c r="C180" s="133" t="s">
        <v>834</v>
      </c>
      <c r="D180" s="133" t="s">
        <v>308</v>
      </c>
      <c r="E180" s="134" t="s">
        <v>5479</v>
      </c>
      <c r="F180" s="135" t="s">
        <v>5480</v>
      </c>
      <c r="G180" s="136" t="s">
        <v>661</v>
      </c>
      <c r="H180" s="137">
        <v>1</v>
      </c>
      <c r="I180" s="138"/>
      <c r="J180" s="139">
        <f t="shared" si="30"/>
        <v>0</v>
      </c>
      <c r="K180" s="135" t="s">
        <v>311</v>
      </c>
      <c r="L180" s="33"/>
      <c r="M180" s="140" t="s">
        <v>21</v>
      </c>
      <c r="N180" s="141" t="s">
        <v>43</v>
      </c>
      <c r="P180" s="142">
        <f t="shared" si="31"/>
        <v>0</v>
      </c>
      <c r="Q180" s="142">
        <v>0</v>
      </c>
      <c r="R180" s="142">
        <f t="shared" si="32"/>
        <v>0</v>
      </c>
      <c r="S180" s="142">
        <v>0</v>
      </c>
      <c r="T180" s="143">
        <f t="shared" si="33"/>
        <v>0</v>
      </c>
      <c r="AR180" s="144" t="s">
        <v>368</v>
      </c>
      <c r="AT180" s="144" t="s">
        <v>308</v>
      </c>
      <c r="AU180" s="144" t="s">
        <v>79</v>
      </c>
      <c r="AY180" s="18" t="s">
        <v>306</v>
      </c>
      <c r="BE180" s="145">
        <f t="shared" si="34"/>
        <v>0</v>
      </c>
      <c r="BF180" s="145">
        <f t="shared" si="35"/>
        <v>0</v>
      </c>
      <c r="BG180" s="145">
        <f t="shared" si="36"/>
        <v>0</v>
      </c>
      <c r="BH180" s="145">
        <f t="shared" si="37"/>
        <v>0</v>
      </c>
      <c r="BI180" s="145">
        <f t="shared" si="38"/>
        <v>0</v>
      </c>
      <c r="BJ180" s="18" t="s">
        <v>79</v>
      </c>
      <c r="BK180" s="145">
        <f t="shared" si="39"/>
        <v>0</v>
      </c>
      <c r="BL180" s="18" t="s">
        <v>368</v>
      </c>
      <c r="BM180" s="144" t="s">
        <v>1307</v>
      </c>
    </row>
    <row r="181" spans="2:65" s="1" customFormat="1" ht="16.5" customHeight="1">
      <c r="B181" s="33"/>
      <c r="C181" s="179" t="s">
        <v>839</v>
      </c>
      <c r="D181" s="179" t="s">
        <v>447</v>
      </c>
      <c r="E181" s="180" t="s">
        <v>5481</v>
      </c>
      <c r="F181" s="181" t="s">
        <v>5482</v>
      </c>
      <c r="G181" s="182" t="s">
        <v>661</v>
      </c>
      <c r="H181" s="183">
        <v>1</v>
      </c>
      <c r="I181" s="184"/>
      <c r="J181" s="185">
        <f t="shared" si="30"/>
        <v>0</v>
      </c>
      <c r="K181" s="181" t="s">
        <v>311</v>
      </c>
      <c r="L181" s="186"/>
      <c r="M181" s="187" t="s">
        <v>21</v>
      </c>
      <c r="N181" s="188" t="s">
        <v>43</v>
      </c>
      <c r="P181" s="142">
        <f t="shared" si="31"/>
        <v>0</v>
      </c>
      <c r="Q181" s="142">
        <v>0</v>
      </c>
      <c r="R181" s="142">
        <f t="shared" si="32"/>
        <v>0</v>
      </c>
      <c r="S181" s="142">
        <v>0</v>
      </c>
      <c r="T181" s="143">
        <f t="shared" si="33"/>
        <v>0</v>
      </c>
      <c r="AR181" s="144" t="s">
        <v>530</v>
      </c>
      <c r="AT181" s="144" t="s">
        <v>447</v>
      </c>
      <c r="AU181" s="144" t="s">
        <v>79</v>
      </c>
      <c r="AY181" s="18" t="s">
        <v>306</v>
      </c>
      <c r="BE181" s="145">
        <f t="shared" si="34"/>
        <v>0</v>
      </c>
      <c r="BF181" s="145">
        <f t="shared" si="35"/>
        <v>0</v>
      </c>
      <c r="BG181" s="145">
        <f t="shared" si="36"/>
        <v>0</v>
      </c>
      <c r="BH181" s="145">
        <f t="shared" si="37"/>
        <v>0</v>
      </c>
      <c r="BI181" s="145">
        <f t="shared" si="38"/>
        <v>0</v>
      </c>
      <c r="BJ181" s="18" t="s">
        <v>79</v>
      </c>
      <c r="BK181" s="145">
        <f t="shared" si="39"/>
        <v>0</v>
      </c>
      <c r="BL181" s="18" t="s">
        <v>368</v>
      </c>
      <c r="BM181" s="144" t="s">
        <v>1318</v>
      </c>
    </row>
    <row r="182" spans="2:65" s="1" customFormat="1" ht="16.5" customHeight="1">
      <c r="B182" s="33"/>
      <c r="C182" s="179" t="s">
        <v>844</v>
      </c>
      <c r="D182" s="179" t="s">
        <v>447</v>
      </c>
      <c r="E182" s="180" t="s">
        <v>5483</v>
      </c>
      <c r="F182" s="181" t="s">
        <v>5484</v>
      </c>
      <c r="G182" s="182" t="s">
        <v>661</v>
      </c>
      <c r="H182" s="183">
        <v>3</v>
      </c>
      <c r="I182" s="184"/>
      <c r="J182" s="185">
        <f t="shared" si="30"/>
        <v>0</v>
      </c>
      <c r="K182" s="181" t="s">
        <v>311</v>
      </c>
      <c r="L182" s="186"/>
      <c r="M182" s="187" t="s">
        <v>21</v>
      </c>
      <c r="N182" s="188" t="s">
        <v>43</v>
      </c>
      <c r="P182" s="142">
        <f t="shared" si="31"/>
        <v>0</v>
      </c>
      <c r="Q182" s="142">
        <v>0</v>
      </c>
      <c r="R182" s="142">
        <f t="shared" si="32"/>
        <v>0</v>
      </c>
      <c r="S182" s="142">
        <v>0</v>
      </c>
      <c r="T182" s="143">
        <f t="shared" si="33"/>
        <v>0</v>
      </c>
      <c r="AR182" s="144" t="s">
        <v>530</v>
      </c>
      <c r="AT182" s="144" t="s">
        <v>447</v>
      </c>
      <c r="AU182" s="144" t="s">
        <v>79</v>
      </c>
      <c r="AY182" s="18" t="s">
        <v>306</v>
      </c>
      <c r="BE182" s="145">
        <f t="shared" si="34"/>
        <v>0</v>
      </c>
      <c r="BF182" s="145">
        <f t="shared" si="35"/>
        <v>0</v>
      </c>
      <c r="BG182" s="145">
        <f t="shared" si="36"/>
        <v>0</v>
      </c>
      <c r="BH182" s="145">
        <f t="shared" si="37"/>
        <v>0</v>
      </c>
      <c r="BI182" s="145">
        <f t="shared" si="38"/>
        <v>0</v>
      </c>
      <c r="BJ182" s="18" t="s">
        <v>79</v>
      </c>
      <c r="BK182" s="145">
        <f t="shared" si="39"/>
        <v>0</v>
      </c>
      <c r="BL182" s="18" t="s">
        <v>368</v>
      </c>
      <c r="BM182" s="144" t="s">
        <v>1333</v>
      </c>
    </row>
    <row r="183" spans="2:65" s="1" customFormat="1" ht="16.5" customHeight="1">
      <c r="B183" s="33"/>
      <c r="C183" s="179" t="s">
        <v>852</v>
      </c>
      <c r="D183" s="179" t="s">
        <v>447</v>
      </c>
      <c r="E183" s="180" t="s">
        <v>5485</v>
      </c>
      <c r="F183" s="181" t="s">
        <v>5486</v>
      </c>
      <c r="G183" s="182" t="s">
        <v>661</v>
      </c>
      <c r="H183" s="183">
        <v>5</v>
      </c>
      <c r="I183" s="184"/>
      <c r="J183" s="185">
        <f t="shared" si="30"/>
        <v>0</v>
      </c>
      <c r="K183" s="181" t="s">
        <v>311</v>
      </c>
      <c r="L183" s="186"/>
      <c r="M183" s="187" t="s">
        <v>21</v>
      </c>
      <c r="N183" s="188" t="s">
        <v>43</v>
      </c>
      <c r="P183" s="142">
        <f t="shared" si="31"/>
        <v>0</v>
      </c>
      <c r="Q183" s="142">
        <v>0</v>
      </c>
      <c r="R183" s="142">
        <f t="shared" si="32"/>
        <v>0</v>
      </c>
      <c r="S183" s="142">
        <v>0</v>
      </c>
      <c r="T183" s="143">
        <f t="shared" si="33"/>
        <v>0</v>
      </c>
      <c r="AR183" s="144" t="s">
        <v>530</v>
      </c>
      <c r="AT183" s="144" t="s">
        <v>447</v>
      </c>
      <c r="AU183" s="144" t="s">
        <v>79</v>
      </c>
      <c r="AY183" s="18" t="s">
        <v>306</v>
      </c>
      <c r="BE183" s="145">
        <f t="shared" si="34"/>
        <v>0</v>
      </c>
      <c r="BF183" s="145">
        <f t="shared" si="35"/>
        <v>0</v>
      </c>
      <c r="BG183" s="145">
        <f t="shared" si="36"/>
        <v>0</v>
      </c>
      <c r="BH183" s="145">
        <f t="shared" si="37"/>
        <v>0</v>
      </c>
      <c r="BI183" s="145">
        <f t="shared" si="38"/>
        <v>0</v>
      </c>
      <c r="BJ183" s="18" t="s">
        <v>79</v>
      </c>
      <c r="BK183" s="145">
        <f t="shared" si="39"/>
        <v>0</v>
      </c>
      <c r="BL183" s="18" t="s">
        <v>368</v>
      </c>
      <c r="BM183" s="144" t="s">
        <v>1343</v>
      </c>
    </row>
    <row r="184" spans="2:65" s="1" customFormat="1" ht="16.5" customHeight="1">
      <c r="B184" s="33"/>
      <c r="C184" s="133" t="s">
        <v>859</v>
      </c>
      <c r="D184" s="133" t="s">
        <v>308</v>
      </c>
      <c r="E184" s="134" t="s">
        <v>5487</v>
      </c>
      <c r="F184" s="135" t="s">
        <v>5488</v>
      </c>
      <c r="G184" s="136" t="s">
        <v>422</v>
      </c>
      <c r="H184" s="137">
        <v>1</v>
      </c>
      <c r="I184" s="138"/>
      <c r="J184" s="139">
        <f t="shared" si="30"/>
        <v>0</v>
      </c>
      <c r="K184" s="135" t="s">
        <v>311</v>
      </c>
      <c r="L184" s="33"/>
      <c r="M184" s="140" t="s">
        <v>21</v>
      </c>
      <c r="N184" s="141" t="s">
        <v>43</v>
      </c>
      <c r="P184" s="142">
        <f t="shared" si="31"/>
        <v>0</v>
      </c>
      <c r="Q184" s="142">
        <v>0</v>
      </c>
      <c r="R184" s="142">
        <f t="shared" si="32"/>
        <v>0</v>
      </c>
      <c r="S184" s="142">
        <v>0</v>
      </c>
      <c r="T184" s="143">
        <f t="shared" si="33"/>
        <v>0</v>
      </c>
      <c r="AR184" s="144" t="s">
        <v>368</v>
      </c>
      <c r="AT184" s="144" t="s">
        <v>308</v>
      </c>
      <c r="AU184" s="144" t="s">
        <v>79</v>
      </c>
      <c r="AY184" s="18" t="s">
        <v>306</v>
      </c>
      <c r="BE184" s="145">
        <f t="shared" si="34"/>
        <v>0</v>
      </c>
      <c r="BF184" s="145">
        <f t="shared" si="35"/>
        <v>0</v>
      </c>
      <c r="BG184" s="145">
        <f t="shared" si="36"/>
        <v>0</v>
      </c>
      <c r="BH184" s="145">
        <f t="shared" si="37"/>
        <v>0</v>
      </c>
      <c r="BI184" s="145">
        <f t="shared" si="38"/>
        <v>0</v>
      </c>
      <c r="BJ184" s="18" t="s">
        <v>79</v>
      </c>
      <c r="BK184" s="145">
        <f t="shared" si="39"/>
        <v>0</v>
      </c>
      <c r="BL184" s="18" t="s">
        <v>368</v>
      </c>
      <c r="BM184" s="144" t="s">
        <v>1355</v>
      </c>
    </row>
    <row r="185" spans="2:65" s="1" customFormat="1" ht="16.5" customHeight="1">
      <c r="B185" s="33"/>
      <c r="C185" s="133" t="s">
        <v>865</v>
      </c>
      <c r="D185" s="133" t="s">
        <v>308</v>
      </c>
      <c r="E185" s="134" t="s">
        <v>5489</v>
      </c>
      <c r="F185" s="135" t="s">
        <v>5490</v>
      </c>
      <c r="G185" s="136" t="s">
        <v>422</v>
      </c>
      <c r="H185" s="137">
        <v>2</v>
      </c>
      <c r="I185" s="138"/>
      <c r="J185" s="139">
        <f t="shared" si="30"/>
        <v>0</v>
      </c>
      <c r="K185" s="135" t="s">
        <v>311</v>
      </c>
      <c r="L185" s="33"/>
      <c r="M185" s="140" t="s">
        <v>21</v>
      </c>
      <c r="N185" s="141" t="s">
        <v>43</v>
      </c>
      <c r="P185" s="142">
        <f t="shared" si="31"/>
        <v>0</v>
      </c>
      <c r="Q185" s="142">
        <v>0</v>
      </c>
      <c r="R185" s="142">
        <f t="shared" si="32"/>
        <v>0</v>
      </c>
      <c r="S185" s="142">
        <v>0</v>
      </c>
      <c r="T185" s="143">
        <f t="shared" si="33"/>
        <v>0</v>
      </c>
      <c r="AR185" s="144" t="s">
        <v>368</v>
      </c>
      <c r="AT185" s="144" t="s">
        <v>308</v>
      </c>
      <c r="AU185" s="144" t="s">
        <v>79</v>
      </c>
      <c r="AY185" s="18" t="s">
        <v>306</v>
      </c>
      <c r="BE185" s="145">
        <f t="shared" si="34"/>
        <v>0</v>
      </c>
      <c r="BF185" s="145">
        <f t="shared" si="35"/>
        <v>0</v>
      </c>
      <c r="BG185" s="145">
        <f t="shared" si="36"/>
        <v>0</v>
      </c>
      <c r="BH185" s="145">
        <f t="shared" si="37"/>
        <v>0</v>
      </c>
      <c r="BI185" s="145">
        <f t="shared" si="38"/>
        <v>0</v>
      </c>
      <c r="BJ185" s="18" t="s">
        <v>79</v>
      </c>
      <c r="BK185" s="145">
        <f t="shared" si="39"/>
        <v>0</v>
      </c>
      <c r="BL185" s="18" t="s">
        <v>368</v>
      </c>
      <c r="BM185" s="144" t="s">
        <v>1370</v>
      </c>
    </row>
    <row r="186" spans="2:65" s="1" customFormat="1" ht="16.5" customHeight="1">
      <c r="B186" s="33"/>
      <c r="C186" s="133" t="s">
        <v>871</v>
      </c>
      <c r="D186" s="133" t="s">
        <v>308</v>
      </c>
      <c r="E186" s="134" t="s">
        <v>5491</v>
      </c>
      <c r="F186" s="135" t="s">
        <v>5492</v>
      </c>
      <c r="G186" s="136" t="s">
        <v>5493</v>
      </c>
      <c r="H186" s="137">
        <v>2</v>
      </c>
      <c r="I186" s="138"/>
      <c r="J186" s="139">
        <f t="shared" si="30"/>
        <v>0</v>
      </c>
      <c r="K186" s="135" t="s">
        <v>311</v>
      </c>
      <c r="L186" s="33"/>
      <c r="M186" s="140" t="s">
        <v>21</v>
      </c>
      <c r="N186" s="141" t="s">
        <v>43</v>
      </c>
      <c r="P186" s="142">
        <f t="shared" si="31"/>
        <v>0</v>
      </c>
      <c r="Q186" s="142">
        <v>0</v>
      </c>
      <c r="R186" s="142">
        <f t="shared" si="32"/>
        <v>0</v>
      </c>
      <c r="S186" s="142">
        <v>0</v>
      </c>
      <c r="T186" s="143">
        <f t="shared" si="33"/>
        <v>0</v>
      </c>
      <c r="AR186" s="144" t="s">
        <v>368</v>
      </c>
      <c r="AT186" s="144" t="s">
        <v>308</v>
      </c>
      <c r="AU186" s="144" t="s">
        <v>79</v>
      </c>
      <c r="AY186" s="18" t="s">
        <v>306</v>
      </c>
      <c r="BE186" s="145">
        <f t="shared" si="34"/>
        <v>0</v>
      </c>
      <c r="BF186" s="145">
        <f t="shared" si="35"/>
        <v>0</v>
      </c>
      <c r="BG186" s="145">
        <f t="shared" si="36"/>
        <v>0</v>
      </c>
      <c r="BH186" s="145">
        <f t="shared" si="37"/>
        <v>0</v>
      </c>
      <c r="BI186" s="145">
        <f t="shared" si="38"/>
        <v>0</v>
      </c>
      <c r="BJ186" s="18" t="s">
        <v>79</v>
      </c>
      <c r="BK186" s="145">
        <f t="shared" si="39"/>
        <v>0</v>
      </c>
      <c r="BL186" s="18" t="s">
        <v>368</v>
      </c>
      <c r="BM186" s="144" t="s">
        <v>1380</v>
      </c>
    </row>
    <row r="187" spans="2:65" s="1" customFormat="1" ht="16.5" customHeight="1">
      <c r="B187" s="33"/>
      <c r="C187" s="133" t="s">
        <v>877</v>
      </c>
      <c r="D187" s="133" t="s">
        <v>308</v>
      </c>
      <c r="E187" s="134" t="s">
        <v>5494</v>
      </c>
      <c r="F187" s="135" t="s">
        <v>5495</v>
      </c>
      <c r="G187" s="136" t="s">
        <v>2087</v>
      </c>
      <c r="H187" s="137">
        <v>1</v>
      </c>
      <c r="I187" s="138"/>
      <c r="J187" s="139">
        <f t="shared" si="30"/>
        <v>0</v>
      </c>
      <c r="K187" s="135" t="s">
        <v>311</v>
      </c>
      <c r="L187" s="33"/>
      <c r="M187" s="140" t="s">
        <v>21</v>
      </c>
      <c r="N187" s="141" t="s">
        <v>43</v>
      </c>
      <c r="P187" s="142">
        <f t="shared" si="31"/>
        <v>0</v>
      </c>
      <c r="Q187" s="142">
        <v>0</v>
      </c>
      <c r="R187" s="142">
        <f t="shared" si="32"/>
        <v>0</v>
      </c>
      <c r="S187" s="142">
        <v>0</v>
      </c>
      <c r="T187" s="143">
        <f t="shared" si="33"/>
        <v>0</v>
      </c>
      <c r="AR187" s="144" t="s">
        <v>368</v>
      </c>
      <c r="AT187" s="144" t="s">
        <v>308</v>
      </c>
      <c r="AU187" s="144" t="s">
        <v>79</v>
      </c>
      <c r="AY187" s="18" t="s">
        <v>306</v>
      </c>
      <c r="BE187" s="145">
        <f t="shared" si="34"/>
        <v>0</v>
      </c>
      <c r="BF187" s="145">
        <f t="shared" si="35"/>
        <v>0</v>
      </c>
      <c r="BG187" s="145">
        <f t="shared" si="36"/>
        <v>0</v>
      </c>
      <c r="BH187" s="145">
        <f t="shared" si="37"/>
        <v>0</v>
      </c>
      <c r="BI187" s="145">
        <f t="shared" si="38"/>
        <v>0</v>
      </c>
      <c r="BJ187" s="18" t="s">
        <v>79</v>
      </c>
      <c r="BK187" s="145">
        <f t="shared" si="39"/>
        <v>0</v>
      </c>
      <c r="BL187" s="18" t="s">
        <v>368</v>
      </c>
      <c r="BM187" s="144" t="s">
        <v>1390</v>
      </c>
    </row>
    <row r="188" spans="2:65" s="1" customFormat="1" ht="16.5" customHeight="1">
      <c r="B188" s="33"/>
      <c r="C188" s="133" t="s">
        <v>883</v>
      </c>
      <c r="D188" s="133" t="s">
        <v>308</v>
      </c>
      <c r="E188" s="134" t="s">
        <v>5496</v>
      </c>
      <c r="F188" s="135" t="s">
        <v>5497</v>
      </c>
      <c r="G188" s="136" t="s">
        <v>422</v>
      </c>
      <c r="H188" s="137">
        <v>2</v>
      </c>
      <c r="I188" s="138"/>
      <c r="J188" s="139">
        <f t="shared" si="30"/>
        <v>0</v>
      </c>
      <c r="K188" s="135" t="s">
        <v>311</v>
      </c>
      <c r="L188" s="33"/>
      <c r="M188" s="140" t="s">
        <v>21</v>
      </c>
      <c r="N188" s="141" t="s">
        <v>43</v>
      </c>
      <c r="P188" s="142">
        <f t="shared" si="31"/>
        <v>0</v>
      </c>
      <c r="Q188" s="142">
        <v>0</v>
      </c>
      <c r="R188" s="142">
        <f t="shared" si="32"/>
        <v>0</v>
      </c>
      <c r="S188" s="142">
        <v>0</v>
      </c>
      <c r="T188" s="143">
        <f t="shared" si="33"/>
        <v>0</v>
      </c>
      <c r="AR188" s="144" t="s">
        <v>368</v>
      </c>
      <c r="AT188" s="144" t="s">
        <v>308</v>
      </c>
      <c r="AU188" s="144" t="s">
        <v>79</v>
      </c>
      <c r="AY188" s="18" t="s">
        <v>306</v>
      </c>
      <c r="BE188" s="145">
        <f t="shared" si="34"/>
        <v>0</v>
      </c>
      <c r="BF188" s="145">
        <f t="shared" si="35"/>
        <v>0</v>
      </c>
      <c r="BG188" s="145">
        <f t="shared" si="36"/>
        <v>0</v>
      </c>
      <c r="BH188" s="145">
        <f t="shared" si="37"/>
        <v>0</v>
      </c>
      <c r="BI188" s="145">
        <f t="shared" si="38"/>
        <v>0</v>
      </c>
      <c r="BJ188" s="18" t="s">
        <v>79</v>
      </c>
      <c r="BK188" s="145">
        <f t="shared" si="39"/>
        <v>0</v>
      </c>
      <c r="BL188" s="18" t="s">
        <v>368</v>
      </c>
      <c r="BM188" s="144" t="s">
        <v>1403</v>
      </c>
    </row>
    <row r="189" spans="2:65" s="1" customFormat="1" ht="16.5" customHeight="1">
      <c r="B189" s="33"/>
      <c r="C189" s="133" t="s">
        <v>888</v>
      </c>
      <c r="D189" s="133" t="s">
        <v>308</v>
      </c>
      <c r="E189" s="134" t="s">
        <v>5498</v>
      </c>
      <c r="F189" s="135" t="s">
        <v>5499</v>
      </c>
      <c r="G189" s="136" t="s">
        <v>5493</v>
      </c>
      <c r="H189" s="137">
        <v>3</v>
      </c>
      <c r="I189" s="138"/>
      <c r="J189" s="139">
        <f t="shared" si="30"/>
        <v>0</v>
      </c>
      <c r="K189" s="135" t="s">
        <v>311</v>
      </c>
      <c r="L189" s="33"/>
      <c r="M189" s="140" t="s">
        <v>21</v>
      </c>
      <c r="N189" s="141" t="s">
        <v>43</v>
      </c>
      <c r="P189" s="142">
        <f t="shared" si="31"/>
        <v>0</v>
      </c>
      <c r="Q189" s="142">
        <v>0</v>
      </c>
      <c r="R189" s="142">
        <f t="shared" si="32"/>
        <v>0</v>
      </c>
      <c r="S189" s="142">
        <v>0</v>
      </c>
      <c r="T189" s="143">
        <f t="shared" si="33"/>
        <v>0</v>
      </c>
      <c r="AR189" s="144" t="s">
        <v>368</v>
      </c>
      <c r="AT189" s="144" t="s">
        <v>308</v>
      </c>
      <c r="AU189" s="144" t="s">
        <v>79</v>
      </c>
      <c r="AY189" s="18" t="s">
        <v>306</v>
      </c>
      <c r="BE189" s="145">
        <f t="shared" si="34"/>
        <v>0</v>
      </c>
      <c r="BF189" s="145">
        <f t="shared" si="35"/>
        <v>0</v>
      </c>
      <c r="BG189" s="145">
        <f t="shared" si="36"/>
        <v>0</v>
      </c>
      <c r="BH189" s="145">
        <f t="shared" si="37"/>
        <v>0</v>
      </c>
      <c r="BI189" s="145">
        <f t="shared" si="38"/>
        <v>0</v>
      </c>
      <c r="BJ189" s="18" t="s">
        <v>79</v>
      </c>
      <c r="BK189" s="145">
        <f t="shared" si="39"/>
        <v>0</v>
      </c>
      <c r="BL189" s="18" t="s">
        <v>368</v>
      </c>
      <c r="BM189" s="144" t="s">
        <v>1415</v>
      </c>
    </row>
    <row r="190" spans="2:65" s="1" customFormat="1" ht="16.5" customHeight="1">
      <c r="B190" s="33"/>
      <c r="C190" s="133" t="s">
        <v>898</v>
      </c>
      <c r="D190" s="133" t="s">
        <v>308</v>
      </c>
      <c r="E190" s="134" t="s">
        <v>5500</v>
      </c>
      <c r="F190" s="135" t="s">
        <v>5501</v>
      </c>
      <c r="G190" s="136" t="s">
        <v>422</v>
      </c>
      <c r="H190" s="137">
        <v>1</v>
      </c>
      <c r="I190" s="138"/>
      <c r="J190" s="139">
        <f t="shared" si="30"/>
        <v>0</v>
      </c>
      <c r="K190" s="135" t="s">
        <v>311</v>
      </c>
      <c r="L190" s="33"/>
      <c r="M190" s="140" t="s">
        <v>21</v>
      </c>
      <c r="N190" s="141" t="s">
        <v>43</v>
      </c>
      <c r="P190" s="142">
        <f t="shared" si="31"/>
        <v>0</v>
      </c>
      <c r="Q190" s="142">
        <v>0</v>
      </c>
      <c r="R190" s="142">
        <f t="shared" si="32"/>
        <v>0</v>
      </c>
      <c r="S190" s="142">
        <v>0</v>
      </c>
      <c r="T190" s="143">
        <f t="shared" si="33"/>
        <v>0</v>
      </c>
      <c r="AR190" s="144" t="s">
        <v>368</v>
      </c>
      <c r="AT190" s="144" t="s">
        <v>308</v>
      </c>
      <c r="AU190" s="144" t="s">
        <v>79</v>
      </c>
      <c r="AY190" s="18" t="s">
        <v>306</v>
      </c>
      <c r="BE190" s="145">
        <f t="shared" si="34"/>
        <v>0</v>
      </c>
      <c r="BF190" s="145">
        <f t="shared" si="35"/>
        <v>0</v>
      </c>
      <c r="BG190" s="145">
        <f t="shared" si="36"/>
        <v>0</v>
      </c>
      <c r="BH190" s="145">
        <f t="shared" si="37"/>
        <v>0</v>
      </c>
      <c r="BI190" s="145">
        <f t="shared" si="38"/>
        <v>0</v>
      </c>
      <c r="BJ190" s="18" t="s">
        <v>79</v>
      </c>
      <c r="BK190" s="145">
        <f t="shared" si="39"/>
        <v>0</v>
      </c>
      <c r="BL190" s="18" t="s">
        <v>368</v>
      </c>
      <c r="BM190" s="144" t="s">
        <v>1427</v>
      </c>
    </row>
    <row r="191" spans="2:65" s="1" customFormat="1" ht="16.5" customHeight="1">
      <c r="B191" s="33"/>
      <c r="C191" s="133" t="s">
        <v>904</v>
      </c>
      <c r="D191" s="133" t="s">
        <v>308</v>
      </c>
      <c r="E191" s="134" t="s">
        <v>5502</v>
      </c>
      <c r="F191" s="135" t="s">
        <v>5503</v>
      </c>
      <c r="G191" s="136" t="s">
        <v>422</v>
      </c>
      <c r="H191" s="137">
        <v>5</v>
      </c>
      <c r="I191" s="138"/>
      <c r="J191" s="139">
        <f t="shared" si="30"/>
        <v>0</v>
      </c>
      <c r="K191" s="135" t="s">
        <v>311</v>
      </c>
      <c r="L191" s="33"/>
      <c r="M191" s="140" t="s">
        <v>21</v>
      </c>
      <c r="N191" s="141" t="s">
        <v>43</v>
      </c>
      <c r="P191" s="142">
        <f t="shared" si="31"/>
        <v>0</v>
      </c>
      <c r="Q191" s="142">
        <v>0</v>
      </c>
      <c r="R191" s="142">
        <f t="shared" si="32"/>
        <v>0</v>
      </c>
      <c r="S191" s="142">
        <v>0</v>
      </c>
      <c r="T191" s="143">
        <f t="shared" si="33"/>
        <v>0</v>
      </c>
      <c r="AR191" s="144" t="s">
        <v>368</v>
      </c>
      <c r="AT191" s="144" t="s">
        <v>308</v>
      </c>
      <c r="AU191" s="144" t="s">
        <v>79</v>
      </c>
      <c r="AY191" s="18" t="s">
        <v>306</v>
      </c>
      <c r="BE191" s="145">
        <f t="shared" si="34"/>
        <v>0</v>
      </c>
      <c r="BF191" s="145">
        <f t="shared" si="35"/>
        <v>0</v>
      </c>
      <c r="BG191" s="145">
        <f t="shared" si="36"/>
        <v>0</v>
      </c>
      <c r="BH191" s="145">
        <f t="shared" si="37"/>
        <v>0</v>
      </c>
      <c r="BI191" s="145">
        <f t="shared" si="38"/>
        <v>0</v>
      </c>
      <c r="BJ191" s="18" t="s">
        <v>79</v>
      </c>
      <c r="BK191" s="145">
        <f t="shared" si="39"/>
        <v>0</v>
      </c>
      <c r="BL191" s="18" t="s">
        <v>368</v>
      </c>
      <c r="BM191" s="144" t="s">
        <v>1439</v>
      </c>
    </row>
    <row r="192" spans="2:65" s="1" customFormat="1" ht="16.5" customHeight="1">
      <c r="B192" s="33"/>
      <c r="C192" s="133" t="s">
        <v>919</v>
      </c>
      <c r="D192" s="133" t="s">
        <v>308</v>
      </c>
      <c r="E192" s="134" t="s">
        <v>5504</v>
      </c>
      <c r="F192" s="135" t="s">
        <v>5505</v>
      </c>
      <c r="G192" s="136" t="s">
        <v>5493</v>
      </c>
      <c r="H192" s="137">
        <v>1</v>
      </c>
      <c r="I192" s="138"/>
      <c r="J192" s="139">
        <f t="shared" si="30"/>
        <v>0</v>
      </c>
      <c r="K192" s="135" t="s">
        <v>311</v>
      </c>
      <c r="L192" s="33"/>
      <c r="M192" s="140" t="s">
        <v>21</v>
      </c>
      <c r="N192" s="141" t="s">
        <v>43</v>
      </c>
      <c r="P192" s="142">
        <f t="shared" si="31"/>
        <v>0</v>
      </c>
      <c r="Q192" s="142">
        <v>0</v>
      </c>
      <c r="R192" s="142">
        <f t="shared" si="32"/>
        <v>0</v>
      </c>
      <c r="S192" s="142">
        <v>0</v>
      </c>
      <c r="T192" s="143">
        <f t="shared" si="33"/>
        <v>0</v>
      </c>
      <c r="AR192" s="144" t="s">
        <v>368</v>
      </c>
      <c r="AT192" s="144" t="s">
        <v>308</v>
      </c>
      <c r="AU192" s="144" t="s">
        <v>79</v>
      </c>
      <c r="AY192" s="18" t="s">
        <v>306</v>
      </c>
      <c r="BE192" s="145">
        <f t="shared" si="34"/>
        <v>0</v>
      </c>
      <c r="BF192" s="145">
        <f t="shared" si="35"/>
        <v>0</v>
      </c>
      <c r="BG192" s="145">
        <f t="shared" si="36"/>
        <v>0</v>
      </c>
      <c r="BH192" s="145">
        <f t="shared" si="37"/>
        <v>0</v>
      </c>
      <c r="BI192" s="145">
        <f t="shared" si="38"/>
        <v>0</v>
      </c>
      <c r="BJ192" s="18" t="s">
        <v>79</v>
      </c>
      <c r="BK192" s="145">
        <f t="shared" si="39"/>
        <v>0</v>
      </c>
      <c r="BL192" s="18" t="s">
        <v>368</v>
      </c>
      <c r="BM192" s="144" t="s">
        <v>1451</v>
      </c>
    </row>
    <row r="193" spans="2:65" s="1" customFormat="1" ht="16.5" customHeight="1">
      <c r="B193" s="33"/>
      <c r="C193" s="133" t="s">
        <v>927</v>
      </c>
      <c r="D193" s="133" t="s">
        <v>308</v>
      </c>
      <c r="E193" s="134" t="s">
        <v>2745</v>
      </c>
      <c r="F193" s="135" t="s">
        <v>2746</v>
      </c>
      <c r="G193" s="136" t="s">
        <v>1992</v>
      </c>
      <c r="H193" s="189"/>
      <c r="I193" s="138"/>
      <c r="J193" s="139">
        <f t="shared" si="30"/>
        <v>0</v>
      </c>
      <c r="K193" s="135" t="s">
        <v>311</v>
      </c>
      <c r="L193" s="33"/>
      <c r="M193" s="196" t="s">
        <v>21</v>
      </c>
      <c r="N193" s="197" t="s">
        <v>43</v>
      </c>
      <c r="O193" s="194"/>
      <c r="P193" s="198">
        <f t="shared" si="31"/>
        <v>0</v>
      </c>
      <c r="Q193" s="198">
        <v>0</v>
      </c>
      <c r="R193" s="198">
        <f t="shared" si="32"/>
        <v>0</v>
      </c>
      <c r="S193" s="198">
        <v>0</v>
      </c>
      <c r="T193" s="199">
        <f t="shared" si="33"/>
        <v>0</v>
      </c>
      <c r="AR193" s="144" t="s">
        <v>368</v>
      </c>
      <c r="AT193" s="144" t="s">
        <v>308</v>
      </c>
      <c r="AU193" s="144" t="s">
        <v>79</v>
      </c>
      <c r="AY193" s="18" t="s">
        <v>306</v>
      </c>
      <c r="BE193" s="145">
        <f t="shared" si="34"/>
        <v>0</v>
      </c>
      <c r="BF193" s="145">
        <f t="shared" si="35"/>
        <v>0</v>
      </c>
      <c r="BG193" s="145">
        <f t="shared" si="36"/>
        <v>0</v>
      </c>
      <c r="BH193" s="145">
        <f t="shared" si="37"/>
        <v>0</v>
      </c>
      <c r="BI193" s="145">
        <f t="shared" si="38"/>
        <v>0</v>
      </c>
      <c r="BJ193" s="18" t="s">
        <v>79</v>
      </c>
      <c r="BK193" s="145">
        <f t="shared" si="39"/>
        <v>0</v>
      </c>
      <c r="BL193" s="18" t="s">
        <v>368</v>
      </c>
      <c r="BM193" s="144" t="s">
        <v>1465</v>
      </c>
    </row>
    <row r="194" spans="2:65" s="1" customFormat="1" ht="6.95" customHeight="1">
      <c r="B194" s="41"/>
      <c r="C194" s="42"/>
      <c r="D194" s="42"/>
      <c r="E194" s="42"/>
      <c r="F194" s="42"/>
      <c r="G194" s="42"/>
      <c r="H194" s="42"/>
      <c r="I194" s="42"/>
      <c r="J194" s="42"/>
      <c r="K194" s="42"/>
      <c r="L194" s="33"/>
    </row>
  </sheetData>
  <sheetProtection algorithmName="SHA-512" hashValue="jbDYPxM7bAccRYYJaUFkGDznzEZB1coqtxQ/iMvLduAH/zI4glFo9Rb1AO3hhJKvU0SBXRMT3+wXvtY77NNYBQ==" saltValue="NWJXZ3bRxMxp2o5c2ydJ+qBtKTik+A21+FmZSNvCPsDs0ZDiceLdSBUVtG7P6uFPM6c0VwWtUA/bk7xGotdHfg==" spinCount="100000" sheet="1" objects="1" scenarios="1" formatColumns="0" formatRows="0" autoFilter="0"/>
  <autoFilter ref="C98:K193" xr:uid="{00000000-0009-0000-0000-000012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1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165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3591</v>
      </c>
      <c r="F9" s="318"/>
      <c r="G9" s="318"/>
      <c r="H9" s="318"/>
      <c r="L9" s="21"/>
    </row>
    <row r="10" spans="2:46" ht="12" customHeight="1">
      <c r="B10" s="21"/>
      <c r="D10" s="28" t="s">
        <v>257</v>
      </c>
      <c r="L10" s="21"/>
    </row>
    <row r="11" spans="2:46" s="1" customFormat="1" ht="16.5" customHeight="1">
      <c r="B11" s="33"/>
      <c r="E11" s="327" t="s">
        <v>5359</v>
      </c>
      <c r="F11" s="342"/>
      <c r="G11" s="342"/>
      <c r="H11" s="342"/>
      <c r="L11" s="33"/>
    </row>
    <row r="12" spans="2:46" s="1" customFormat="1" ht="12" customHeight="1">
      <c r="B12" s="33"/>
      <c r="D12" s="28" t="s">
        <v>2702</v>
      </c>
      <c r="L12" s="33"/>
    </row>
    <row r="13" spans="2:46" s="1" customFormat="1" ht="16.5" customHeight="1">
      <c r="B13" s="33"/>
      <c r="E13" s="319" t="s">
        <v>5506</v>
      </c>
      <c r="F13" s="342"/>
      <c r="G13" s="342"/>
      <c r="H13" s="342"/>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5361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ROUND(J94,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ROUND((SUM(BE94:BE115)),  2)</f>
        <v>0</v>
      </c>
      <c r="I37" s="95">
        <v>0.21</v>
      </c>
      <c r="J37" s="81">
        <f>ROUND(((SUM(BE94:BE115))*I37),  2)</f>
        <v>0</v>
      </c>
      <c r="L37" s="33"/>
    </row>
    <row r="38" spans="2:12" s="1" customFormat="1" ht="14.45" customHeight="1">
      <c r="B38" s="33"/>
      <c r="E38" s="28" t="s">
        <v>44</v>
      </c>
      <c r="F38" s="81">
        <f>ROUND((SUM(BF94:BF115)),  2)</f>
        <v>0</v>
      </c>
      <c r="I38" s="95">
        <v>0.12</v>
      </c>
      <c r="J38" s="81">
        <f>ROUND(((SUM(BF94:BF115))*I38),  2)</f>
        <v>0</v>
      </c>
      <c r="L38" s="33"/>
    </row>
    <row r="39" spans="2:12" s="1" customFormat="1" ht="14.45" hidden="1" customHeight="1">
      <c r="B39" s="33"/>
      <c r="E39" s="28" t="s">
        <v>45</v>
      </c>
      <c r="F39" s="81">
        <f>ROUND((SUM(BG94:BG115)),  2)</f>
        <v>0</v>
      </c>
      <c r="I39" s="95">
        <v>0.21</v>
      </c>
      <c r="J39" s="81">
        <f>0</f>
        <v>0</v>
      </c>
      <c r="L39" s="33"/>
    </row>
    <row r="40" spans="2:12" s="1" customFormat="1" ht="14.45" hidden="1" customHeight="1">
      <c r="B40" s="33"/>
      <c r="E40" s="28" t="s">
        <v>46</v>
      </c>
      <c r="F40" s="81">
        <f>ROUND((SUM(BH94:BH115)),  2)</f>
        <v>0</v>
      </c>
      <c r="I40" s="95">
        <v>0.12</v>
      </c>
      <c r="J40" s="81">
        <f>0</f>
        <v>0</v>
      </c>
      <c r="L40" s="33"/>
    </row>
    <row r="41" spans="2:12" s="1" customFormat="1" ht="14.45" hidden="1" customHeight="1">
      <c r="B41" s="33"/>
      <c r="E41" s="28" t="s">
        <v>47</v>
      </c>
      <c r="F41" s="81">
        <f>ROUND((SUM(BI94:BI115)),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18"/>
      <c r="G54" s="318"/>
      <c r="H54" s="318"/>
      <c r="L54" s="21"/>
    </row>
    <row r="55" spans="2:12" ht="12" customHeight="1">
      <c r="B55" s="21"/>
      <c r="C55" s="28" t="s">
        <v>257</v>
      </c>
      <c r="L55" s="21"/>
    </row>
    <row r="56" spans="2:12" s="1" customFormat="1" ht="16.5" customHeight="1">
      <c r="B56" s="33"/>
      <c r="E56" s="327" t="s">
        <v>5359</v>
      </c>
      <c r="F56" s="342"/>
      <c r="G56" s="342"/>
      <c r="H56" s="342"/>
      <c r="L56" s="33"/>
    </row>
    <row r="57" spans="2:12" s="1" customFormat="1" ht="12" customHeight="1">
      <c r="B57" s="33"/>
      <c r="C57" s="28" t="s">
        <v>2702</v>
      </c>
      <c r="L57" s="33"/>
    </row>
    <row r="58" spans="2:12" s="1" customFormat="1" ht="16.5" customHeight="1">
      <c r="B58" s="33"/>
      <c r="E58" s="319" t="str">
        <f>E13</f>
        <v>2024/HEX/04-02-14-12 - D.1.4.1.2-Plynoinstalace</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J94</f>
        <v>0</v>
      </c>
      <c r="L67" s="33"/>
      <c r="AU67" s="18" t="s">
        <v>266</v>
      </c>
    </row>
    <row r="68" spans="2:47" s="8" customFormat="1" ht="24.95" customHeight="1">
      <c r="B68" s="105"/>
      <c r="D68" s="106" t="s">
        <v>5507</v>
      </c>
      <c r="E68" s="107"/>
      <c r="F68" s="107"/>
      <c r="G68" s="107"/>
      <c r="H68" s="107"/>
      <c r="I68" s="107"/>
      <c r="J68" s="108">
        <f>J95</f>
        <v>0</v>
      </c>
      <c r="L68" s="105"/>
    </row>
    <row r="69" spans="2:47" s="8" customFormat="1" ht="24.95" customHeight="1">
      <c r="B69" s="105"/>
      <c r="D69" s="106" t="s">
        <v>5508</v>
      </c>
      <c r="E69" s="107"/>
      <c r="F69" s="107"/>
      <c r="G69" s="107"/>
      <c r="H69" s="107"/>
      <c r="I69" s="107"/>
      <c r="J69" s="108">
        <f>J110</f>
        <v>0</v>
      </c>
      <c r="L69" s="105"/>
    </row>
    <row r="70" spans="2:47" s="8" customFormat="1" ht="24.95" customHeight="1">
      <c r="B70" s="105"/>
      <c r="D70" s="106" t="s">
        <v>5509</v>
      </c>
      <c r="E70" s="107"/>
      <c r="F70" s="107"/>
      <c r="G70" s="107"/>
      <c r="H70" s="107"/>
      <c r="I70" s="107"/>
      <c r="J70" s="108">
        <f>J113</f>
        <v>0</v>
      </c>
      <c r="L70" s="105"/>
    </row>
    <row r="71" spans="2:47" s="1" customFormat="1" ht="21.75" customHeight="1">
      <c r="B71" s="33"/>
      <c r="L71" s="33"/>
    </row>
    <row r="72" spans="2:47" s="1" customFormat="1" ht="6.95" customHeight="1">
      <c r="B72" s="41"/>
      <c r="C72" s="42"/>
      <c r="D72" s="42"/>
      <c r="E72" s="42"/>
      <c r="F72" s="42"/>
      <c r="G72" s="42"/>
      <c r="H72" s="42"/>
      <c r="I72" s="42"/>
      <c r="J72" s="42"/>
      <c r="K72" s="42"/>
      <c r="L72" s="33"/>
    </row>
    <row r="76" spans="2:47" s="1" customFormat="1" ht="6.95" customHeight="1">
      <c r="B76" s="43"/>
      <c r="C76" s="44"/>
      <c r="D76" s="44"/>
      <c r="E76" s="44"/>
      <c r="F76" s="44"/>
      <c r="G76" s="44"/>
      <c r="H76" s="44"/>
      <c r="I76" s="44"/>
      <c r="J76" s="44"/>
      <c r="K76" s="44"/>
      <c r="L76" s="33"/>
    </row>
    <row r="77" spans="2:47" s="1" customFormat="1" ht="24.95" customHeight="1">
      <c r="B77" s="33"/>
      <c r="C77" s="22" t="s">
        <v>291</v>
      </c>
      <c r="L77" s="33"/>
    </row>
    <row r="78" spans="2:47" s="1" customFormat="1" ht="6.95" customHeight="1">
      <c r="B78" s="33"/>
      <c r="L78" s="33"/>
    </row>
    <row r="79" spans="2:47" s="1" customFormat="1" ht="12" customHeight="1">
      <c r="B79" s="33"/>
      <c r="C79" s="28" t="s">
        <v>16</v>
      </c>
      <c r="L79" s="33"/>
    </row>
    <row r="80" spans="2:47" s="1" customFormat="1" ht="16.5" customHeight="1">
      <c r="B80" s="33"/>
      <c r="E80" s="340" t="str">
        <f>E7</f>
        <v>UPOL FTK – Rekonstrukce infrastruktury v areálu Neředín</v>
      </c>
      <c r="F80" s="341"/>
      <c r="G80" s="341"/>
      <c r="H80" s="341"/>
      <c r="L80" s="33"/>
    </row>
    <row r="81" spans="2:65" ht="12" customHeight="1">
      <c r="B81" s="21"/>
      <c r="C81" s="28" t="s">
        <v>255</v>
      </c>
      <c r="L81" s="21"/>
    </row>
    <row r="82" spans="2:65" ht="16.5" customHeight="1">
      <c r="B82" s="21"/>
      <c r="E82" s="340" t="s">
        <v>3591</v>
      </c>
      <c r="F82" s="318"/>
      <c r="G82" s="318"/>
      <c r="H82" s="318"/>
      <c r="L82" s="21"/>
    </row>
    <row r="83" spans="2:65" ht="12" customHeight="1">
      <c r="B83" s="21"/>
      <c r="C83" s="28" t="s">
        <v>257</v>
      </c>
      <c r="L83" s="21"/>
    </row>
    <row r="84" spans="2:65" s="1" customFormat="1" ht="16.5" customHeight="1">
      <c r="B84" s="33"/>
      <c r="E84" s="327" t="s">
        <v>5359</v>
      </c>
      <c r="F84" s="342"/>
      <c r="G84" s="342"/>
      <c r="H84" s="342"/>
      <c r="L84" s="33"/>
    </row>
    <row r="85" spans="2:65" s="1" customFormat="1" ht="12" customHeight="1">
      <c r="B85" s="33"/>
      <c r="C85" s="28" t="s">
        <v>2702</v>
      </c>
      <c r="L85" s="33"/>
    </row>
    <row r="86" spans="2:65" s="1" customFormat="1" ht="16.5" customHeight="1">
      <c r="B86" s="33"/>
      <c r="E86" s="319" t="str">
        <f>E13</f>
        <v>2024/HEX/04-02-14-12 - D.1.4.1.2-Plynoinstalace</v>
      </c>
      <c r="F86" s="342"/>
      <c r="G86" s="342"/>
      <c r="H86" s="342"/>
      <c r="L86" s="33"/>
    </row>
    <row r="87" spans="2:65" s="1" customFormat="1" ht="6.95" customHeight="1">
      <c r="B87" s="33"/>
      <c r="L87" s="33"/>
    </row>
    <row r="88" spans="2:65" s="1" customFormat="1" ht="12" customHeight="1">
      <c r="B88" s="33"/>
      <c r="C88" s="28" t="s">
        <v>22</v>
      </c>
      <c r="F88" s="26" t="str">
        <f>F16</f>
        <v xml:space="preserve"> </v>
      </c>
      <c r="I88" s="28" t="s">
        <v>24</v>
      </c>
      <c r="J88" s="49" t="str">
        <f>IF(J16="","",J16)</f>
        <v>4. 4. 2024</v>
      </c>
      <c r="L88" s="33"/>
    </row>
    <row r="89" spans="2:65" s="1" customFormat="1" ht="6.95" customHeight="1">
      <c r="B89" s="33"/>
      <c r="L89" s="33"/>
    </row>
    <row r="90" spans="2:65" s="1" customFormat="1" ht="15.2" customHeight="1">
      <c r="B90" s="33"/>
      <c r="C90" s="28" t="s">
        <v>26</v>
      </c>
      <c r="F90" s="26" t="str">
        <f>E19</f>
        <v>UPOL FTK</v>
      </c>
      <c r="I90" s="28" t="s">
        <v>32</v>
      </c>
      <c r="J90" s="31" t="str">
        <f>E25</f>
        <v>Hexaplan International</v>
      </c>
      <c r="L90" s="33"/>
    </row>
    <row r="91" spans="2:65" s="1" customFormat="1" ht="15.2" customHeight="1">
      <c r="B91" s="33"/>
      <c r="C91" s="28" t="s">
        <v>30</v>
      </c>
      <c r="F91" s="26" t="str">
        <f>IF(E22="","",E22)</f>
        <v>Vyplň údaj</v>
      </c>
      <c r="I91" s="28" t="s">
        <v>35</v>
      </c>
      <c r="J91" s="31" t="str">
        <f>E28</f>
        <v>L.Švarzberger</v>
      </c>
      <c r="L91" s="33"/>
    </row>
    <row r="92" spans="2:65" s="1" customFormat="1" ht="10.35" customHeight="1">
      <c r="B92" s="33"/>
      <c r="L92" s="33"/>
    </row>
    <row r="93" spans="2:65" s="10" customFormat="1" ht="29.25" customHeight="1">
      <c r="B93" s="113"/>
      <c r="C93" s="114" t="s">
        <v>292</v>
      </c>
      <c r="D93" s="115" t="s">
        <v>57</v>
      </c>
      <c r="E93" s="115" t="s">
        <v>53</v>
      </c>
      <c r="F93" s="115" t="s">
        <v>54</v>
      </c>
      <c r="G93" s="115" t="s">
        <v>293</v>
      </c>
      <c r="H93" s="115" t="s">
        <v>294</v>
      </c>
      <c r="I93" s="115" t="s">
        <v>295</v>
      </c>
      <c r="J93" s="115" t="s">
        <v>265</v>
      </c>
      <c r="K93" s="116" t="s">
        <v>296</v>
      </c>
      <c r="L93" s="113"/>
      <c r="M93" s="55" t="s">
        <v>21</v>
      </c>
      <c r="N93" s="56" t="s">
        <v>42</v>
      </c>
      <c r="O93" s="56" t="s">
        <v>297</v>
      </c>
      <c r="P93" s="56" t="s">
        <v>298</v>
      </c>
      <c r="Q93" s="56" t="s">
        <v>299</v>
      </c>
      <c r="R93" s="56" t="s">
        <v>300</v>
      </c>
      <c r="S93" s="56" t="s">
        <v>301</v>
      </c>
      <c r="T93" s="57" t="s">
        <v>302</v>
      </c>
    </row>
    <row r="94" spans="2:65" s="1" customFormat="1" ht="22.9" customHeight="1">
      <c r="B94" s="33"/>
      <c r="C94" s="60" t="s">
        <v>303</v>
      </c>
      <c r="J94" s="117">
        <f>BK94</f>
        <v>0</v>
      </c>
      <c r="L94" s="33"/>
      <c r="M94" s="58"/>
      <c r="N94" s="50"/>
      <c r="O94" s="50"/>
      <c r="P94" s="118">
        <f>P95+P110+P113</f>
        <v>0</v>
      </c>
      <c r="Q94" s="50"/>
      <c r="R94" s="118">
        <f>R95+R110+R113</f>
        <v>0</v>
      </c>
      <c r="S94" s="50"/>
      <c r="T94" s="119">
        <f>T95+T110+T113</f>
        <v>0</v>
      </c>
      <c r="AT94" s="18" t="s">
        <v>71</v>
      </c>
      <c r="AU94" s="18" t="s">
        <v>266</v>
      </c>
      <c r="BK94" s="120">
        <f>BK95+BK110+BK113</f>
        <v>0</v>
      </c>
    </row>
    <row r="95" spans="2:65" s="11" customFormat="1" ht="25.9" customHeight="1">
      <c r="B95" s="121"/>
      <c r="D95" s="122" t="s">
        <v>71</v>
      </c>
      <c r="E95" s="123" t="s">
        <v>5510</v>
      </c>
      <c r="F95" s="123" t="s">
        <v>5511</v>
      </c>
      <c r="I95" s="124"/>
      <c r="J95" s="125">
        <f>BK95</f>
        <v>0</v>
      </c>
      <c r="L95" s="121"/>
      <c r="M95" s="126"/>
      <c r="P95" s="127">
        <f>SUM(P96:P109)</f>
        <v>0</v>
      </c>
      <c r="R95" s="127">
        <f>SUM(R96:R109)</f>
        <v>0</v>
      </c>
      <c r="T95" s="128">
        <f>SUM(T96:T109)</f>
        <v>0</v>
      </c>
      <c r="AR95" s="122" t="s">
        <v>81</v>
      </c>
      <c r="AT95" s="129" t="s">
        <v>71</v>
      </c>
      <c r="AU95" s="129" t="s">
        <v>72</v>
      </c>
      <c r="AY95" s="122" t="s">
        <v>306</v>
      </c>
      <c r="BK95" s="130">
        <f>SUM(BK96:BK109)</f>
        <v>0</v>
      </c>
    </row>
    <row r="96" spans="2:65" s="1" customFormat="1" ht="16.5" customHeight="1">
      <c r="B96" s="33"/>
      <c r="C96" s="133" t="s">
        <v>79</v>
      </c>
      <c r="D96" s="133" t="s">
        <v>308</v>
      </c>
      <c r="E96" s="134" t="s">
        <v>5512</v>
      </c>
      <c r="F96" s="135" t="s">
        <v>5513</v>
      </c>
      <c r="G96" s="136" t="s">
        <v>240</v>
      </c>
      <c r="H96" s="137">
        <v>2</v>
      </c>
      <c r="I96" s="138"/>
      <c r="J96" s="139">
        <f t="shared" ref="J96:J109" si="0">ROUND(I96*H96,2)</f>
        <v>0</v>
      </c>
      <c r="K96" s="135" t="s">
        <v>311</v>
      </c>
      <c r="L96" s="33"/>
      <c r="M96" s="140" t="s">
        <v>21</v>
      </c>
      <c r="N96" s="141" t="s">
        <v>43</v>
      </c>
      <c r="P96" s="142">
        <f t="shared" ref="P96:P109" si="1">O96*H96</f>
        <v>0</v>
      </c>
      <c r="Q96" s="142">
        <v>0</v>
      </c>
      <c r="R96" s="142">
        <f t="shared" ref="R96:R109" si="2">Q96*H96</f>
        <v>0</v>
      </c>
      <c r="S96" s="142">
        <v>0</v>
      </c>
      <c r="T96" s="143">
        <f t="shared" ref="T96:T109" si="3">S96*H96</f>
        <v>0</v>
      </c>
      <c r="AR96" s="144" t="s">
        <v>368</v>
      </c>
      <c r="AT96" s="144" t="s">
        <v>308</v>
      </c>
      <c r="AU96" s="144" t="s">
        <v>79</v>
      </c>
      <c r="AY96" s="18" t="s">
        <v>306</v>
      </c>
      <c r="BE96" s="145">
        <f t="shared" ref="BE96:BE109" si="4">IF(N96="základní",J96,0)</f>
        <v>0</v>
      </c>
      <c r="BF96" s="145">
        <f t="shared" ref="BF96:BF109" si="5">IF(N96="snížená",J96,0)</f>
        <v>0</v>
      </c>
      <c r="BG96" s="145">
        <f t="shared" ref="BG96:BG109" si="6">IF(N96="zákl. přenesená",J96,0)</f>
        <v>0</v>
      </c>
      <c r="BH96" s="145">
        <f t="shared" ref="BH96:BH109" si="7">IF(N96="sníž. přenesená",J96,0)</f>
        <v>0</v>
      </c>
      <c r="BI96" s="145">
        <f t="shared" ref="BI96:BI109" si="8">IF(N96="nulová",J96,0)</f>
        <v>0</v>
      </c>
      <c r="BJ96" s="18" t="s">
        <v>79</v>
      </c>
      <c r="BK96" s="145">
        <f t="shared" ref="BK96:BK109" si="9">ROUND(I96*H96,2)</f>
        <v>0</v>
      </c>
      <c r="BL96" s="18" t="s">
        <v>368</v>
      </c>
      <c r="BM96" s="144" t="s">
        <v>81</v>
      </c>
    </row>
    <row r="97" spans="2:65" s="1" customFormat="1" ht="16.5" customHeight="1">
      <c r="B97" s="33"/>
      <c r="C97" s="133" t="s">
        <v>81</v>
      </c>
      <c r="D97" s="133" t="s">
        <v>308</v>
      </c>
      <c r="E97" s="134" t="s">
        <v>5514</v>
      </c>
      <c r="F97" s="135" t="s">
        <v>5515</v>
      </c>
      <c r="G97" s="136" t="s">
        <v>240</v>
      </c>
      <c r="H97" s="137">
        <v>30</v>
      </c>
      <c r="I97" s="138"/>
      <c r="J97" s="139">
        <f t="shared" si="0"/>
        <v>0</v>
      </c>
      <c r="K97" s="135" t="s">
        <v>311</v>
      </c>
      <c r="L97" s="33"/>
      <c r="M97" s="140" t="s">
        <v>21</v>
      </c>
      <c r="N97" s="141" t="s">
        <v>43</v>
      </c>
      <c r="P97" s="142">
        <f t="shared" si="1"/>
        <v>0</v>
      </c>
      <c r="Q97" s="142">
        <v>0</v>
      </c>
      <c r="R97" s="142">
        <f t="shared" si="2"/>
        <v>0</v>
      </c>
      <c r="S97" s="142">
        <v>0</v>
      </c>
      <c r="T97" s="143">
        <f t="shared" si="3"/>
        <v>0</v>
      </c>
      <c r="AR97" s="144" t="s">
        <v>368</v>
      </c>
      <c r="AT97" s="144" t="s">
        <v>308</v>
      </c>
      <c r="AU97" s="144" t="s">
        <v>79</v>
      </c>
      <c r="AY97" s="18" t="s">
        <v>306</v>
      </c>
      <c r="BE97" s="145">
        <f t="shared" si="4"/>
        <v>0</v>
      </c>
      <c r="BF97" s="145">
        <f t="shared" si="5"/>
        <v>0</v>
      </c>
      <c r="BG97" s="145">
        <f t="shared" si="6"/>
        <v>0</v>
      </c>
      <c r="BH97" s="145">
        <f t="shared" si="7"/>
        <v>0</v>
      </c>
      <c r="BI97" s="145">
        <f t="shared" si="8"/>
        <v>0</v>
      </c>
      <c r="BJ97" s="18" t="s">
        <v>79</v>
      </c>
      <c r="BK97" s="145">
        <f t="shared" si="9"/>
        <v>0</v>
      </c>
      <c r="BL97" s="18" t="s">
        <v>368</v>
      </c>
      <c r="BM97" s="144" t="s">
        <v>108</v>
      </c>
    </row>
    <row r="98" spans="2:65" s="1" customFormat="1" ht="16.5" customHeight="1">
      <c r="B98" s="33"/>
      <c r="C98" s="133" t="s">
        <v>89</v>
      </c>
      <c r="D98" s="133" t="s">
        <v>308</v>
      </c>
      <c r="E98" s="134" t="s">
        <v>5516</v>
      </c>
      <c r="F98" s="135" t="s">
        <v>5517</v>
      </c>
      <c r="G98" s="136" t="s">
        <v>2564</v>
      </c>
      <c r="H98" s="137">
        <v>1</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351</v>
      </c>
    </row>
    <row r="99" spans="2:65" s="1" customFormat="1" ht="16.5" customHeight="1">
      <c r="B99" s="33"/>
      <c r="C99" s="133" t="s">
        <v>108</v>
      </c>
      <c r="D99" s="133" t="s">
        <v>308</v>
      </c>
      <c r="E99" s="134" t="s">
        <v>5518</v>
      </c>
      <c r="F99" s="135" t="s">
        <v>5519</v>
      </c>
      <c r="G99" s="136" t="s">
        <v>2564</v>
      </c>
      <c r="H99" s="137">
        <v>1</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365</v>
      </c>
    </row>
    <row r="100" spans="2:65" s="1" customFormat="1" ht="16.5" customHeight="1">
      <c r="B100" s="33"/>
      <c r="C100" s="133" t="s">
        <v>343</v>
      </c>
      <c r="D100" s="133" t="s">
        <v>308</v>
      </c>
      <c r="E100" s="134" t="s">
        <v>5520</v>
      </c>
      <c r="F100" s="135" t="s">
        <v>5521</v>
      </c>
      <c r="G100" s="136" t="s">
        <v>661</v>
      </c>
      <c r="H100" s="137">
        <v>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379</v>
      </c>
    </row>
    <row r="101" spans="2:65" s="1" customFormat="1" ht="16.5" customHeight="1">
      <c r="B101" s="33"/>
      <c r="C101" s="133" t="s">
        <v>351</v>
      </c>
      <c r="D101" s="133" t="s">
        <v>308</v>
      </c>
      <c r="E101" s="134" t="s">
        <v>5522</v>
      </c>
      <c r="F101" s="135" t="s">
        <v>5523</v>
      </c>
      <c r="G101" s="136" t="s">
        <v>240</v>
      </c>
      <c r="H101" s="137">
        <v>30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8</v>
      </c>
    </row>
    <row r="102" spans="2:65" s="1" customFormat="1" ht="16.5" customHeight="1">
      <c r="B102" s="33"/>
      <c r="C102" s="133" t="s">
        <v>359</v>
      </c>
      <c r="D102" s="133" t="s">
        <v>308</v>
      </c>
      <c r="E102" s="134" t="s">
        <v>5524</v>
      </c>
      <c r="F102" s="135" t="s">
        <v>5525</v>
      </c>
      <c r="G102" s="136" t="s">
        <v>661</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406</v>
      </c>
    </row>
    <row r="103" spans="2:65" s="1" customFormat="1" ht="16.5" customHeight="1">
      <c r="B103" s="33"/>
      <c r="C103" s="133" t="s">
        <v>365</v>
      </c>
      <c r="D103" s="133" t="s">
        <v>308</v>
      </c>
      <c r="E103" s="134" t="s">
        <v>5526</v>
      </c>
      <c r="F103" s="135" t="s">
        <v>5527</v>
      </c>
      <c r="G103" s="136" t="s">
        <v>661</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368</v>
      </c>
    </row>
    <row r="104" spans="2:65" s="1" customFormat="1" ht="16.5" customHeight="1">
      <c r="B104" s="33"/>
      <c r="C104" s="133" t="s">
        <v>372</v>
      </c>
      <c r="D104" s="133" t="s">
        <v>308</v>
      </c>
      <c r="E104" s="134" t="s">
        <v>5528</v>
      </c>
      <c r="F104" s="135" t="s">
        <v>5529</v>
      </c>
      <c r="G104" s="136" t="s">
        <v>661</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432</v>
      </c>
    </row>
    <row r="105" spans="2:65" s="1" customFormat="1" ht="16.5" customHeight="1">
      <c r="B105" s="33"/>
      <c r="C105" s="133" t="s">
        <v>379</v>
      </c>
      <c r="D105" s="133" t="s">
        <v>308</v>
      </c>
      <c r="E105" s="134" t="s">
        <v>5530</v>
      </c>
      <c r="F105" s="135" t="s">
        <v>5531</v>
      </c>
      <c r="G105" s="136" t="s">
        <v>661</v>
      </c>
      <c r="H105" s="137">
        <v>1</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446</v>
      </c>
    </row>
    <row r="106" spans="2:65" s="1" customFormat="1" ht="16.5" customHeight="1">
      <c r="B106" s="33"/>
      <c r="C106" s="133" t="s">
        <v>384</v>
      </c>
      <c r="D106" s="133" t="s">
        <v>308</v>
      </c>
      <c r="E106" s="134" t="s">
        <v>5532</v>
      </c>
      <c r="F106" s="135" t="s">
        <v>5533</v>
      </c>
      <c r="G106" s="136" t="s">
        <v>422</v>
      </c>
      <c r="H106" s="137">
        <v>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460</v>
      </c>
    </row>
    <row r="107" spans="2:65" s="1" customFormat="1" ht="16.5" customHeight="1">
      <c r="B107" s="33"/>
      <c r="C107" s="133" t="s">
        <v>8</v>
      </c>
      <c r="D107" s="133" t="s">
        <v>308</v>
      </c>
      <c r="E107" s="134" t="s">
        <v>5377</v>
      </c>
      <c r="F107" s="135" t="s">
        <v>5534</v>
      </c>
      <c r="G107" s="136" t="s">
        <v>422</v>
      </c>
      <c r="H107" s="137">
        <v>1</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476</v>
      </c>
    </row>
    <row r="108" spans="2:65" s="1" customFormat="1" ht="16.5" customHeight="1">
      <c r="B108" s="33"/>
      <c r="C108" s="133" t="s">
        <v>400</v>
      </c>
      <c r="D108" s="133" t="s">
        <v>308</v>
      </c>
      <c r="E108" s="134" t="s">
        <v>5535</v>
      </c>
      <c r="F108" s="135" t="s">
        <v>5536</v>
      </c>
      <c r="G108" s="136" t="s">
        <v>1992</v>
      </c>
      <c r="H108" s="189"/>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489</v>
      </c>
    </row>
    <row r="109" spans="2:65" s="1" customFormat="1" ht="16.5" customHeight="1">
      <c r="B109" s="33"/>
      <c r="C109" s="133" t="s">
        <v>406</v>
      </c>
      <c r="D109" s="133" t="s">
        <v>308</v>
      </c>
      <c r="E109" s="134" t="s">
        <v>5537</v>
      </c>
      <c r="F109" s="135" t="s">
        <v>5538</v>
      </c>
      <c r="G109" s="136" t="s">
        <v>1336</v>
      </c>
      <c r="H109" s="137">
        <v>8</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504</v>
      </c>
    </row>
    <row r="110" spans="2:65" s="11" customFormat="1" ht="25.9" customHeight="1">
      <c r="B110" s="121"/>
      <c r="D110" s="122" t="s">
        <v>71</v>
      </c>
      <c r="E110" s="123" t="s">
        <v>2446</v>
      </c>
      <c r="F110" s="123" t="s">
        <v>5539</v>
      </c>
      <c r="I110" s="124"/>
      <c r="J110" s="125">
        <f>BK110</f>
        <v>0</v>
      </c>
      <c r="L110" s="121"/>
      <c r="M110" s="126"/>
      <c r="P110" s="127">
        <f>SUM(P111:P112)</f>
        <v>0</v>
      </c>
      <c r="R110" s="127">
        <f>SUM(R111:R112)</f>
        <v>0</v>
      </c>
      <c r="T110" s="128">
        <f>SUM(T111:T112)</f>
        <v>0</v>
      </c>
      <c r="AR110" s="122" t="s">
        <v>81</v>
      </c>
      <c r="AT110" s="129" t="s">
        <v>71</v>
      </c>
      <c r="AU110" s="129" t="s">
        <v>72</v>
      </c>
      <c r="AY110" s="122" t="s">
        <v>306</v>
      </c>
      <c r="BK110" s="130">
        <f>SUM(BK111:BK112)</f>
        <v>0</v>
      </c>
    </row>
    <row r="111" spans="2:65" s="1" customFormat="1" ht="16.5" customHeight="1">
      <c r="B111" s="33"/>
      <c r="C111" s="133" t="s">
        <v>414</v>
      </c>
      <c r="D111" s="133" t="s">
        <v>308</v>
      </c>
      <c r="E111" s="134" t="s">
        <v>5540</v>
      </c>
      <c r="F111" s="135" t="s">
        <v>5541</v>
      </c>
      <c r="G111" s="136" t="s">
        <v>240</v>
      </c>
      <c r="H111" s="137">
        <v>2</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368</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368</v>
      </c>
      <c r="BM111" s="144" t="s">
        <v>517</v>
      </c>
    </row>
    <row r="112" spans="2:65" s="1" customFormat="1" ht="16.5" customHeight="1">
      <c r="B112" s="33"/>
      <c r="C112" s="133" t="s">
        <v>368</v>
      </c>
      <c r="D112" s="133" t="s">
        <v>308</v>
      </c>
      <c r="E112" s="134" t="s">
        <v>5542</v>
      </c>
      <c r="F112" s="135" t="s">
        <v>5543</v>
      </c>
      <c r="G112" s="136" t="s">
        <v>240</v>
      </c>
      <c r="H112" s="137">
        <v>30</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368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368</v>
      </c>
      <c r="BM112" s="144" t="s">
        <v>530</v>
      </c>
    </row>
    <row r="113" spans="2:65" s="11" customFormat="1" ht="25.9" customHeight="1">
      <c r="B113" s="121"/>
      <c r="D113" s="122" t="s">
        <v>71</v>
      </c>
      <c r="E113" s="123" t="s">
        <v>5544</v>
      </c>
      <c r="F113" s="123" t="s">
        <v>5545</v>
      </c>
      <c r="I113" s="124"/>
      <c r="J113" s="125">
        <f>BK113</f>
        <v>0</v>
      </c>
      <c r="L113" s="121"/>
      <c r="M113" s="126"/>
      <c r="P113" s="127">
        <f>SUM(P114:P115)</f>
        <v>0</v>
      </c>
      <c r="R113" s="127">
        <f>SUM(R114:R115)</f>
        <v>0</v>
      </c>
      <c r="T113" s="128">
        <f>SUM(T114:T115)</f>
        <v>0</v>
      </c>
      <c r="AR113" s="122" t="s">
        <v>79</v>
      </c>
      <c r="AT113" s="129" t="s">
        <v>71</v>
      </c>
      <c r="AU113" s="129" t="s">
        <v>72</v>
      </c>
      <c r="AY113" s="122" t="s">
        <v>306</v>
      </c>
      <c r="BK113" s="130">
        <f>SUM(BK114:BK115)</f>
        <v>0</v>
      </c>
    </row>
    <row r="114" spans="2:65" s="1" customFormat="1" ht="16.5" customHeight="1">
      <c r="B114" s="33"/>
      <c r="C114" s="133" t="s">
        <v>426</v>
      </c>
      <c r="D114" s="133" t="s">
        <v>308</v>
      </c>
      <c r="E114" s="134" t="s">
        <v>5546</v>
      </c>
      <c r="F114" s="135" t="s">
        <v>5547</v>
      </c>
      <c r="G114" s="136" t="s">
        <v>5548</v>
      </c>
      <c r="H114" s="137">
        <v>1</v>
      </c>
      <c r="I114" s="138"/>
      <c r="J114" s="139">
        <f>ROUND(I114*H114,2)</f>
        <v>0</v>
      </c>
      <c r="K114" s="135" t="s">
        <v>311</v>
      </c>
      <c r="L114" s="33"/>
      <c r="M114" s="140" t="s">
        <v>21</v>
      </c>
      <c r="N114" s="141" t="s">
        <v>43</v>
      </c>
      <c r="P114" s="142">
        <f>O114*H114</f>
        <v>0</v>
      </c>
      <c r="Q114" s="142">
        <v>0</v>
      </c>
      <c r="R114" s="142">
        <f>Q114*H114</f>
        <v>0</v>
      </c>
      <c r="S114" s="142">
        <v>0</v>
      </c>
      <c r="T114" s="143">
        <f>S114*H114</f>
        <v>0</v>
      </c>
      <c r="AR114" s="144" t="s">
        <v>108</v>
      </c>
      <c r="AT114" s="144" t="s">
        <v>308</v>
      </c>
      <c r="AU114" s="144" t="s">
        <v>79</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108</v>
      </c>
      <c r="BM114" s="144" t="s">
        <v>545</v>
      </c>
    </row>
    <row r="115" spans="2:65" s="1" customFormat="1" ht="16.5" customHeight="1">
      <c r="B115" s="33"/>
      <c r="C115" s="133" t="s">
        <v>432</v>
      </c>
      <c r="D115" s="133" t="s">
        <v>308</v>
      </c>
      <c r="E115" s="134" t="s">
        <v>5549</v>
      </c>
      <c r="F115" s="135" t="s">
        <v>5550</v>
      </c>
      <c r="G115" s="136" t="s">
        <v>240</v>
      </c>
      <c r="H115" s="137">
        <v>30</v>
      </c>
      <c r="I115" s="138"/>
      <c r="J115" s="139">
        <f>ROUND(I115*H115,2)</f>
        <v>0</v>
      </c>
      <c r="K115" s="135" t="s">
        <v>311</v>
      </c>
      <c r="L115" s="33"/>
      <c r="M115" s="196" t="s">
        <v>21</v>
      </c>
      <c r="N115" s="197" t="s">
        <v>43</v>
      </c>
      <c r="O115" s="194"/>
      <c r="P115" s="198">
        <f>O115*H115</f>
        <v>0</v>
      </c>
      <c r="Q115" s="198">
        <v>0</v>
      </c>
      <c r="R115" s="198">
        <f>Q115*H115</f>
        <v>0</v>
      </c>
      <c r="S115" s="198">
        <v>0</v>
      </c>
      <c r="T115" s="199">
        <f>S115*H115</f>
        <v>0</v>
      </c>
      <c r="AR115" s="144" t="s">
        <v>108</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562</v>
      </c>
    </row>
    <row r="116" spans="2:65" s="1" customFormat="1" ht="6.95" customHeight="1">
      <c r="B116" s="41"/>
      <c r="C116" s="42"/>
      <c r="D116" s="42"/>
      <c r="E116" s="42"/>
      <c r="F116" s="42"/>
      <c r="G116" s="42"/>
      <c r="H116" s="42"/>
      <c r="I116" s="42"/>
      <c r="J116" s="42"/>
      <c r="K116" s="42"/>
      <c r="L116" s="33"/>
    </row>
  </sheetData>
  <sheetProtection algorithmName="SHA-512" hashValue="7wwUCLP6sOGxPqxVeyWM9VERoD+J9/ySELxk/saPYwHf8IOjMUdZAKJzKlmFcJlSYFRtmTACwhEYS1qvjZJGhw==" saltValue="L8IX6BIlCVaBuRO1F7eaO8Q7rRPodLDBdOfSEhhYwwgla3Fsz0ZLu+E7x+AkCA1p0nIxSu0FOsql97Mmq3du8A==" spinCount="100000" sheet="1" objects="1" scenarios="1" formatColumns="0" formatRows="0" autoFilter="0"/>
  <autoFilter ref="C93:K115" xr:uid="{00000000-0009-0000-0000-000013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5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168</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3591</v>
      </c>
      <c r="F9" s="318"/>
      <c r="G9" s="318"/>
      <c r="H9" s="318"/>
      <c r="L9" s="21"/>
    </row>
    <row r="10" spans="2:46" ht="12" customHeight="1">
      <c r="B10" s="21"/>
      <c r="D10" s="28" t="s">
        <v>257</v>
      </c>
      <c r="L10" s="21"/>
    </row>
    <row r="11" spans="2:46" s="1" customFormat="1" ht="16.5" customHeight="1">
      <c r="B11" s="33"/>
      <c r="E11" s="327" t="s">
        <v>5359</v>
      </c>
      <c r="F11" s="342"/>
      <c r="G11" s="342"/>
      <c r="H11" s="342"/>
      <c r="L11" s="33"/>
    </row>
    <row r="12" spans="2:46" s="1" customFormat="1" ht="12" customHeight="1">
      <c r="B12" s="33"/>
      <c r="D12" s="28" t="s">
        <v>259</v>
      </c>
      <c r="L12" s="33"/>
    </row>
    <row r="13" spans="2:46" s="1" customFormat="1" ht="16.5" customHeight="1">
      <c r="B13" s="33"/>
      <c r="E13" s="319" t="s">
        <v>5551</v>
      </c>
      <c r="F13" s="342"/>
      <c r="G13" s="342"/>
      <c r="H13" s="342"/>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3021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ROUND(J98,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ROUND((SUM(BE98:BE150)),  2)</f>
        <v>0</v>
      </c>
      <c r="I37" s="95">
        <v>0.21</v>
      </c>
      <c r="J37" s="81">
        <f>ROUND(((SUM(BE98:BE150))*I37),  2)</f>
        <v>0</v>
      </c>
      <c r="L37" s="33"/>
    </row>
    <row r="38" spans="2:12" s="1" customFormat="1" ht="14.45" customHeight="1">
      <c r="B38" s="33"/>
      <c r="E38" s="28" t="s">
        <v>44</v>
      </c>
      <c r="F38" s="81">
        <f>ROUND((SUM(BF98:BF150)),  2)</f>
        <v>0</v>
      </c>
      <c r="I38" s="95">
        <v>0.12</v>
      </c>
      <c r="J38" s="81">
        <f>ROUND(((SUM(BF98:BF150))*I38),  2)</f>
        <v>0</v>
      </c>
      <c r="L38" s="33"/>
    </row>
    <row r="39" spans="2:12" s="1" customFormat="1" ht="14.45" hidden="1" customHeight="1">
      <c r="B39" s="33"/>
      <c r="E39" s="28" t="s">
        <v>45</v>
      </c>
      <c r="F39" s="81">
        <f>ROUND((SUM(BG98:BG150)),  2)</f>
        <v>0</v>
      </c>
      <c r="I39" s="95">
        <v>0.21</v>
      </c>
      <c r="J39" s="81">
        <f>0</f>
        <v>0</v>
      </c>
      <c r="L39" s="33"/>
    </row>
    <row r="40" spans="2:12" s="1" customFormat="1" ht="14.45" hidden="1" customHeight="1">
      <c r="B40" s="33"/>
      <c r="E40" s="28" t="s">
        <v>46</v>
      </c>
      <c r="F40" s="81">
        <f>ROUND((SUM(BH98:BH150)),  2)</f>
        <v>0</v>
      </c>
      <c r="I40" s="95">
        <v>0.12</v>
      </c>
      <c r="J40" s="81">
        <f>0</f>
        <v>0</v>
      </c>
      <c r="L40" s="33"/>
    </row>
    <row r="41" spans="2:12" s="1" customFormat="1" ht="14.45" hidden="1" customHeight="1">
      <c r="B41" s="33"/>
      <c r="E41" s="28" t="s">
        <v>47</v>
      </c>
      <c r="F41" s="81">
        <f>ROUND((SUM(BI98:BI150)),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18"/>
      <c r="G54" s="318"/>
      <c r="H54" s="318"/>
      <c r="L54" s="21"/>
    </row>
    <row r="55" spans="2:12" ht="12" customHeight="1">
      <c r="B55" s="21"/>
      <c r="C55" s="28" t="s">
        <v>257</v>
      </c>
      <c r="L55" s="21"/>
    </row>
    <row r="56" spans="2:12" s="1" customFormat="1" ht="16.5" customHeight="1">
      <c r="B56" s="33"/>
      <c r="E56" s="327" t="s">
        <v>5359</v>
      </c>
      <c r="F56" s="342"/>
      <c r="G56" s="342"/>
      <c r="H56" s="342"/>
      <c r="L56" s="33"/>
    </row>
    <row r="57" spans="2:12" s="1" customFormat="1" ht="12" customHeight="1">
      <c r="B57" s="33"/>
      <c r="C57" s="28" t="s">
        <v>259</v>
      </c>
      <c r="L57" s="33"/>
    </row>
    <row r="58" spans="2:12" s="1" customFormat="1" ht="16.5" customHeight="1">
      <c r="B58" s="33"/>
      <c r="E58" s="319" t="str">
        <f>E13</f>
        <v>2024/HEX/04-02-14-2 - D.1.4.2-Ústřední vytápění</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Ing.L.Boušek</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J98</f>
        <v>0</v>
      </c>
      <c r="L67" s="33"/>
      <c r="AU67" s="18" t="s">
        <v>266</v>
      </c>
    </row>
    <row r="68" spans="2:47" s="8" customFormat="1" ht="24.95" customHeight="1">
      <c r="B68" s="105"/>
      <c r="D68" s="106" t="s">
        <v>5552</v>
      </c>
      <c r="E68" s="107"/>
      <c r="F68" s="107"/>
      <c r="G68" s="107"/>
      <c r="H68" s="107"/>
      <c r="I68" s="107"/>
      <c r="J68" s="108">
        <f>J99</f>
        <v>0</v>
      </c>
      <c r="L68" s="105"/>
    </row>
    <row r="69" spans="2:47" s="8" customFormat="1" ht="24.95" customHeight="1">
      <c r="B69" s="105"/>
      <c r="D69" s="106" t="s">
        <v>3022</v>
      </c>
      <c r="E69" s="107"/>
      <c r="F69" s="107"/>
      <c r="G69" s="107"/>
      <c r="H69" s="107"/>
      <c r="I69" s="107"/>
      <c r="J69" s="108">
        <f>J101</f>
        <v>0</v>
      </c>
      <c r="L69" s="105"/>
    </row>
    <row r="70" spans="2:47" s="8" customFormat="1" ht="24.95" customHeight="1">
      <c r="B70" s="105"/>
      <c r="D70" s="106" t="s">
        <v>3023</v>
      </c>
      <c r="E70" s="107"/>
      <c r="F70" s="107"/>
      <c r="G70" s="107"/>
      <c r="H70" s="107"/>
      <c r="I70" s="107"/>
      <c r="J70" s="108">
        <f>J106</f>
        <v>0</v>
      </c>
      <c r="L70" s="105"/>
    </row>
    <row r="71" spans="2:47" s="8" customFormat="1" ht="24.95" customHeight="1">
      <c r="B71" s="105"/>
      <c r="D71" s="106" t="s">
        <v>3024</v>
      </c>
      <c r="E71" s="107"/>
      <c r="F71" s="107"/>
      <c r="G71" s="107"/>
      <c r="H71" s="107"/>
      <c r="I71" s="107"/>
      <c r="J71" s="108">
        <f>J117</f>
        <v>0</v>
      </c>
      <c r="L71" s="105"/>
    </row>
    <row r="72" spans="2:47" s="8" customFormat="1" ht="24.95" customHeight="1">
      <c r="B72" s="105"/>
      <c r="D72" s="106" t="s">
        <v>3025</v>
      </c>
      <c r="E72" s="107"/>
      <c r="F72" s="107"/>
      <c r="G72" s="107"/>
      <c r="H72" s="107"/>
      <c r="I72" s="107"/>
      <c r="J72" s="108">
        <f>J129</f>
        <v>0</v>
      </c>
      <c r="L72" s="105"/>
    </row>
    <row r="73" spans="2:47" s="8" customFormat="1" ht="24.95" customHeight="1">
      <c r="B73" s="105"/>
      <c r="D73" s="106" t="s">
        <v>3026</v>
      </c>
      <c r="E73" s="107"/>
      <c r="F73" s="107"/>
      <c r="G73" s="107"/>
      <c r="H73" s="107"/>
      <c r="I73" s="107"/>
      <c r="J73" s="108">
        <f>J137</f>
        <v>0</v>
      </c>
      <c r="L73" s="105"/>
    </row>
    <row r="74" spans="2:47" s="8" customFormat="1" ht="24.95" customHeight="1">
      <c r="B74" s="105"/>
      <c r="D74" s="106" t="s">
        <v>5553</v>
      </c>
      <c r="E74" s="107"/>
      <c r="F74" s="107"/>
      <c r="G74" s="107"/>
      <c r="H74" s="107"/>
      <c r="I74" s="107"/>
      <c r="J74" s="108">
        <f>J147</f>
        <v>0</v>
      </c>
      <c r="L74" s="105"/>
    </row>
    <row r="75" spans="2:47" s="1" customFormat="1" ht="21.75" customHeight="1">
      <c r="B75" s="33"/>
      <c r="L75" s="33"/>
    </row>
    <row r="76" spans="2:47" s="1" customFormat="1" ht="6.95" customHeight="1">
      <c r="B76" s="41"/>
      <c r="C76" s="42"/>
      <c r="D76" s="42"/>
      <c r="E76" s="42"/>
      <c r="F76" s="42"/>
      <c r="G76" s="42"/>
      <c r="H76" s="42"/>
      <c r="I76" s="42"/>
      <c r="J76" s="42"/>
      <c r="K76" s="42"/>
      <c r="L76" s="33"/>
    </row>
    <row r="80" spans="2:47" s="1" customFormat="1" ht="6.95" customHeight="1">
      <c r="B80" s="43"/>
      <c r="C80" s="44"/>
      <c r="D80" s="44"/>
      <c r="E80" s="44"/>
      <c r="F80" s="44"/>
      <c r="G80" s="44"/>
      <c r="H80" s="44"/>
      <c r="I80" s="44"/>
      <c r="J80" s="44"/>
      <c r="K80" s="44"/>
      <c r="L80" s="33"/>
    </row>
    <row r="81" spans="2:12" s="1" customFormat="1" ht="24.95" customHeight="1">
      <c r="B81" s="33"/>
      <c r="C81" s="22" t="s">
        <v>291</v>
      </c>
      <c r="L81" s="33"/>
    </row>
    <row r="82" spans="2:12" s="1" customFormat="1" ht="6.95" customHeight="1">
      <c r="B82" s="33"/>
      <c r="L82" s="33"/>
    </row>
    <row r="83" spans="2:12" s="1" customFormat="1" ht="12" customHeight="1">
      <c r="B83" s="33"/>
      <c r="C83" s="28" t="s">
        <v>16</v>
      </c>
      <c r="L83" s="33"/>
    </row>
    <row r="84" spans="2:12" s="1" customFormat="1" ht="16.5" customHeight="1">
      <c r="B84" s="33"/>
      <c r="E84" s="340" t="str">
        <f>E7</f>
        <v>UPOL FTK – Rekonstrukce infrastruktury v areálu Neředín</v>
      </c>
      <c r="F84" s="341"/>
      <c r="G84" s="341"/>
      <c r="H84" s="341"/>
      <c r="L84" s="33"/>
    </row>
    <row r="85" spans="2:12" ht="12" customHeight="1">
      <c r="B85" s="21"/>
      <c r="C85" s="28" t="s">
        <v>255</v>
      </c>
      <c r="L85" s="21"/>
    </row>
    <row r="86" spans="2:12" ht="16.5" customHeight="1">
      <c r="B86" s="21"/>
      <c r="E86" s="340" t="s">
        <v>3591</v>
      </c>
      <c r="F86" s="318"/>
      <c r="G86" s="318"/>
      <c r="H86" s="318"/>
      <c r="L86" s="21"/>
    </row>
    <row r="87" spans="2:12" ht="12" customHeight="1">
      <c r="B87" s="21"/>
      <c r="C87" s="28" t="s">
        <v>257</v>
      </c>
      <c r="L87" s="21"/>
    </row>
    <row r="88" spans="2:12" s="1" customFormat="1" ht="16.5" customHeight="1">
      <c r="B88" s="33"/>
      <c r="E88" s="327" t="s">
        <v>5359</v>
      </c>
      <c r="F88" s="342"/>
      <c r="G88" s="342"/>
      <c r="H88" s="342"/>
      <c r="L88" s="33"/>
    </row>
    <row r="89" spans="2:12" s="1" customFormat="1" ht="12" customHeight="1">
      <c r="B89" s="33"/>
      <c r="C89" s="28" t="s">
        <v>259</v>
      </c>
      <c r="L89" s="33"/>
    </row>
    <row r="90" spans="2:12" s="1" customFormat="1" ht="16.5" customHeight="1">
      <c r="B90" s="33"/>
      <c r="E90" s="319" t="str">
        <f>E13</f>
        <v>2024/HEX/04-02-14-2 - D.1.4.2-Ústřední vytápění</v>
      </c>
      <c r="F90" s="342"/>
      <c r="G90" s="342"/>
      <c r="H90" s="342"/>
      <c r="L90" s="33"/>
    </row>
    <row r="91" spans="2:12" s="1" customFormat="1" ht="6.95" customHeight="1">
      <c r="B91" s="33"/>
      <c r="L91" s="33"/>
    </row>
    <row r="92" spans="2:12" s="1" customFormat="1" ht="12" customHeight="1">
      <c r="B92" s="33"/>
      <c r="C92" s="28" t="s">
        <v>22</v>
      </c>
      <c r="F92" s="26" t="str">
        <f>F16</f>
        <v xml:space="preserve"> </v>
      </c>
      <c r="I92" s="28" t="s">
        <v>24</v>
      </c>
      <c r="J92" s="49" t="str">
        <f>IF(J16="","",J16)</f>
        <v>4. 4. 2024</v>
      </c>
      <c r="L92" s="33"/>
    </row>
    <row r="93" spans="2:12" s="1" customFormat="1" ht="6.95" customHeight="1">
      <c r="B93" s="33"/>
      <c r="L93" s="33"/>
    </row>
    <row r="94" spans="2:12" s="1" customFormat="1" ht="15.2" customHeight="1">
      <c r="B94" s="33"/>
      <c r="C94" s="28" t="s">
        <v>26</v>
      </c>
      <c r="F94" s="26" t="str">
        <f>E19</f>
        <v>UPOL FTK</v>
      </c>
      <c r="I94" s="28" t="s">
        <v>32</v>
      </c>
      <c r="J94" s="31" t="str">
        <f>E25</f>
        <v>Hexaplan International</v>
      </c>
      <c r="L94" s="33"/>
    </row>
    <row r="95" spans="2:12" s="1" customFormat="1" ht="15.2" customHeight="1">
      <c r="B95" s="33"/>
      <c r="C95" s="28" t="s">
        <v>30</v>
      </c>
      <c r="F95" s="26" t="str">
        <f>IF(E22="","",E22)</f>
        <v>Vyplň údaj</v>
      </c>
      <c r="I95" s="28" t="s">
        <v>35</v>
      </c>
      <c r="J95" s="31" t="str">
        <f>E28</f>
        <v>Ing.L.Boušek</v>
      </c>
      <c r="L95" s="33"/>
    </row>
    <row r="96" spans="2:12" s="1" customFormat="1" ht="10.35" customHeight="1">
      <c r="B96" s="33"/>
      <c r="L96" s="33"/>
    </row>
    <row r="97" spans="2:65" s="10" customFormat="1" ht="29.25" customHeight="1">
      <c r="B97" s="113"/>
      <c r="C97" s="114" t="s">
        <v>292</v>
      </c>
      <c r="D97" s="115" t="s">
        <v>57</v>
      </c>
      <c r="E97" s="115" t="s">
        <v>53</v>
      </c>
      <c r="F97" s="115" t="s">
        <v>54</v>
      </c>
      <c r="G97" s="115" t="s">
        <v>293</v>
      </c>
      <c r="H97" s="115" t="s">
        <v>294</v>
      </c>
      <c r="I97" s="115" t="s">
        <v>295</v>
      </c>
      <c r="J97" s="115" t="s">
        <v>265</v>
      </c>
      <c r="K97" s="116" t="s">
        <v>296</v>
      </c>
      <c r="L97" s="113"/>
      <c r="M97" s="55" t="s">
        <v>21</v>
      </c>
      <c r="N97" s="56" t="s">
        <v>42</v>
      </c>
      <c r="O97" s="56" t="s">
        <v>297</v>
      </c>
      <c r="P97" s="56" t="s">
        <v>298</v>
      </c>
      <c r="Q97" s="56" t="s">
        <v>299</v>
      </c>
      <c r="R97" s="56" t="s">
        <v>300</v>
      </c>
      <c r="S97" s="56" t="s">
        <v>301</v>
      </c>
      <c r="T97" s="57" t="s">
        <v>302</v>
      </c>
    </row>
    <row r="98" spans="2:65" s="1" customFormat="1" ht="22.9" customHeight="1">
      <c r="B98" s="33"/>
      <c r="C98" s="60" t="s">
        <v>303</v>
      </c>
      <c r="J98" s="117">
        <f>BK98</f>
        <v>0</v>
      </c>
      <c r="L98" s="33"/>
      <c r="M98" s="58"/>
      <c r="N98" s="50"/>
      <c r="O98" s="50"/>
      <c r="P98" s="118">
        <f>P99+P101+P106+P117+P129+P137+P147</f>
        <v>0</v>
      </c>
      <c r="Q98" s="50"/>
      <c r="R98" s="118">
        <f>R99+R101+R106+R117+R129+R137+R147</f>
        <v>0</v>
      </c>
      <c r="S98" s="50"/>
      <c r="T98" s="119">
        <f>T99+T101+T106+T117+T129+T137+T147</f>
        <v>0</v>
      </c>
      <c r="AT98" s="18" t="s">
        <v>71</v>
      </c>
      <c r="AU98" s="18" t="s">
        <v>266</v>
      </c>
      <c r="BK98" s="120">
        <f>BK99+BK101+BK106+BK117+BK129+BK137+BK147</f>
        <v>0</v>
      </c>
    </row>
    <row r="99" spans="2:65" s="11" customFormat="1" ht="25.9" customHeight="1">
      <c r="B99" s="121"/>
      <c r="D99" s="122" t="s">
        <v>71</v>
      </c>
      <c r="E99" s="123" t="s">
        <v>977</v>
      </c>
      <c r="F99" s="123" t="s">
        <v>5554</v>
      </c>
      <c r="I99" s="124"/>
      <c r="J99" s="125">
        <f>BK99</f>
        <v>0</v>
      </c>
      <c r="L99" s="121"/>
      <c r="M99" s="126"/>
      <c r="P99" s="127">
        <f>P100</f>
        <v>0</v>
      </c>
      <c r="R99" s="127">
        <f>R100</f>
        <v>0</v>
      </c>
      <c r="T99" s="128">
        <f>T100</f>
        <v>0</v>
      </c>
      <c r="AR99" s="122" t="s">
        <v>79</v>
      </c>
      <c r="AT99" s="129" t="s">
        <v>71</v>
      </c>
      <c r="AU99" s="129" t="s">
        <v>72</v>
      </c>
      <c r="AY99" s="122" t="s">
        <v>306</v>
      </c>
      <c r="BK99" s="130">
        <f>BK100</f>
        <v>0</v>
      </c>
    </row>
    <row r="100" spans="2:65" s="1" customFormat="1" ht="16.5" customHeight="1">
      <c r="B100" s="33"/>
      <c r="C100" s="133" t="s">
        <v>79</v>
      </c>
      <c r="D100" s="133" t="s">
        <v>308</v>
      </c>
      <c r="E100" s="134" t="s">
        <v>5555</v>
      </c>
      <c r="F100" s="135" t="s">
        <v>5556</v>
      </c>
      <c r="G100" s="136" t="s">
        <v>5557</v>
      </c>
      <c r="H100" s="137">
        <v>25</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81</v>
      </c>
    </row>
    <row r="101" spans="2:65" s="11" customFormat="1" ht="25.9" customHeight="1">
      <c r="B101" s="121"/>
      <c r="D101" s="122" t="s">
        <v>71</v>
      </c>
      <c r="E101" s="123" t="s">
        <v>1770</v>
      </c>
      <c r="F101" s="123" t="s">
        <v>1771</v>
      </c>
      <c r="I101" s="124"/>
      <c r="J101" s="125">
        <f>BK101</f>
        <v>0</v>
      </c>
      <c r="L101" s="121"/>
      <c r="M101" s="126"/>
      <c r="P101" s="127">
        <f>SUM(P102:P105)</f>
        <v>0</v>
      </c>
      <c r="R101" s="127">
        <f>SUM(R102:R105)</f>
        <v>0</v>
      </c>
      <c r="T101" s="128">
        <f>SUM(T102:T105)</f>
        <v>0</v>
      </c>
      <c r="AR101" s="122" t="s">
        <v>81</v>
      </c>
      <c r="AT101" s="129" t="s">
        <v>71</v>
      </c>
      <c r="AU101" s="129" t="s">
        <v>72</v>
      </c>
      <c r="AY101" s="122" t="s">
        <v>306</v>
      </c>
      <c r="BK101" s="130">
        <f>SUM(BK102:BK105)</f>
        <v>0</v>
      </c>
    </row>
    <row r="102" spans="2:65" s="1" customFormat="1" ht="16.5" customHeight="1">
      <c r="B102" s="33"/>
      <c r="C102" s="133" t="s">
        <v>81</v>
      </c>
      <c r="D102" s="133" t="s">
        <v>308</v>
      </c>
      <c r="E102" s="134" t="s">
        <v>5558</v>
      </c>
      <c r="F102" s="135" t="s">
        <v>5559</v>
      </c>
      <c r="G102" s="136" t="s">
        <v>240</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108</v>
      </c>
    </row>
    <row r="103" spans="2:65" s="1" customFormat="1" ht="16.5" customHeight="1">
      <c r="B103" s="33"/>
      <c r="C103" s="133" t="s">
        <v>89</v>
      </c>
      <c r="D103" s="133" t="s">
        <v>308</v>
      </c>
      <c r="E103" s="134" t="s">
        <v>5560</v>
      </c>
      <c r="F103" s="135" t="s">
        <v>5561</v>
      </c>
      <c r="G103" s="136" t="s">
        <v>240</v>
      </c>
      <c r="H103" s="137">
        <v>50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351</v>
      </c>
    </row>
    <row r="104" spans="2:65" s="1" customFormat="1" ht="16.5" customHeight="1">
      <c r="B104" s="33"/>
      <c r="C104" s="133" t="s">
        <v>108</v>
      </c>
      <c r="D104" s="133" t="s">
        <v>308</v>
      </c>
      <c r="E104" s="134" t="s">
        <v>5562</v>
      </c>
      <c r="F104" s="135" t="s">
        <v>5563</v>
      </c>
      <c r="G104" s="136" t="s">
        <v>240</v>
      </c>
      <c r="H104" s="137">
        <v>35</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368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368</v>
      </c>
      <c r="BM104" s="144" t="s">
        <v>365</v>
      </c>
    </row>
    <row r="105" spans="2:65" s="1" customFormat="1" ht="16.5" customHeight="1">
      <c r="B105" s="33"/>
      <c r="C105" s="133" t="s">
        <v>343</v>
      </c>
      <c r="D105" s="133" t="s">
        <v>308</v>
      </c>
      <c r="E105" s="134" t="s">
        <v>5564</v>
      </c>
      <c r="F105" s="135" t="s">
        <v>5565</v>
      </c>
      <c r="G105" s="136" t="s">
        <v>240</v>
      </c>
      <c r="H105" s="137">
        <v>87</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379</v>
      </c>
    </row>
    <row r="106" spans="2:65" s="11" customFormat="1" ht="25.9" customHeight="1">
      <c r="B106" s="121"/>
      <c r="D106" s="122" t="s">
        <v>71</v>
      </c>
      <c r="E106" s="123" t="s">
        <v>3036</v>
      </c>
      <c r="F106" s="123" t="s">
        <v>3037</v>
      </c>
      <c r="I106" s="124"/>
      <c r="J106" s="125">
        <f>BK106</f>
        <v>0</v>
      </c>
      <c r="L106" s="121"/>
      <c r="M106" s="126"/>
      <c r="P106" s="127">
        <f>SUM(P107:P116)</f>
        <v>0</v>
      </c>
      <c r="R106" s="127">
        <f>SUM(R107:R116)</f>
        <v>0</v>
      </c>
      <c r="T106" s="128">
        <f>SUM(T107:T116)</f>
        <v>0</v>
      </c>
      <c r="AR106" s="122" t="s">
        <v>81</v>
      </c>
      <c r="AT106" s="129" t="s">
        <v>71</v>
      </c>
      <c r="AU106" s="129" t="s">
        <v>72</v>
      </c>
      <c r="AY106" s="122" t="s">
        <v>306</v>
      </c>
      <c r="BK106" s="130">
        <f>SUM(BK107:BK116)</f>
        <v>0</v>
      </c>
    </row>
    <row r="107" spans="2:65" s="1" customFormat="1" ht="16.5" customHeight="1">
      <c r="B107" s="33"/>
      <c r="C107" s="133" t="s">
        <v>351</v>
      </c>
      <c r="D107" s="133" t="s">
        <v>308</v>
      </c>
      <c r="E107" s="134" t="s">
        <v>3038</v>
      </c>
      <c r="F107" s="135" t="s">
        <v>3039</v>
      </c>
      <c r="G107" s="136" t="s">
        <v>240</v>
      </c>
      <c r="H107" s="137">
        <v>74</v>
      </c>
      <c r="I107" s="138"/>
      <c r="J107" s="139">
        <f t="shared" ref="J107:J116" si="0">ROUND(I107*H107,2)</f>
        <v>0</v>
      </c>
      <c r="K107" s="135" t="s">
        <v>311</v>
      </c>
      <c r="L107" s="33"/>
      <c r="M107" s="140" t="s">
        <v>21</v>
      </c>
      <c r="N107" s="141" t="s">
        <v>43</v>
      </c>
      <c r="P107" s="142">
        <f t="shared" ref="P107:P116" si="1">O107*H107</f>
        <v>0</v>
      </c>
      <c r="Q107" s="142">
        <v>0</v>
      </c>
      <c r="R107" s="142">
        <f t="shared" ref="R107:R116" si="2">Q107*H107</f>
        <v>0</v>
      </c>
      <c r="S107" s="142">
        <v>0</v>
      </c>
      <c r="T107" s="143">
        <f t="shared" ref="T107:T116" si="3">S107*H107</f>
        <v>0</v>
      </c>
      <c r="AR107" s="144" t="s">
        <v>368</v>
      </c>
      <c r="AT107" s="144" t="s">
        <v>308</v>
      </c>
      <c r="AU107" s="144" t="s">
        <v>79</v>
      </c>
      <c r="AY107" s="18" t="s">
        <v>306</v>
      </c>
      <c r="BE107" s="145">
        <f t="shared" ref="BE107:BE116" si="4">IF(N107="základní",J107,0)</f>
        <v>0</v>
      </c>
      <c r="BF107" s="145">
        <f t="shared" ref="BF107:BF116" si="5">IF(N107="snížená",J107,0)</f>
        <v>0</v>
      </c>
      <c r="BG107" s="145">
        <f t="shared" ref="BG107:BG116" si="6">IF(N107="zákl. přenesená",J107,0)</f>
        <v>0</v>
      </c>
      <c r="BH107" s="145">
        <f t="shared" ref="BH107:BH116" si="7">IF(N107="sníž. přenesená",J107,0)</f>
        <v>0</v>
      </c>
      <c r="BI107" s="145">
        <f t="shared" ref="BI107:BI116" si="8">IF(N107="nulová",J107,0)</f>
        <v>0</v>
      </c>
      <c r="BJ107" s="18" t="s">
        <v>79</v>
      </c>
      <c r="BK107" s="145">
        <f t="shared" ref="BK107:BK116" si="9">ROUND(I107*H107,2)</f>
        <v>0</v>
      </c>
      <c r="BL107" s="18" t="s">
        <v>368</v>
      </c>
      <c r="BM107" s="144" t="s">
        <v>8</v>
      </c>
    </row>
    <row r="108" spans="2:65" s="1" customFormat="1" ht="16.5" customHeight="1">
      <c r="B108" s="33"/>
      <c r="C108" s="133" t="s">
        <v>359</v>
      </c>
      <c r="D108" s="133" t="s">
        <v>308</v>
      </c>
      <c r="E108" s="134" t="s">
        <v>5566</v>
      </c>
      <c r="F108" s="135" t="s">
        <v>5567</v>
      </c>
      <c r="G108" s="136" t="s">
        <v>240</v>
      </c>
      <c r="H108" s="137">
        <v>2</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406</v>
      </c>
    </row>
    <row r="109" spans="2:65" s="1" customFormat="1" ht="16.5" customHeight="1">
      <c r="B109" s="33"/>
      <c r="C109" s="133" t="s">
        <v>365</v>
      </c>
      <c r="D109" s="133" t="s">
        <v>308</v>
      </c>
      <c r="E109" s="134" t="s">
        <v>5568</v>
      </c>
      <c r="F109" s="135" t="s">
        <v>5569</v>
      </c>
      <c r="G109" s="136" t="s">
        <v>240</v>
      </c>
      <c r="H109" s="137">
        <v>50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368</v>
      </c>
    </row>
    <row r="110" spans="2:65" s="1" customFormat="1" ht="16.5" customHeight="1">
      <c r="B110" s="33"/>
      <c r="C110" s="133" t="s">
        <v>372</v>
      </c>
      <c r="D110" s="133" t="s">
        <v>308</v>
      </c>
      <c r="E110" s="134" t="s">
        <v>5570</v>
      </c>
      <c r="F110" s="135" t="s">
        <v>5571</v>
      </c>
      <c r="G110" s="136" t="s">
        <v>240</v>
      </c>
      <c r="H110" s="137">
        <v>35</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432</v>
      </c>
    </row>
    <row r="111" spans="2:65" s="1" customFormat="1" ht="16.5" customHeight="1">
      <c r="B111" s="33"/>
      <c r="C111" s="133" t="s">
        <v>379</v>
      </c>
      <c r="D111" s="133" t="s">
        <v>308</v>
      </c>
      <c r="E111" s="134" t="s">
        <v>5572</v>
      </c>
      <c r="F111" s="135" t="s">
        <v>5573</v>
      </c>
      <c r="G111" s="136" t="s">
        <v>661</v>
      </c>
      <c r="H111" s="137">
        <v>2</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446</v>
      </c>
    </row>
    <row r="112" spans="2:65" s="1" customFormat="1" ht="16.5" customHeight="1">
      <c r="B112" s="33"/>
      <c r="C112" s="133" t="s">
        <v>384</v>
      </c>
      <c r="D112" s="133" t="s">
        <v>308</v>
      </c>
      <c r="E112" s="134" t="s">
        <v>5574</v>
      </c>
      <c r="F112" s="135" t="s">
        <v>5575</v>
      </c>
      <c r="G112" s="136" t="s">
        <v>661</v>
      </c>
      <c r="H112" s="137">
        <v>12</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460</v>
      </c>
    </row>
    <row r="113" spans="2:65" s="1" customFormat="1" ht="16.5" customHeight="1">
      <c r="B113" s="33"/>
      <c r="C113" s="133" t="s">
        <v>8</v>
      </c>
      <c r="D113" s="133" t="s">
        <v>308</v>
      </c>
      <c r="E113" s="134" t="s">
        <v>3053</v>
      </c>
      <c r="F113" s="135" t="s">
        <v>3054</v>
      </c>
      <c r="G113" s="136" t="s">
        <v>240</v>
      </c>
      <c r="H113" s="137">
        <v>87</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476</v>
      </c>
    </row>
    <row r="114" spans="2:65" s="1" customFormat="1" ht="16.5" customHeight="1">
      <c r="B114" s="33"/>
      <c r="C114" s="133" t="s">
        <v>400</v>
      </c>
      <c r="D114" s="133" t="s">
        <v>308</v>
      </c>
      <c r="E114" s="134" t="s">
        <v>5576</v>
      </c>
      <c r="F114" s="135" t="s">
        <v>5577</v>
      </c>
      <c r="G114" s="136" t="s">
        <v>240</v>
      </c>
      <c r="H114" s="137">
        <v>2</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489</v>
      </c>
    </row>
    <row r="115" spans="2:65" s="1" customFormat="1" ht="16.5" customHeight="1">
      <c r="B115" s="33"/>
      <c r="C115" s="133" t="s">
        <v>406</v>
      </c>
      <c r="D115" s="133" t="s">
        <v>308</v>
      </c>
      <c r="E115" s="134" t="s">
        <v>3056</v>
      </c>
      <c r="F115" s="135" t="s">
        <v>3057</v>
      </c>
      <c r="G115" s="136" t="s">
        <v>375</v>
      </c>
      <c r="H115" s="137">
        <v>0.15</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504</v>
      </c>
    </row>
    <row r="116" spans="2:65" s="1" customFormat="1" ht="16.5" customHeight="1">
      <c r="B116" s="33"/>
      <c r="C116" s="133" t="s">
        <v>414</v>
      </c>
      <c r="D116" s="133" t="s">
        <v>308</v>
      </c>
      <c r="E116" s="134" t="s">
        <v>5578</v>
      </c>
      <c r="F116" s="135" t="s">
        <v>5579</v>
      </c>
      <c r="G116" s="136" t="s">
        <v>375</v>
      </c>
      <c r="H116" s="137">
        <v>0.1</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517</v>
      </c>
    </row>
    <row r="117" spans="2:65" s="11" customFormat="1" ht="25.9" customHeight="1">
      <c r="B117" s="121"/>
      <c r="D117" s="122" t="s">
        <v>71</v>
      </c>
      <c r="E117" s="123" t="s">
        <v>3059</v>
      </c>
      <c r="F117" s="123" t="s">
        <v>3060</v>
      </c>
      <c r="I117" s="124"/>
      <c r="J117" s="125">
        <f>BK117</f>
        <v>0</v>
      </c>
      <c r="L117" s="121"/>
      <c r="M117" s="126"/>
      <c r="P117" s="127">
        <f>SUM(P118:P128)</f>
        <v>0</v>
      </c>
      <c r="R117" s="127">
        <f>SUM(R118:R128)</f>
        <v>0</v>
      </c>
      <c r="T117" s="128">
        <f>SUM(T118:T128)</f>
        <v>0</v>
      </c>
      <c r="AR117" s="122" t="s">
        <v>81</v>
      </c>
      <c r="AT117" s="129" t="s">
        <v>71</v>
      </c>
      <c r="AU117" s="129" t="s">
        <v>72</v>
      </c>
      <c r="AY117" s="122" t="s">
        <v>306</v>
      </c>
      <c r="BK117" s="130">
        <f>SUM(BK118:BK128)</f>
        <v>0</v>
      </c>
    </row>
    <row r="118" spans="2:65" s="1" customFormat="1" ht="16.5" customHeight="1">
      <c r="B118" s="33"/>
      <c r="C118" s="133" t="s">
        <v>368</v>
      </c>
      <c r="D118" s="133" t="s">
        <v>308</v>
      </c>
      <c r="E118" s="134" t="s">
        <v>5580</v>
      </c>
      <c r="F118" s="135" t="s">
        <v>5581</v>
      </c>
      <c r="G118" s="136" t="s">
        <v>661</v>
      </c>
      <c r="H118" s="137">
        <v>4</v>
      </c>
      <c r="I118" s="138"/>
      <c r="J118" s="139">
        <f t="shared" ref="J118:J128" si="10">ROUND(I118*H118,2)</f>
        <v>0</v>
      </c>
      <c r="K118" s="135" t="s">
        <v>311</v>
      </c>
      <c r="L118" s="33"/>
      <c r="M118" s="140" t="s">
        <v>21</v>
      </c>
      <c r="N118" s="141" t="s">
        <v>43</v>
      </c>
      <c r="P118" s="142">
        <f t="shared" ref="P118:P128" si="11">O118*H118</f>
        <v>0</v>
      </c>
      <c r="Q118" s="142">
        <v>0</v>
      </c>
      <c r="R118" s="142">
        <f t="shared" ref="R118:R128" si="12">Q118*H118</f>
        <v>0</v>
      </c>
      <c r="S118" s="142">
        <v>0</v>
      </c>
      <c r="T118" s="143">
        <f t="shared" ref="T118:T128" si="13">S118*H118</f>
        <v>0</v>
      </c>
      <c r="AR118" s="144" t="s">
        <v>368</v>
      </c>
      <c r="AT118" s="144" t="s">
        <v>308</v>
      </c>
      <c r="AU118" s="144" t="s">
        <v>79</v>
      </c>
      <c r="AY118" s="18" t="s">
        <v>306</v>
      </c>
      <c r="BE118" s="145">
        <f t="shared" ref="BE118:BE128" si="14">IF(N118="základní",J118,0)</f>
        <v>0</v>
      </c>
      <c r="BF118" s="145">
        <f t="shared" ref="BF118:BF128" si="15">IF(N118="snížená",J118,0)</f>
        <v>0</v>
      </c>
      <c r="BG118" s="145">
        <f t="shared" ref="BG118:BG128" si="16">IF(N118="zákl. přenesená",J118,0)</f>
        <v>0</v>
      </c>
      <c r="BH118" s="145">
        <f t="shared" ref="BH118:BH128" si="17">IF(N118="sníž. přenesená",J118,0)</f>
        <v>0</v>
      </c>
      <c r="BI118" s="145">
        <f t="shared" ref="BI118:BI128" si="18">IF(N118="nulová",J118,0)</f>
        <v>0</v>
      </c>
      <c r="BJ118" s="18" t="s">
        <v>79</v>
      </c>
      <c r="BK118" s="145">
        <f t="shared" ref="BK118:BK128" si="19">ROUND(I118*H118,2)</f>
        <v>0</v>
      </c>
      <c r="BL118" s="18" t="s">
        <v>368</v>
      </c>
      <c r="BM118" s="144" t="s">
        <v>530</v>
      </c>
    </row>
    <row r="119" spans="2:65" s="1" customFormat="1" ht="16.5" customHeight="1">
      <c r="B119" s="33"/>
      <c r="C119" s="133" t="s">
        <v>426</v>
      </c>
      <c r="D119" s="133" t="s">
        <v>308</v>
      </c>
      <c r="E119" s="134" t="s">
        <v>5582</v>
      </c>
      <c r="F119" s="135" t="s">
        <v>5583</v>
      </c>
      <c r="G119" s="136" t="s">
        <v>661</v>
      </c>
      <c r="H119" s="137">
        <v>4</v>
      </c>
      <c r="I119" s="138"/>
      <c r="J119" s="139">
        <f t="shared" si="10"/>
        <v>0</v>
      </c>
      <c r="K119" s="135" t="s">
        <v>311</v>
      </c>
      <c r="L119" s="33"/>
      <c r="M119" s="140" t="s">
        <v>21</v>
      </c>
      <c r="N119" s="141" t="s">
        <v>43</v>
      </c>
      <c r="P119" s="142">
        <f t="shared" si="11"/>
        <v>0</v>
      </c>
      <c r="Q119" s="142">
        <v>0</v>
      </c>
      <c r="R119" s="142">
        <f t="shared" si="12"/>
        <v>0</v>
      </c>
      <c r="S119" s="142">
        <v>0</v>
      </c>
      <c r="T119" s="143">
        <f t="shared" si="13"/>
        <v>0</v>
      </c>
      <c r="AR119" s="144" t="s">
        <v>368</v>
      </c>
      <c r="AT119" s="144" t="s">
        <v>308</v>
      </c>
      <c r="AU119" s="144" t="s">
        <v>79</v>
      </c>
      <c r="AY119" s="18" t="s">
        <v>306</v>
      </c>
      <c r="BE119" s="145">
        <f t="shared" si="14"/>
        <v>0</v>
      </c>
      <c r="BF119" s="145">
        <f t="shared" si="15"/>
        <v>0</v>
      </c>
      <c r="BG119" s="145">
        <f t="shared" si="16"/>
        <v>0</v>
      </c>
      <c r="BH119" s="145">
        <f t="shared" si="17"/>
        <v>0</v>
      </c>
      <c r="BI119" s="145">
        <f t="shared" si="18"/>
        <v>0</v>
      </c>
      <c r="BJ119" s="18" t="s">
        <v>79</v>
      </c>
      <c r="BK119" s="145">
        <f t="shared" si="19"/>
        <v>0</v>
      </c>
      <c r="BL119" s="18" t="s">
        <v>368</v>
      </c>
      <c r="BM119" s="144" t="s">
        <v>545</v>
      </c>
    </row>
    <row r="120" spans="2:65" s="1" customFormat="1" ht="16.5" customHeight="1">
      <c r="B120" s="33"/>
      <c r="C120" s="133" t="s">
        <v>432</v>
      </c>
      <c r="D120" s="133" t="s">
        <v>308</v>
      </c>
      <c r="E120" s="134" t="s">
        <v>5584</v>
      </c>
      <c r="F120" s="135" t="s">
        <v>5585</v>
      </c>
      <c r="G120" s="136" t="s">
        <v>661</v>
      </c>
      <c r="H120" s="137">
        <v>10</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562</v>
      </c>
    </row>
    <row r="121" spans="2:65" s="1" customFormat="1" ht="16.5" customHeight="1">
      <c r="B121" s="33"/>
      <c r="C121" s="133" t="s">
        <v>439</v>
      </c>
      <c r="D121" s="133" t="s">
        <v>308</v>
      </c>
      <c r="E121" s="134" t="s">
        <v>5586</v>
      </c>
      <c r="F121" s="135" t="s">
        <v>5587</v>
      </c>
      <c r="G121" s="136" t="s">
        <v>661</v>
      </c>
      <c r="H121" s="137">
        <v>12</v>
      </c>
      <c r="I121" s="138"/>
      <c r="J121" s="139">
        <f t="shared" si="10"/>
        <v>0</v>
      </c>
      <c r="K121" s="135" t="s">
        <v>311</v>
      </c>
      <c r="L121" s="33"/>
      <c r="M121" s="140" t="s">
        <v>21</v>
      </c>
      <c r="N121" s="141" t="s">
        <v>43</v>
      </c>
      <c r="P121" s="142">
        <f t="shared" si="11"/>
        <v>0</v>
      </c>
      <c r="Q121" s="142">
        <v>0</v>
      </c>
      <c r="R121" s="142">
        <f t="shared" si="12"/>
        <v>0</v>
      </c>
      <c r="S121" s="142">
        <v>0</v>
      </c>
      <c r="T121" s="143">
        <f t="shared" si="13"/>
        <v>0</v>
      </c>
      <c r="AR121" s="144" t="s">
        <v>368</v>
      </c>
      <c r="AT121" s="144" t="s">
        <v>308</v>
      </c>
      <c r="AU121" s="144" t="s">
        <v>79</v>
      </c>
      <c r="AY121" s="18" t="s">
        <v>306</v>
      </c>
      <c r="BE121" s="145">
        <f t="shared" si="14"/>
        <v>0</v>
      </c>
      <c r="BF121" s="145">
        <f t="shared" si="15"/>
        <v>0</v>
      </c>
      <c r="BG121" s="145">
        <f t="shared" si="16"/>
        <v>0</v>
      </c>
      <c r="BH121" s="145">
        <f t="shared" si="17"/>
        <v>0</v>
      </c>
      <c r="BI121" s="145">
        <f t="shared" si="18"/>
        <v>0</v>
      </c>
      <c r="BJ121" s="18" t="s">
        <v>79</v>
      </c>
      <c r="BK121" s="145">
        <f t="shared" si="19"/>
        <v>0</v>
      </c>
      <c r="BL121" s="18" t="s">
        <v>368</v>
      </c>
      <c r="BM121" s="144" t="s">
        <v>578</v>
      </c>
    </row>
    <row r="122" spans="2:65" s="1" customFormat="1" ht="16.5" customHeight="1">
      <c r="B122" s="33"/>
      <c r="C122" s="133" t="s">
        <v>446</v>
      </c>
      <c r="D122" s="133" t="s">
        <v>308</v>
      </c>
      <c r="E122" s="134" t="s">
        <v>5588</v>
      </c>
      <c r="F122" s="135" t="s">
        <v>5589</v>
      </c>
      <c r="G122" s="136" t="s">
        <v>661</v>
      </c>
      <c r="H122" s="137">
        <v>2</v>
      </c>
      <c r="I122" s="138"/>
      <c r="J122" s="139">
        <f t="shared" si="10"/>
        <v>0</v>
      </c>
      <c r="K122" s="135" t="s">
        <v>311</v>
      </c>
      <c r="L122" s="33"/>
      <c r="M122" s="140" t="s">
        <v>21</v>
      </c>
      <c r="N122" s="141" t="s">
        <v>43</v>
      </c>
      <c r="P122" s="142">
        <f t="shared" si="11"/>
        <v>0</v>
      </c>
      <c r="Q122" s="142">
        <v>0</v>
      </c>
      <c r="R122" s="142">
        <f t="shared" si="12"/>
        <v>0</v>
      </c>
      <c r="S122" s="142">
        <v>0</v>
      </c>
      <c r="T122" s="143">
        <f t="shared" si="13"/>
        <v>0</v>
      </c>
      <c r="AR122" s="144" t="s">
        <v>368</v>
      </c>
      <c r="AT122" s="144" t="s">
        <v>308</v>
      </c>
      <c r="AU122" s="144" t="s">
        <v>79</v>
      </c>
      <c r="AY122" s="18" t="s">
        <v>306</v>
      </c>
      <c r="BE122" s="145">
        <f t="shared" si="14"/>
        <v>0</v>
      </c>
      <c r="BF122" s="145">
        <f t="shared" si="15"/>
        <v>0</v>
      </c>
      <c r="BG122" s="145">
        <f t="shared" si="16"/>
        <v>0</v>
      </c>
      <c r="BH122" s="145">
        <f t="shared" si="17"/>
        <v>0</v>
      </c>
      <c r="BI122" s="145">
        <f t="shared" si="18"/>
        <v>0</v>
      </c>
      <c r="BJ122" s="18" t="s">
        <v>79</v>
      </c>
      <c r="BK122" s="145">
        <f t="shared" si="19"/>
        <v>0</v>
      </c>
      <c r="BL122" s="18" t="s">
        <v>368</v>
      </c>
      <c r="BM122" s="144" t="s">
        <v>591</v>
      </c>
    </row>
    <row r="123" spans="2:65" s="1" customFormat="1" ht="16.5" customHeight="1">
      <c r="B123" s="33"/>
      <c r="C123" s="133" t="s">
        <v>7</v>
      </c>
      <c r="D123" s="133" t="s">
        <v>308</v>
      </c>
      <c r="E123" s="134" t="s">
        <v>5590</v>
      </c>
      <c r="F123" s="135" t="s">
        <v>5591</v>
      </c>
      <c r="G123" s="136" t="s">
        <v>661</v>
      </c>
      <c r="H123" s="137">
        <v>1</v>
      </c>
      <c r="I123" s="138"/>
      <c r="J123" s="139">
        <f t="shared" si="10"/>
        <v>0</v>
      </c>
      <c r="K123" s="135" t="s">
        <v>311</v>
      </c>
      <c r="L123" s="33"/>
      <c r="M123" s="140" t="s">
        <v>21</v>
      </c>
      <c r="N123" s="141" t="s">
        <v>43</v>
      </c>
      <c r="P123" s="142">
        <f t="shared" si="11"/>
        <v>0</v>
      </c>
      <c r="Q123" s="142">
        <v>0</v>
      </c>
      <c r="R123" s="142">
        <f t="shared" si="12"/>
        <v>0</v>
      </c>
      <c r="S123" s="142">
        <v>0</v>
      </c>
      <c r="T123" s="143">
        <f t="shared" si="13"/>
        <v>0</v>
      </c>
      <c r="AR123" s="144" t="s">
        <v>368</v>
      </c>
      <c r="AT123" s="144" t="s">
        <v>308</v>
      </c>
      <c r="AU123" s="144" t="s">
        <v>79</v>
      </c>
      <c r="AY123" s="18" t="s">
        <v>306</v>
      </c>
      <c r="BE123" s="145">
        <f t="shared" si="14"/>
        <v>0</v>
      </c>
      <c r="BF123" s="145">
        <f t="shared" si="15"/>
        <v>0</v>
      </c>
      <c r="BG123" s="145">
        <f t="shared" si="16"/>
        <v>0</v>
      </c>
      <c r="BH123" s="145">
        <f t="shared" si="17"/>
        <v>0</v>
      </c>
      <c r="BI123" s="145">
        <f t="shared" si="18"/>
        <v>0</v>
      </c>
      <c r="BJ123" s="18" t="s">
        <v>79</v>
      </c>
      <c r="BK123" s="145">
        <f t="shared" si="19"/>
        <v>0</v>
      </c>
      <c r="BL123" s="18" t="s">
        <v>368</v>
      </c>
      <c r="BM123" s="144" t="s">
        <v>603</v>
      </c>
    </row>
    <row r="124" spans="2:65" s="1" customFormat="1" ht="16.5" customHeight="1">
      <c r="B124" s="33"/>
      <c r="C124" s="133" t="s">
        <v>460</v>
      </c>
      <c r="D124" s="133" t="s">
        <v>308</v>
      </c>
      <c r="E124" s="134" t="s">
        <v>5592</v>
      </c>
      <c r="F124" s="135" t="s">
        <v>5593</v>
      </c>
      <c r="G124" s="136" t="s">
        <v>661</v>
      </c>
      <c r="H124" s="137">
        <v>10</v>
      </c>
      <c r="I124" s="138"/>
      <c r="J124" s="139">
        <f t="shared" si="10"/>
        <v>0</v>
      </c>
      <c r="K124" s="135" t="s">
        <v>311</v>
      </c>
      <c r="L124" s="33"/>
      <c r="M124" s="140" t="s">
        <v>21</v>
      </c>
      <c r="N124" s="141" t="s">
        <v>43</v>
      </c>
      <c r="P124" s="142">
        <f t="shared" si="11"/>
        <v>0</v>
      </c>
      <c r="Q124" s="142">
        <v>0</v>
      </c>
      <c r="R124" s="142">
        <f t="shared" si="12"/>
        <v>0</v>
      </c>
      <c r="S124" s="142">
        <v>0</v>
      </c>
      <c r="T124" s="143">
        <f t="shared" si="13"/>
        <v>0</v>
      </c>
      <c r="AR124" s="144" t="s">
        <v>368</v>
      </c>
      <c r="AT124" s="144" t="s">
        <v>308</v>
      </c>
      <c r="AU124" s="144" t="s">
        <v>79</v>
      </c>
      <c r="AY124" s="18" t="s">
        <v>306</v>
      </c>
      <c r="BE124" s="145">
        <f t="shared" si="14"/>
        <v>0</v>
      </c>
      <c r="BF124" s="145">
        <f t="shared" si="15"/>
        <v>0</v>
      </c>
      <c r="BG124" s="145">
        <f t="shared" si="16"/>
        <v>0</v>
      </c>
      <c r="BH124" s="145">
        <f t="shared" si="17"/>
        <v>0</v>
      </c>
      <c r="BI124" s="145">
        <f t="shared" si="18"/>
        <v>0</v>
      </c>
      <c r="BJ124" s="18" t="s">
        <v>79</v>
      </c>
      <c r="BK124" s="145">
        <f t="shared" si="19"/>
        <v>0</v>
      </c>
      <c r="BL124" s="18" t="s">
        <v>368</v>
      </c>
      <c r="BM124" s="144" t="s">
        <v>618</v>
      </c>
    </row>
    <row r="125" spans="2:65" s="1" customFormat="1" ht="16.5" customHeight="1">
      <c r="B125" s="33"/>
      <c r="C125" s="133" t="s">
        <v>468</v>
      </c>
      <c r="D125" s="133" t="s">
        <v>308</v>
      </c>
      <c r="E125" s="134" t="s">
        <v>5594</v>
      </c>
      <c r="F125" s="135" t="s">
        <v>5595</v>
      </c>
      <c r="G125" s="136" t="s">
        <v>661</v>
      </c>
      <c r="H125" s="137">
        <v>10</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368</v>
      </c>
      <c r="AT125" s="144" t="s">
        <v>308</v>
      </c>
      <c r="AU125" s="144" t="s">
        <v>79</v>
      </c>
      <c r="AY125" s="18" t="s">
        <v>306</v>
      </c>
      <c r="BE125" s="145">
        <f t="shared" si="14"/>
        <v>0</v>
      </c>
      <c r="BF125" s="145">
        <f t="shared" si="15"/>
        <v>0</v>
      </c>
      <c r="BG125" s="145">
        <f t="shared" si="16"/>
        <v>0</v>
      </c>
      <c r="BH125" s="145">
        <f t="shared" si="17"/>
        <v>0</v>
      </c>
      <c r="BI125" s="145">
        <f t="shared" si="18"/>
        <v>0</v>
      </c>
      <c r="BJ125" s="18" t="s">
        <v>79</v>
      </c>
      <c r="BK125" s="145">
        <f t="shared" si="19"/>
        <v>0</v>
      </c>
      <c r="BL125" s="18" t="s">
        <v>368</v>
      </c>
      <c r="BM125" s="144" t="s">
        <v>635</v>
      </c>
    </row>
    <row r="126" spans="2:65" s="1" customFormat="1" ht="16.5" customHeight="1">
      <c r="B126" s="33"/>
      <c r="C126" s="133" t="s">
        <v>476</v>
      </c>
      <c r="D126" s="133" t="s">
        <v>308</v>
      </c>
      <c r="E126" s="134" t="s">
        <v>5596</v>
      </c>
      <c r="F126" s="135" t="s">
        <v>5597</v>
      </c>
      <c r="G126" s="136" t="s">
        <v>661</v>
      </c>
      <c r="H126" s="137">
        <v>10</v>
      </c>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368</v>
      </c>
      <c r="AT126" s="144" t="s">
        <v>308</v>
      </c>
      <c r="AU126" s="144" t="s">
        <v>79</v>
      </c>
      <c r="AY126" s="18" t="s">
        <v>306</v>
      </c>
      <c r="BE126" s="145">
        <f t="shared" si="14"/>
        <v>0</v>
      </c>
      <c r="BF126" s="145">
        <f t="shared" si="15"/>
        <v>0</v>
      </c>
      <c r="BG126" s="145">
        <f t="shared" si="16"/>
        <v>0</v>
      </c>
      <c r="BH126" s="145">
        <f t="shared" si="17"/>
        <v>0</v>
      </c>
      <c r="BI126" s="145">
        <f t="shared" si="18"/>
        <v>0</v>
      </c>
      <c r="BJ126" s="18" t="s">
        <v>79</v>
      </c>
      <c r="BK126" s="145">
        <f t="shared" si="19"/>
        <v>0</v>
      </c>
      <c r="BL126" s="18" t="s">
        <v>368</v>
      </c>
      <c r="BM126" s="144" t="s">
        <v>646</v>
      </c>
    </row>
    <row r="127" spans="2:65" s="1" customFormat="1" ht="16.5" customHeight="1">
      <c r="B127" s="33"/>
      <c r="C127" s="133" t="s">
        <v>482</v>
      </c>
      <c r="D127" s="133" t="s">
        <v>308</v>
      </c>
      <c r="E127" s="134" t="s">
        <v>3070</v>
      </c>
      <c r="F127" s="135" t="s">
        <v>3071</v>
      </c>
      <c r="G127" s="136" t="s">
        <v>375</v>
      </c>
      <c r="H127" s="137">
        <v>0.1</v>
      </c>
      <c r="I127" s="138"/>
      <c r="J127" s="139">
        <f t="shared" si="10"/>
        <v>0</v>
      </c>
      <c r="K127" s="135" t="s">
        <v>311</v>
      </c>
      <c r="L127" s="33"/>
      <c r="M127" s="140" t="s">
        <v>21</v>
      </c>
      <c r="N127" s="141" t="s">
        <v>43</v>
      </c>
      <c r="P127" s="142">
        <f t="shared" si="11"/>
        <v>0</v>
      </c>
      <c r="Q127" s="142">
        <v>0</v>
      </c>
      <c r="R127" s="142">
        <f t="shared" si="12"/>
        <v>0</v>
      </c>
      <c r="S127" s="142">
        <v>0</v>
      </c>
      <c r="T127" s="143">
        <f t="shared" si="13"/>
        <v>0</v>
      </c>
      <c r="AR127" s="144" t="s">
        <v>368</v>
      </c>
      <c r="AT127" s="144" t="s">
        <v>308</v>
      </c>
      <c r="AU127" s="144" t="s">
        <v>79</v>
      </c>
      <c r="AY127" s="18" t="s">
        <v>306</v>
      </c>
      <c r="BE127" s="145">
        <f t="shared" si="14"/>
        <v>0</v>
      </c>
      <c r="BF127" s="145">
        <f t="shared" si="15"/>
        <v>0</v>
      </c>
      <c r="BG127" s="145">
        <f t="shared" si="16"/>
        <v>0</v>
      </c>
      <c r="BH127" s="145">
        <f t="shared" si="17"/>
        <v>0</v>
      </c>
      <c r="BI127" s="145">
        <f t="shared" si="18"/>
        <v>0</v>
      </c>
      <c r="BJ127" s="18" t="s">
        <v>79</v>
      </c>
      <c r="BK127" s="145">
        <f t="shared" si="19"/>
        <v>0</v>
      </c>
      <c r="BL127" s="18" t="s">
        <v>368</v>
      </c>
      <c r="BM127" s="144" t="s">
        <v>658</v>
      </c>
    </row>
    <row r="128" spans="2:65" s="1" customFormat="1" ht="16.5" customHeight="1">
      <c r="B128" s="33"/>
      <c r="C128" s="133" t="s">
        <v>489</v>
      </c>
      <c r="D128" s="133" t="s">
        <v>308</v>
      </c>
      <c r="E128" s="134" t="s">
        <v>5598</v>
      </c>
      <c r="F128" s="135" t="s">
        <v>5599</v>
      </c>
      <c r="G128" s="136" t="s">
        <v>375</v>
      </c>
      <c r="H128" s="137">
        <v>0.05</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368</v>
      </c>
      <c r="AT128" s="144" t="s">
        <v>308</v>
      </c>
      <c r="AU128" s="144" t="s">
        <v>79</v>
      </c>
      <c r="AY128" s="18" t="s">
        <v>306</v>
      </c>
      <c r="BE128" s="145">
        <f t="shared" si="14"/>
        <v>0</v>
      </c>
      <c r="BF128" s="145">
        <f t="shared" si="15"/>
        <v>0</v>
      </c>
      <c r="BG128" s="145">
        <f t="shared" si="16"/>
        <v>0</v>
      </c>
      <c r="BH128" s="145">
        <f t="shared" si="17"/>
        <v>0</v>
      </c>
      <c r="BI128" s="145">
        <f t="shared" si="18"/>
        <v>0</v>
      </c>
      <c r="BJ128" s="18" t="s">
        <v>79</v>
      </c>
      <c r="BK128" s="145">
        <f t="shared" si="19"/>
        <v>0</v>
      </c>
      <c r="BL128" s="18" t="s">
        <v>368</v>
      </c>
      <c r="BM128" s="144" t="s">
        <v>680</v>
      </c>
    </row>
    <row r="129" spans="2:65" s="11" customFormat="1" ht="25.9" customHeight="1">
      <c r="B129" s="121"/>
      <c r="D129" s="122" t="s">
        <v>71</v>
      </c>
      <c r="E129" s="123" t="s">
        <v>3073</v>
      </c>
      <c r="F129" s="123" t="s">
        <v>3074</v>
      </c>
      <c r="I129" s="124"/>
      <c r="J129" s="125">
        <f>BK129</f>
        <v>0</v>
      </c>
      <c r="L129" s="121"/>
      <c r="M129" s="126"/>
      <c r="P129" s="127">
        <f>SUM(P130:P136)</f>
        <v>0</v>
      </c>
      <c r="R129" s="127">
        <f>SUM(R130:R136)</f>
        <v>0</v>
      </c>
      <c r="T129" s="128">
        <f>SUM(T130:T136)</f>
        <v>0</v>
      </c>
      <c r="AR129" s="122" t="s">
        <v>81</v>
      </c>
      <c r="AT129" s="129" t="s">
        <v>71</v>
      </c>
      <c r="AU129" s="129" t="s">
        <v>72</v>
      </c>
      <c r="AY129" s="122" t="s">
        <v>306</v>
      </c>
      <c r="BK129" s="130">
        <f>SUM(BK130:BK136)</f>
        <v>0</v>
      </c>
    </row>
    <row r="130" spans="2:65" s="1" customFormat="1" ht="16.5" customHeight="1">
      <c r="B130" s="33"/>
      <c r="C130" s="133" t="s">
        <v>497</v>
      </c>
      <c r="D130" s="133" t="s">
        <v>308</v>
      </c>
      <c r="E130" s="134" t="s">
        <v>5600</v>
      </c>
      <c r="F130" s="135" t="s">
        <v>5601</v>
      </c>
      <c r="G130" s="136" t="s">
        <v>661</v>
      </c>
      <c r="H130" s="137">
        <v>5</v>
      </c>
      <c r="I130" s="138"/>
      <c r="J130" s="139">
        <f t="shared" ref="J130:J136" si="20">ROUND(I130*H130,2)</f>
        <v>0</v>
      </c>
      <c r="K130" s="135" t="s">
        <v>311</v>
      </c>
      <c r="L130" s="33"/>
      <c r="M130" s="140" t="s">
        <v>21</v>
      </c>
      <c r="N130" s="141" t="s">
        <v>43</v>
      </c>
      <c r="P130" s="142">
        <f t="shared" ref="P130:P136" si="21">O130*H130</f>
        <v>0</v>
      </c>
      <c r="Q130" s="142">
        <v>0</v>
      </c>
      <c r="R130" s="142">
        <f t="shared" ref="R130:R136" si="22">Q130*H130</f>
        <v>0</v>
      </c>
      <c r="S130" s="142">
        <v>0</v>
      </c>
      <c r="T130" s="143">
        <f t="shared" ref="T130:T136" si="23">S130*H130</f>
        <v>0</v>
      </c>
      <c r="AR130" s="144" t="s">
        <v>368</v>
      </c>
      <c r="AT130" s="144" t="s">
        <v>308</v>
      </c>
      <c r="AU130" s="144" t="s">
        <v>79</v>
      </c>
      <c r="AY130" s="18" t="s">
        <v>306</v>
      </c>
      <c r="BE130" s="145">
        <f t="shared" ref="BE130:BE136" si="24">IF(N130="základní",J130,0)</f>
        <v>0</v>
      </c>
      <c r="BF130" s="145">
        <f t="shared" ref="BF130:BF136" si="25">IF(N130="snížená",J130,0)</f>
        <v>0</v>
      </c>
      <c r="BG130" s="145">
        <f t="shared" ref="BG130:BG136" si="26">IF(N130="zákl. přenesená",J130,0)</f>
        <v>0</v>
      </c>
      <c r="BH130" s="145">
        <f t="shared" ref="BH130:BH136" si="27">IF(N130="sníž. přenesená",J130,0)</f>
        <v>0</v>
      </c>
      <c r="BI130" s="145">
        <f t="shared" ref="BI130:BI136" si="28">IF(N130="nulová",J130,0)</f>
        <v>0</v>
      </c>
      <c r="BJ130" s="18" t="s">
        <v>79</v>
      </c>
      <c r="BK130" s="145">
        <f t="shared" ref="BK130:BK136" si="29">ROUND(I130*H130,2)</f>
        <v>0</v>
      </c>
      <c r="BL130" s="18" t="s">
        <v>368</v>
      </c>
      <c r="BM130" s="144" t="s">
        <v>709</v>
      </c>
    </row>
    <row r="131" spans="2:65" s="1" customFormat="1" ht="21.75" customHeight="1">
      <c r="B131" s="33"/>
      <c r="C131" s="133" t="s">
        <v>504</v>
      </c>
      <c r="D131" s="133" t="s">
        <v>308</v>
      </c>
      <c r="E131" s="134" t="s">
        <v>5602</v>
      </c>
      <c r="F131" s="135" t="s">
        <v>5603</v>
      </c>
      <c r="G131" s="136" t="s">
        <v>661</v>
      </c>
      <c r="H131" s="137">
        <v>5</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368</v>
      </c>
      <c r="AT131" s="144" t="s">
        <v>308</v>
      </c>
      <c r="AU131" s="144" t="s">
        <v>79</v>
      </c>
      <c r="AY131" s="18" t="s">
        <v>306</v>
      </c>
      <c r="BE131" s="145">
        <f t="shared" si="24"/>
        <v>0</v>
      </c>
      <c r="BF131" s="145">
        <f t="shared" si="25"/>
        <v>0</v>
      </c>
      <c r="BG131" s="145">
        <f t="shared" si="26"/>
        <v>0</v>
      </c>
      <c r="BH131" s="145">
        <f t="shared" si="27"/>
        <v>0</v>
      </c>
      <c r="BI131" s="145">
        <f t="shared" si="28"/>
        <v>0</v>
      </c>
      <c r="BJ131" s="18" t="s">
        <v>79</v>
      </c>
      <c r="BK131" s="145">
        <f t="shared" si="29"/>
        <v>0</v>
      </c>
      <c r="BL131" s="18" t="s">
        <v>368</v>
      </c>
      <c r="BM131" s="144" t="s">
        <v>719</v>
      </c>
    </row>
    <row r="132" spans="2:65" s="1" customFormat="1" ht="21.75" customHeight="1">
      <c r="B132" s="33"/>
      <c r="C132" s="133" t="s">
        <v>511</v>
      </c>
      <c r="D132" s="133" t="s">
        <v>308</v>
      </c>
      <c r="E132" s="134" t="s">
        <v>5604</v>
      </c>
      <c r="F132" s="135" t="s">
        <v>5605</v>
      </c>
      <c r="G132" s="136" t="s">
        <v>661</v>
      </c>
      <c r="H132" s="137">
        <v>1</v>
      </c>
      <c r="I132" s="138"/>
      <c r="J132" s="139">
        <f t="shared" si="20"/>
        <v>0</v>
      </c>
      <c r="K132" s="135" t="s">
        <v>311</v>
      </c>
      <c r="L132" s="33"/>
      <c r="M132" s="140" t="s">
        <v>21</v>
      </c>
      <c r="N132" s="141" t="s">
        <v>43</v>
      </c>
      <c r="P132" s="142">
        <f t="shared" si="21"/>
        <v>0</v>
      </c>
      <c r="Q132" s="142">
        <v>0</v>
      </c>
      <c r="R132" s="142">
        <f t="shared" si="22"/>
        <v>0</v>
      </c>
      <c r="S132" s="142">
        <v>0</v>
      </c>
      <c r="T132" s="143">
        <f t="shared" si="23"/>
        <v>0</v>
      </c>
      <c r="AR132" s="144" t="s">
        <v>368</v>
      </c>
      <c r="AT132" s="144" t="s">
        <v>308</v>
      </c>
      <c r="AU132" s="144" t="s">
        <v>79</v>
      </c>
      <c r="AY132" s="18" t="s">
        <v>306</v>
      </c>
      <c r="BE132" s="145">
        <f t="shared" si="24"/>
        <v>0</v>
      </c>
      <c r="BF132" s="145">
        <f t="shared" si="25"/>
        <v>0</v>
      </c>
      <c r="BG132" s="145">
        <f t="shared" si="26"/>
        <v>0</v>
      </c>
      <c r="BH132" s="145">
        <f t="shared" si="27"/>
        <v>0</v>
      </c>
      <c r="BI132" s="145">
        <f t="shared" si="28"/>
        <v>0</v>
      </c>
      <c r="BJ132" s="18" t="s">
        <v>79</v>
      </c>
      <c r="BK132" s="145">
        <f t="shared" si="29"/>
        <v>0</v>
      </c>
      <c r="BL132" s="18" t="s">
        <v>368</v>
      </c>
      <c r="BM132" s="144" t="s">
        <v>732</v>
      </c>
    </row>
    <row r="133" spans="2:65" s="1" customFormat="1" ht="16.5" customHeight="1">
      <c r="B133" s="33"/>
      <c r="C133" s="133" t="s">
        <v>517</v>
      </c>
      <c r="D133" s="133" t="s">
        <v>308</v>
      </c>
      <c r="E133" s="134" t="s">
        <v>5606</v>
      </c>
      <c r="F133" s="135" t="s">
        <v>5607</v>
      </c>
      <c r="G133" s="136" t="s">
        <v>661</v>
      </c>
      <c r="H133" s="137">
        <v>6</v>
      </c>
      <c r="I133" s="138"/>
      <c r="J133" s="139">
        <f t="shared" si="20"/>
        <v>0</v>
      </c>
      <c r="K133" s="135" t="s">
        <v>311</v>
      </c>
      <c r="L133" s="33"/>
      <c r="M133" s="140" t="s">
        <v>21</v>
      </c>
      <c r="N133" s="141" t="s">
        <v>43</v>
      </c>
      <c r="P133" s="142">
        <f t="shared" si="21"/>
        <v>0</v>
      </c>
      <c r="Q133" s="142">
        <v>0</v>
      </c>
      <c r="R133" s="142">
        <f t="shared" si="22"/>
        <v>0</v>
      </c>
      <c r="S133" s="142">
        <v>0</v>
      </c>
      <c r="T133" s="143">
        <f t="shared" si="23"/>
        <v>0</v>
      </c>
      <c r="AR133" s="144" t="s">
        <v>368</v>
      </c>
      <c r="AT133" s="144" t="s">
        <v>308</v>
      </c>
      <c r="AU133" s="144" t="s">
        <v>79</v>
      </c>
      <c r="AY133" s="18" t="s">
        <v>306</v>
      </c>
      <c r="BE133" s="145">
        <f t="shared" si="24"/>
        <v>0</v>
      </c>
      <c r="BF133" s="145">
        <f t="shared" si="25"/>
        <v>0</v>
      </c>
      <c r="BG133" s="145">
        <f t="shared" si="26"/>
        <v>0</v>
      </c>
      <c r="BH133" s="145">
        <f t="shared" si="27"/>
        <v>0</v>
      </c>
      <c r="BI133" s="145">
        <f t="shared" si="28"/>
        <v>0</v>
      </c>
      <c r="BJ133" s="18" t="s">
        <v>79</v>
      </c>
      <c r="BK133" s="145">
        <f t="shared" si="29"/>
        <v>0</v>
      </c>
      <c r="BL133" s="18" t="s">
        <v>368</v>
      </c>
      <c r="BM133" s="144" t="s">
        <v>752</v>
      </c>
    </row>
    <row r="134" spans="2:65" s="1" customFormat="1" ht="16.5" customHeight="1">
      <c r="B134" s="33"/>
      <c r="C134" s="133" t="s">
        <v>523</v>
      </c>
      <c r="D134" s="133" t="s">
        <v>308</v>
      </c>
      <c r="E134" s="134" t="s">
        <v>5608</v>
      </c>
      <c r="F134" s="135" t="s">
        <v>5609</v>
      </c>
      <c r="G134" s="136" t="s">
        <v>661</v>
      </c>
      <c r="H134" s="137">
        <v>2</v>
      </c>
      <c r="I134" s="138"/>
      <c r="J134" s="139">
        <f t="shared" si="20"/>
        <v>0</v>
      </c>
      <c r="K134" s="135" t="s">
        <v>311</v>
      </c>
      <c r="L134" s="33"/>
      <c r="M134" s="140" t="s">
        <v>21</v>
      </c>
      <c r="N134" s="141" t="s">
        <v>43</v>
      </c>
      <c r="P134" s="142">
        <f t="shared" si="21"/>
        <v>0</v>
      </c>
      <c r="Q134" s="142">
        <v>0</v>
      </c>
      <c r="R134" s="142">
        <f t="shared" si="22"/>
        <v>0</v>
      </c>
      <c r="S134" s="142">
        <v>0</v>
      </c>
      <c r="T134" s="143">
        <f t="shared" si="23"/>
        <v>0</v>
      </c>
      <c r="AR134" s="144" t="s">
        <v>368</v>
      </c>
      <c r="AT134" s="144" t="s">
        <v>308</v>
      </c>
      <c r="AU134" s="144" t="s">
        <v>79</v>
      </c>
      <c r="AY134" s="18" t="s">
        <v>306</v>
      </c>
      <c r="BE134" s="145">
        <f t="shared" si="24"/>
        <v>0</v>
      </c>
      <c r="BF134" s="145">
        <f t="shared" si="25"/>
        <v>0</v>
      </c>
      <c r="BG134" s="145">
        <f t="shared" si="26"/>
        <v>0</v>
      </c>
      <c r="BH134" s="145">
        <f t="shared" si="27"/>
        <v>0</v>
      </c>
      <c r="BI134" s="145">
        <f t="shared" si="28"/>
        <v>0</v>
      </c>
      <c r="BJ134" s="18" t="s">
        <v>79</v>
      </c>
      <c r="BK134" s="145">
        <f t="shared" si="29"/>
        <v>0</v>
      </c>
      <c r="BL134" s="18" t="s">
        <v>368</v>
      </c>
      <c r="BM134" s="144" t="s">
        <v>764</v>
      </c>
    </row>
    <row r="135" spans="2:65" s="1" customFormat="1" ht="16.5" customHeight="1">
      <c r="B135" s="33"/>
      <c r="C135" s="133" t="s">
        <v>530</v>
      </c>
      <c r="D135" s="133" t="s">
        <v>308</v>
      </c>
      <c r="E135" s="134" t="s">
        <v>5610</v>
      </c>
      <c r="F135" s="135" t="s">
        <v>5611</v>
      </c>
      <c r="G135" s="136" t="s">
        <v>661</v>
      </c>
      <c r="H135" s="137">
        <v>6</v>
      </c>
      <c r="I135" s="138"/>
      <c r="J135" s="139">
        <f t="shared" si="20"/>
        <v>0</v>
      </c>
      <c r="K135" s="135" t="s">
        <v>311</v>
      </c>
      <c r="L135" s="33"/>
      <c r="M135" s="140" t="s">
        <v>21</v>
      </c>
      <c r="N135" s="141" t="s">
        <v>43</v>
      </c>
      <c r="P135" s="142">
        <f t="shared" si="21"/>
        <v>0</v>
      </c>
      <c r="Q135" s="142">
        <v>0</v>
      </c>
      <c r="R135" s="142">
        <f t="shared" si="22"/>
        <v>0</v>
      </c>
      <c r="S135" s="142">
        <v>0</v>
      </c>
      <c r="T135" s="143">
        <f t="shared" si="23"/>
        <v>0</v>
      </c>
      <c r="AR135" s="144" t="s">
        <v>368</v>
      </c>
      <c r="AT135" s="144" t="s">
        <v>308</v>
      </c>
      <c r="AU135" s="144" t="s">
        <v>79</v>
      </c>
      <c r="AY135" s="18" t="s">
        <v>306</v>
      </c>
      <c r="BE135" s="145">
        <f t="shared" si="24"/>
        <v>0</v>
      </c>
      <c r="BF135" s="145">
        <f t="shared" si="25"/>
        <v>0</v>
      </c>
      <c r="BG135" s="145">
        <f t="shared" si="26"/>
        <v>0</v>
      </c>
      <c r="BH135" s="145">
        <f t="shared" si="27"/>
        <v>0</v>
      </c>
      <c r="BI135" s="145">
        <f t="shared" si="28"/>
        <v>0</v>
      </c>
      <c r="BJ135" s="18" t="s">
        <v>79</v>
      </c>
      <c r="BK135" s="145">
        <f t="shared" si="29"/>
        <v>0</v>
      </c>
      <c r="BL135" s="18" t="s">
        <v>368</v>
      </c>
      <c r="BM135" s="144" t="s">
        <v>776</v>
      </c>
    </row>
    <row r="136" spans="2:65" s="1" customFormat="1" ht="16.5" customHeight="1">
      <c r="B136" s="33"/>
      <c r="C136" s="133" t="s">
        <v>538</v>
      </c>
      <c r="D136" s="133" t="s">
        <v>308</v>
      </c>
      <c r="E136" s="134" t="s">
        <v>3090</v>
      </c>
      <c r="F136" s="135" t="s">
        <v>3091</v>
      </c>
      <c r="G136" s="136" t="s">
        <v>375</v>
      </c>
      <c r="H136" s="137">
        <v>0.8</v>
      </c>
      <c r="I136" s="138"/>
      <c r="J136" s="139">
        <f t="shared" si="20"/>
        <v>0</v>
      </c>
      <c r="K136" s="135" t="s">
        <v>311</v>
      </c>
      <c r="L136" s="33"/>
      <c r="M136" s="140" t="s">
        <v>21</v>
      </c>
      <c r="N136" s="141" t="s">
        <v>43</v>
      </c>
      <c r="P136" s="142">
        <f t="shared" si="21"/>
        <v>0</v>
      </c>
      <c r="Q136" s="142">
        <v>0</v>
      </c>
      <c r="R136" s="142">
        <f t="shared" si="22"/>
        <v>0</v>
      </c>
      <c r="S136" s="142">
        <v>0</v>
      </c>
      <c r="T136" s="143">
        <f t="shared" si="23"/>
        <v>0</v>
      </c>
      <c r="AR136" s="144" t="s">
        <v>368</v>
      </c>
      <c r="AT136" s="144" t="s">
        <v>308</v>
      </c>
      <c r="AU136" s="144" t="s">
        <v>79</v>
      </c>
      <c r="AY136" s="18" t="s">
        <v>306</v>
      </c>
      <c r="BE136" s="145">
        <f t="shared" si="24"/>
        <v>0</v>
      </c>
      <c r="BF136" s="145">
        <f t="shared" si="25"/>
        <v>0</v>
      </c>
      <c r="BG136" s="145">
        <f t="shared" si="26"/>
        <v>0</v>
      </c>
      <c r="BH136" s="145">
        <f t="shared" si="27"/>
        <v>0</v>
      </c>
      <c r="BI136" s="145">
        <f t="shared" si="28"/>
        <v>0</v>
      </c>
      <c r="BJ136" s="18" t="s">
        <v>79</v>
      </c>
      <c r="BK136" s="145">
        <f t="shared" si="29"/>
        <v>0</v>
      </c>
      <c r="BL136" s="18" t="s">
        <v>368</v>
      </c>
      <c r="BM136" s="144" t="s">
        <v>790</v>
      </c>
    </row>
    <row r="137" spans="2:65" s="11" customFormat="1" ht="25.9" customHeight="1">
      <c r="B137" s="121"/>
      <c r="D137" s="122" t="s">
        <v>71</v>
      </c>
      <c r="E137" s="123" t="s">
        <v>3093</v>
      </c>
      <c r="F137" s="123" t="s">
        <v>3094</v>
      </c>
      <c r="I137" s="124"/>
      <c r="J137" s="125">
        <f>BK137</f>
        <v>0</v>
      </c>
      <c r="L137" s="121"/>
      <c r="M137" s="126"/>
      <c r="P137" s="127">
        <f>SUM(P138:P146)</f>
        <v>0</v>
      </c>
      <c r="R137" s="127">
        <f>SUM(R138:R146)</f>
        <v>0</v>
      </c>
      <c r="T137" s="128">
        <f>SUM(T138:T146)</f>
        <v>0</v>
      </c>
      <c r="AR137" s="122" t="s">
        <v>79</v>
      </c>
      <c r="AT137" s="129" t="s">
        <v>71</v>
      </c>
      <c r="AU137" s="129" t="s">
        <v>72</v>
      </c>
      <c r="AY137" s="122" t="s">
        <v>306</v>
      </c>
      <c r="BK137" s="130">
        <f>SUM(BK138:BK146)</f>
        <v>0</v>
      </c>
    </row>
    <row r="138" spans="2:65" s="1" customFormat="1" ht="16.5" customHeight="1">
      <c r="B138" s="33"/>
      <c r="C138" s="133" t="s">
        <v>545</v>
      </c>
      <c r="D138" s="133" t="s">
        <v>308</v>
      </c>
      <c r="E138" s="134" t="s">
        <v>5612</v>
      </c>
      <c r="F138" s="135" t="s">
        <v>5613</v>
      </c>
      <c r="G138" s="136" t="s">
        <v>236</v>
      </c>
      <c r="H138" s="137">
        <v>32</v>
      </c>
      <c r="I138" s="138"/>
      <c r="J138" s="139">
        <f t="shared" ref="J138:J146" si="30">ROUND(I138*H138,2)</f>
        <v>0</v>
      </c>
      <c r="K138" s="135" t="s">
        <v>311</v>
      </c>
      <c r="L138" s="33"/>
      <c r="M138" s="140" t="s">
        <v>21</v>
      </c>
      <c r="N138" s="141" t="s">
        <v>43</v>
      </c>
      <c r="P138" s="142">
        <f t="shared" ref="P138:P146" si="31">O138*H138</f>
        <v>0</v>
      </c>
      <c r="Q138" s="142">
        <v>0</v>
      </c>
      <c r="R138" s="142">
        <f t="shared" ref="R138:R146" si="32">Q138*H138</f>
        <v>0</v>
      </c>
      <c r="S138" s="142">
        <v>0</v>
      </c>
      <c r="T138" s="143">
        <f t="shared" ref="T138:T146" si="33">S138*H138</f>
        <v>0</v>
      </c>
      <c r="AR138" s="144" t="s">
        <v>108</v>
      </c>
      <c r="AT138" s="144" t="s">
        <v>308</v>
      </c>
      <c r="AU138" s="144" t="s">
        <v>79</v>
      </c>
      <c r="AY138" s="18" t="s">
        <v>306</v>
      </c>
      <c r="BE138" s="145">
        <f t="shared" ref="BE138:BE146" si="34">IF(N138="základní",J138,0)</f>
        <v>0</v>
      </c>
      <c r="BF138" s="145">
        <f t="shared" ref="BF138:BF146" si="35">IF(N138="snížená",J138,0)</f>
        <v>0</v>
      </c>
      <c r="BG138" s="145">
        <f t="shared" ref="BG138:BG146" si="36">IF(N138="zákl. přenesená",J138,0)</f>
        <v>0</v>
      </c>
      <c r="BH138" s="145">
        <f t="shared" ref="BH138:BH146" si="37">IF(N138="sníž. přenesená",J138,0)</f>
        <v>0</v>
      </c>
      <c r="BI138" s="145">
        <f t="shared" ref="BI138:BI146" si="38">IF(N138="nulová",J138,0)</f>
        <v>0</v>
      </c>
      <c r="BJ138" s="18" t="s">
        <v>79</v>
      </c>
      <c r="BK138" s="145">
        <f t="shared" ref="BK138:BK146" si="39">ROUND(I138*H138,2)</f>
        <v>0</v>
      </c>
      <c r="BL138" s="18" t="s">
        <v>108</v>
      </c>
      <c r="BM138" s="144" t="s">
        <v>802</v>
      </c>
    </row>
    <row r="139" spans="2:65" s="1" customFormat="1" ht="16.5" customHeight="1">
      <c r="B139" s="33"/>
      <c r="C139" s="133" t="s">
        <v>553</v>
      </c>
      <c r="D139" s="133" t="s">
        <v>308</v>
      </c>
      <c r="E139" s="134" t="s">
        <v>5614</v>
      </c>
      <c r="F139" s="135" t="s">
        <v>5615</v>
      </c>
      <c r="G139" s="136" t="s">
        <v>236</v>
      </c>
      <c r="H139" s="137">
        <v>31</v>
      </c>
      <c r="I139" s="138"/>
      <c r="J139" s="139">
        <f t="shared" si="30"/>
        <v>0</v>
      </c>
      <c r="K139" s="135" t="s">
        <v>311</v>
      </c>
      <c r="L139" s="33"/>
      <c r="M139" s="140" t="s">
        <v>21</v>
      </c>
      <c r="N139" s="141" t="s">
        <v>43</v>
      </c>
      <c r="P139" s="142">
        <f t="shared" si="31"/>
        <v>0</v>
      </c>
      <c r="Q139" s="142">
        <v>0</v>
      </c>
      <c r="R139" s="142">
        <f t="shared" si="32"/>
        <v>0</v>
      </c>
      <c r="S139" s="142">
        <v>0</v>
      </c>
      <c r="T139" s="143">
        <f t="shared" si="33"/>
        <v>0</v>
      </c>
      <c r="AR139" s="144" t="s">
        <v>108</v>
      </c>
      <c r="AT139" s="144" t="s">
        <v>308</v>
      </c>
      <c r="AU139" s="144" t="s">
        <v>79</v>
      </c>
      <c r="AY139" s="18" t="s">
        <v>306</v>
      </c>
      <c r="BE139" s="145">
        <f t="shared" si="34"/>
        <v>0</v>
      </c>
      <c r="BF139" s="145">
        <f t="shared" si="35"/>
        <v>0</v>
      </c>
      <c r="BG139" s="145">
        <f t="shared" si="36"/>
        <v>0</v>
      </c>
      <c r="BH139" s="145">
        <f t="shared" si="37"/>
        <v>0</v>
      </c>
      <c r="BI139" s="145">
        <f t="shared" si="38"/>
        <v>0</v>
      </c>
      <c r="BJ139" s="18" t="s">
        <v>79</v>
      </c>
      <c r="BK139" s="145">
        <f t="shared" si="39"/>
        <v>0</v>
      </c>
      <c r="BL139" s="18" t="s">
        <v>108</v>
      </c>
      <c r="BM139" s="144" t="s">
        <v>816</v>
      </c>
    </row>
    <row r="140" spans="2:65" s="1" customFormat="1" ht="16.5" customHeight="1">
      <c r="B140" s="33"/>
      <c r="C140" s="133" t="s">
        <v>562</v>
      </c>
      <c r="D140" s="133" t="s">
        <v>308</v>
      </c>
      <c r="E140" s="134" t="s">
        <v>3098</v>
      </c>
      <c r="F140" s="135" t="s">
        <v>3099</v>
      </c>
      <c r="G140" s="136" t="s">
        <v>240</v>
      </c>
      <c r="H140" s="137">
        <v>25</v>
      </c>
      <c r="I140" s="138"/>
      <c r="J140" s="139">
        <f t="shared" si="30"/>
        <v>0</v>
      </c>
      <c r="K140" s="135" t="s">
        <v>311</v>
      </c>
      <c r="L140" s="33"/>
      <c r="M140" s="140" t="s">
        <v>21</v>
      </c>
      <c r="N140" s="141" t="s">
        <v>43</v>
      </c>
      <c r="P140" s="142">
        <f t="shared" si="31"/>
        <v>0</v>
      </c>
      <c r="Q140" s="142">
        <v>0</v>
      </c>
      <c r="R140" s="142">
        <f t="shared" si="32"/>
        <v>0</v>
      </c>
      <c r="S140" s="142">
        <v>0</v>
      </c>
      <c r="T140" s="143">
        <f t="shared" si="33"/>
        <v>0</v>
      </c>
      <c r="AR140" s="144" t="s">
        <v>108</v>
      </c>
      <c r="AT140" s="144" t="s">
        <v>308</v>
      </c>
      <c r="AU140" s="144" t="s">
        <v>79</v>
      </c>
      <c r="AY140" s="18" t="s">
        <v>306</v>
      </c>
      <c r="BE140" s="145">
        <f t="shared" si="34"/>
        <v>0</v>
      </c>
      <c r="BF140" s="145">
        <f t="shared" si="35"/>
        <v>0</v>
      </c>
      <c r="BG140" s="145">
        <f t="shared" si="36"/>
        <v>0</v>
      </c>
      <c r="BH140" s="145">
        <f t="shared" si="37"/>
        <v>0</v>
      </c>
      <c r="BI140" s="145">
        <f t="shared" si="38"/>
        <v>0</v>
      </c>
      <c r="BJ140" s="18" t="s">
        <v>79</v>
      </c>
      <c r="BK140" s="145">
        <f t="shared" si="39"/>
        <v>0</v>
      </c>
      <c r="BL140" s="18" t="s">
        <v>108</v>
      </c>
      <c r="BM140" s="144" t="s">
        <v>828</v>
      </c>
    </row>
    <row r="141" spans="2:65" s="1" customFormat="1" ht="16.5" customHeight="1">
      <c r="B141" s="33"/>
      <c r="C141" s="133" t="s">
        <v>571</v>
      </c>
      <c r="D141" s="133" t="s">
        <v>308</v>
      </c>
      <c r="E141" s="134" t="s">
        <v>3104</v>
      </c>
      <c r="F141" s="135" t="s">
        <v>5616</v>
      </c>
      <c r="G141" s="136" t="s">
        <v>661</v>
      </c>
      <c r="H141" s="137">
        <v>1</v>
      </c>
      <c r="I141" s="138"/>
      <c r="J141" s="139">
        <f t="shared" si="30"/>
        <v>0</v>
      </c>
      <c r="K141" s="135" t="s">
        <v>311</v>
      </c>
      <c r="L141" s="33"/>
      <c r="M141" s="140" t="s">
        <v>21</v>
      </c>
      <c r="N141" s="141" t="s">
        <v>43</v>
      </c>
      <c r="P141" s="142">
        <f t="shared" si="31"/>
        <v>0</v>
      </c>
      <c r="Q141" s="142">
        <v>0</v>
      </c>
      <c r="R141" s="142">
        <f t="shared" si="32"/>
        <v>0</v>
      </c>
      <c r="S141" s="142">
        <v>0</v>
      </c>
      <c r="T141" s="143">
        <f t="shared" si="33"/>
        <v>0</v>
      </c>
      <c r="AR141" s="144" t="s">
        <v>108</v>
      </c>
      <c r="AT141" s="144" t="s">
        <v>308</v>
      </c>
      <c r="AU141" s="144" t="s">
        <v>79</v>
      </c>
      <c r="AY141" s="18" t="s">
        <v>306</v>
      </c>
      <c r="BE141" s="145">
        <f t="shared" si="34"/>
        <v>0</v>
      </c>
      <c r="BF141" s="145">
        <f t="shared" si="35"/>
        <v>0</v>
      </c>
      <c r="BG141" s="145">
        <f t="shared" si="36"/>
        <v>0</v>
      </c>
      <c r="BH141" s="145">
        <f t="shared" si="37"/>
        <v>0</v>
      </c>
      <c r="BI141" s="145">
        <f t="shared" si="38"/>
        <v>0</v>
      </c>
      <c r="BJ141" s="18" t="s">
        <v>79</v>
      </c>
      <c r="BK141" s="145">
        <f t="shared" si="39"/>
        <v>0</v>
      </c>
      <c r="BL141" s="18" t="s">
        <v>108</v>
      </c>
      <c r="BM141" s="144" t="s">
        <v>839</v>
      </c>
    </row>
    <row r="142" spans="2:65" s="1" customFormat="1" ht="16.5" customHeight="1">
      <c r="B142" s="33"/>
      <c r="C142" s="133" t="s">
        <v>578</v>
      </c>
      <c r="D142" s="133" t="s">
        <v>308</v>
      </c>
      <c r="E142" s="134" t="s">
        <v>5617</v>
      </c>
      <c r="F142" s="135" t="s">
        <v>5618</v>
      </c>
      <c r="G142" s="136" t="s">
        <v>661</v>
      </c>
      <c r="H142" s="137">
        <v>1</v>
      </c>
      <c r="I142" s="138"/>
      <c r="J142" s="139">
        <f t="shared" si="30"/>
        <v>0</v>
      </c>
      <c r="K142" s="135" t="s">
        <v>311</v>
      </c>
      <c r="L142" s="33"/>
      <c r="M142" s="140" t="s">
        <v>21</v>
      </c>
      <c r="N142" s="141" t="s">
        <v>43</v>
      </c>
      <c r="P142" s="142">
        <f t="shared" si="31"/>
        <v>0</v>
      </c>
      <c r="Q142" s="142">
        <v>0</v>
      </c>
      <c r="R142" s="142">
        <f t="shared" si="32"/>
        <v>0</v>
      </c>
      <c r="S142" s="142">
        <v>0</v>
      </c>
      <c r="T142" s="143">
        <f t="shared" si="33"/>
        <v>0</v>
      </c>
      <c r="AR142" s="144" t="s">
        <v>108</v>
      </c>
      <c r="AT142" s="144" t="s">
        <v>308</v>
      </c>
      <c r="AU142" s="144" t="s">
        <v>79</v>
      </c>
      <c r="AY142" s="18" t="s">
        <v>306</v>
      </c>
      <c r="BE142" s="145">
        <f t="shared" si="34"/>
        <v>0</v>
      </c>
      <c r="BF142" s="145">
        <f t="shared" si="35"/>
        <v>0</v>
      </c>
      <c r="BG142" s="145">
        <f t="shared" si="36"/>
        <v>0</v>
      </c>
      <c r="BH142" s="145">
        <f t="shared" si="37"/>
        <v>0</v>
      </c>
      <c r="BI142" s="145">
        <f t="shared" si="38"/>
        <v>0</v>
      </c>
      <c r="BJ142" s="18" t="s">
        <v>79</v>
      </c>
      <c r="BK142" s="145">
        <f t="shared" si="39"/>
        <v>0</v>
      </c>
      <c r="BL142" s="18" t="s">
        <v>108</v>
      </c>
      <c r="BM142" s="144" t="s">
        <v>852</v>
      </c>
    </row>
    <row r="143" spans="2:65" s="1" customFormat="1" ht="16.5" customHeight="1">
      <c r="B143" s="33"/>
      <c r="C143" s="133" t="s">
        <v>585</v>
      </c>
      <c r="D143" s="133" t="s">
        <v>308</v>
      </c>
      <c r="E143" s="134" t="s">
        <v>3110</v>
      </c>
      <c r="F143" s="135" t="s">
        <v>5619</v>
      </c>
      <c r="G143" s="136" t="s">
        <v>661</v>
      </c>
      <c r="H143" s="137">
        <v>1</v>
      </c>
      <c r="I143" s="138"/>
      <c r="J143" s="139">
        <f t="shared" si="30"/>
        <v>0</v>
      </c>
      <c r="K143" s="135" t="s">
        <v>311</v>
      </c>
      <c r="L143" s="33"/>
      <c r="M143" s="140" t="s">
        <v>21</v>
      </c>
      <c r="N143" s="141" t="s">
        <v>43</v>
      </c>
      <c r="P143" s="142">
        <f t="shared" si="31"/>
        <v>0</v>
      </c>
      <c r="Q143" s="142">
        <v>0</v>
      </c>
      <c r="R143" s="142">
        <f t="shared" si="32"/>
        <v>0</v>
      </c>
      <c r="S143" s="142">
        <v>0</v>
      </c>
      <c r="T143" s="143">
        <f t="shared" si="33"/>
        <v>0</v>
      </c>
      <c r="AR143" s="144" t="s">
        <v>108</v>
      </c>
      <c r="AT143" s="144" t="s">
        <v>308</v>
      </c>
      <c r="AU143" s="144" t="s">
        <v>79</v>
      </c>
      <c r="AY143" s="18" t="s">
        <v>306</v>
      </c>
      <c r="BE143" s="145">
        <f t="shared" si="34"/>
        <v>0</v>
      </c>
      <c r="BF143" s="145">
        <f t="shared" si="35"/>
        <v>0</v>
      </c>
      <c r="BG143" s="145">
        <f t="shared" si="36"/>
        <v>0</v>
      </c>
      <c r="BH143" s="145">
        <f t="shared" si="37"/>
        <v>0</v>
      </c>
      <c r="BI143" s="145">
        <f t="shared" si="38"/>
        <v>0</v>
      </c>
      <c r="BJ143" s="18" t="s">
        <v>79</v>
      </c>
      <c r="BK143" s="145">
        <f t="shared" si="39"/>
        <v>0</v>
      </c>
      <c r="BL143" s="18" t="s">
        <v>108</v>
      </c>
      <c r="BM143" s="144" t="s">
        <v>865</v>
      </c>
    </row>
    <row r="144" spans="2:65" s="1" customFormat="1" ht="16.5" customHeight="1">
      <c r="B144" s="33"/>
      <c r="C144" s="133" t="s">
        <v>591</v>
      </c>
      <c r="D144" s="133" t="s">
        <v>308</v>
      </c>
      <c r="E144" s="134" t="s">
        <v>3107</v>
      </c>
      <c r="F144" s="135" t="s">
        <v>5620</v>
      </c>
      <c r="G144" s="136" t="s">
        <v>661</v>
      </c>
      <c r="H144" s="137">
        <v>8</v>
      </c>
      <c r="I144" s="138"/>
      <c r="J144" s="139">
        <f t="shared" si="30"/>
        <v>0</v>
      </c>
      <c r="K144" s="135" t="s">
        <v>311</v>
      </c>
      <c r="L144" s="33"/>
      <c r="M144" s="140" t="s">
        <v>21</v>
      </c>
      <c r="N144" s="141" t="s">
        <v>43</v>
      </c>
      <c r="P144" s="142">
        <f t="shared" si="31"/>
        <v>0</v>
      </c>
      <c r="Q144" s="142">
        <v>0</v>
      </c>
      <c r="R144" s="142">
        <f t="shared" si="32"/>
        <v>0</v>
      </c>
      <c r="S144" s="142">
        <v>0</v>
      </c>
      <c r="T144" s="143">
        <f t="shared" si="33"/>
        <v>0</v>
      </c>
      <c r="AR144" s="144" t="s">
        <v>108</v>
      </c>
      <c r="AT144" s="144" t="s">
        <v>308</v>
      </c>
      <c r="AU144" s="144" t="s">
        <v>79</v>
      </c>
      <c r="AY144" s="18" t="s">
        <v>306</v>
      </c>
      <c r="BE144" s="145">
        <f t="shared" si="34"/>
        <v>0</v>
      </c>
      <c r="BF144" s="145">
        <f t="shared" si="35"/>
        <v>0</v>
      </c>
      <c r="BG144" s="145">
        <f t="shared" si="36"/>
        <v>0</v>
      </c>
      <c r="BH144" s="145">
        <f t="shared" si="37"/>
        <v>0</v>
      </c>
      <c r="BI144" s="145">
        <f t="shared" si="38"/>
        <v>0</v>
      </c>
      <c r="BJ144" s="18" t="s">
        <v>79</v>
      </c>
      <c r="BK144" s="145">
        <f t="shared" si="39"/>
        <v>0</v>
      </c>
      <c r="BL144" s="18" t="s">
        <v>108</v>
      </c>
      <c r="BM144" s="144" t="s">
        <v>877</v>
      </c>
    </row>
    <row r="145" spans="2:65" s="1" customFormat="1" ht="16.5" customHeight="1">
      <c r="B145" s="33"/>
      <c r="C145" s="133" t="s">
        <v>597</v>
      </c>
      <c r="D145" s="133" t="s">
        <v>308</v>
      </c>
      <c r="E145" s="134" t="s">
        <v>5621</v>
      </c>
      <c r="F145" s="135" t="s">
        <v>5622</v>
      </c>
      <c r="G145" s="136" t="s">
        <v>240</v>
      </c>
      <c r="H145" s="137">
        <v>50</v>
      </c>
      <c r="I145" s="138"/>
      <c r="J145" s="139">
        <f t="shared" si="30"/>
        <v>0</v>
      </c>
      <c r="K145" s="135" t="s">
        <v>311</v>
      </c>
      <c r="L145" s="33"/>
      <c r="M145" s="140" t="s">
        <v>21</v>
      </c>
      <c r="N145" s="141" t="s">
        <v>43</v>
      </c>
      <c r="P145" s="142">
        <f t="shared" si="31"/>
        <v>0</v>
      </c>
      <c r="Q145" s="142">
        <v>0</v>
      </c>
      <c r="R145" s="142">
        <f t="shared" si="32"/>
        <v>0</v>
      </c>
      <c r="S145" s="142">
        <v>0</v>
      </c>
      <c r="T145" s="143">
        <f t="shared" si="33"/>
        <v>0</v>
      </c>
      <c r="AR145" s="144" t="s">
        <v>108</v>
      </c>
      <c r="AT145" s="144" t="s">
        <v>308</v>
      </c>
      <c r="AU145" s="144" t="s">
        <v>79</v>
      </c>
      <c r="AY145" s="18" t="s">
        <v>306</v>
      </c>
      <c r="BE145" s="145">
        <f t="shared" si="34"/>
        <v>0</v>
      </c>
      <c r="BF145" s="145">
        <f t="shared" si="35"/>
        <v>0</v>
      </c>
      <c r="BG145" s="145">
        <f t="shared" si="36"/>
        <v>0</v>
      </c>
      <c r="BH145" s="145">
        <f t="shared" si="37"/>
        <v>0</v>
      </c>
      <c r="BI145" s="145">
        <f t="shared" si="38"/>
        <v>0</v>
      </c>
      <c r="BJ145" s="18" t="s">
        <v>79</v>
      </c>
      <c r="BK145" s="145">
        <f t="shared" si="39"/>
        <v>0</v>
      </c>
      <c r="BL145" s="18" t="s">
        <v>108</v>
      </c>
      <c r="BM145" s="144" t="s">
        <v>888</v>
      </c>
    </row>
    <row r="146" spans="2:65" s="1" customFormat="1" ht="16.5" customHeight="1">
      <c r="B146" s="33"/>
      <c r="C146" s="133" t="s">
        <v>603</v>
      </c>
      <c r="D146" s="133" t="s">
        <v>308</v>
      </c>
      <c r="E146" s="134" t="s">
        <v>3113</v>
      </c>
      <c r="F146" s="135" t="s">
        <v>3114</v>
      </c>
      <c r="G146" s="136" t="s">
        <v>375</v>
      </c>
      <c r="H146" s="137">
        <v>0.19</v>
      </c>
      <c r="I146" s="138"/>
      <c r="J146" s="139">
        <f t="shared" si="30"/>
        <v>0</v>
      </c>
      <c r="K146" s="135" t="s">
        <v>311</v>
      </c>
      <c r="L146" s="33"/>
      <c r="M146" s="140" t="s">
        <v>21</v>
      </c>
      <c r="N146" s="141" t="s">
        <v>43</v>
      </c>
      <c r="P146" s="142">
        <f t="shared" si="31"/>
        <v>0</v>
      </c>
      <c r="Q146" s="142">
        <v>0</v>
      </c>
      <c r="R146" s="142">
        <f t="shared" si="32"/>
        <v>0</v>
      </c>
      <c r="S146" s="142">
        <v>0</v>
      </c>
      <c r="T146" s="143">
        <f t="shared" si="33"/>
        <v>0</v>
      </c>
      <c r="AR146" s="144" t="s">
        <v>108</v>
      </c>
      <c r="AT146" s="144" t="s">
        <v>308</v>
      </c>
      <c r="AU146" s="144" t="s">
        <v>79</v>
      </c>
      <c r="AY146" s="18" t="s">
        <v>306</v>
      </c>
      <c r="BE146" s="145">
        <f t="shared" si="34"/>
        <v>0</v>
      </c>
      <c r="BF146" s="145">
        <f t="shared" si="35"/>
        <v>0</v>
      </c>
      <c r="BG146" s="145">
        <f t="shared" si="36"/>
        <v>0</v>
      </c>
      <c r="BH146" s="145">
        <f t="shared" si="37"/>
        <v>0</v>
      </c>
      <c r="BI146" s="145">
        <f t="shared" si="38"/>
        <v>0</v>
      </c>
      <c r="BJ146" s="18" t="s">
        <v>79</v>
      </c>
      <c r="BK146" s="145">
        <f t="shared" si="39"/>
        <v>0</v>
      </c>
      <c r="BL146" s="18" t="s">
        <v>108</v>
      </c>
      <c r="BM146" s="144" t="s">
        <v>904</v>
      </c>
    </row>
    <row r="147" spans="2:65" s="11" customFormat="1" ht="25.9" customHeight="1">
      <c r="B147" s="121"/>
      <c r="D147" s="122" t="s">
        <v>71</v>
      </c>
      <c r="E147" s="123" t="s">
        <v>5623</v>
      </c>
      <c r="F147" s="123" t="s">
        <v>5624</v>
      </c>
      <c r="I147" s="124"/>
      <c r="J147" s="125">
        <f>BK147</f>
        <v>0</v>
      </c>
      <c r="L147" s="121"/>
      <c r="M147" s="126"/>
      <c r="P147" s="127">
        <f>SUM(P148:P150)</f>
        <v>0</v>
      </c>
      <c r="R147" s="127">
        <f>SUM(R148:R150)</f>
        <v>0</v>
      </c>
      <c r="T147" s="128">
        <f>SUM(T148:T150)</f>
        <v>0</v>
      </c>
      <c r="AR147" s="122" t="s">
        <v>79</v>
      </c>
      <c r="AT147" s="129" t="s">
        <v>71</v>
      </c>
      <c r="AU147" s="129" t="s">
        <v>72</v>
      </c>
      <c r="AY147" s="122" t="s">
        <v>306</v>
      </c>
      <c r="BK147" s="130">
        <f>SUM(BK148:BK150)</f>
        <v>0</v>
      </c>
    </row>
    <row r="148" spans="2:65" s="1" customFormat="1" ht="24.2" customHeight="1">
      <c r="B148" s="33"/>
      <c r="C148" s="133" t="s">
        <v>610</v>
      </c>
      <c r="D148" s="133" t="s">
        <v>308</v>
      </c>
      <c r="E148" s="134" t="s">
        <v>5625</v>
      </c>
      <c r="F148" s="135" t="s">
        <v>5626</v>
      </c>
      <c r="G148" s="136" t="s">
        <v>5627</v>
      </c>
      <c r="H148" s="137">
        <v>1</v>
      </c>
      <c r="I148" s="138"/>
      <c r="J148" s="139">
        <f>ROUND(I148*H148,2)</f>
        <v>0</v>
      </c>
      <c r="K148" s="135" t="s">
        <v>311</v>
      </c>
      <c r="L148" s="33"/>
      <c r="M148" s="140" t="s">
        <v>21</v>
      </c>
      <c r="N148" s="141" t="s">
        <v>43</v>
      </c>
      <c r="P148" s="142">
        <f>O148*H148</f>
        <v>0</v>
      </c>
      <c r="Q148" s="142">
        <v>0</v>
      </c>
      <c r="R148" s="142">
        <f>Q148*H148</f>
        <v>0</v>
      </c>
      <c r="S148" s="142">
        <v>0</v>
      </c>
      <c r="T148" s="143">
        <f>S148*H148</f>
        <v>0</v>
      </c>
      <c r="AR148" s="144" t="s">
        <v>108</v>
      </c>
      <c r="AT148" s="144" t="s">
        <v>308</v>
      </c>
      <c r="AU148" s="144" t="s">
        <v>79</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927</v>
      </c>
    </row>
    <row r="149" spans="2:65" s="1" customFormat="1" ht="16.5" customHeight="1">
      <c r="B149" s="33"/>
      <c r="C149" s="133" t="s">
        <v>618</v>
      </c>
      <c r="D149" s="133" t="s">
        <v>308</v>
      </c>
      <c r="E149" s="134" t="s">
        <v>5628</v>
      </c>
      <c r="F149" s="135" t="s">
        <v>5629</v>
      </c>
      <c r="G149" s="136" t="s">
        <v>1336</v>
      </c>
      <c r="H149" s="137">
        <v>6</v>
      </c>
      <c r="I149" s="138"/>
      <c r="J149" s="139">
        <f>ROUND(I149*H149,2)</f>
        <v>0</v>
      </c>
      <c r="K149" s="135" t="s">
        <v>311</v>
      </c>
      <c r="L149" s="33"/>
      <c r="M149" s="140" t="s">
        <v>21</v>
      </c>
      <c r="N149" s="141" t="s">
        <v>43</v>
      </c>
      <c r="P149" s="142">
        <f>O149*H149</f>
        <v>0</v>
      </c>
      <c r="Q149" s="142">
        <v>0</v>
      </c>
      <c r="R149" s="142">
        <f>Q149*H149</f>
        <v>0</v>
      </c>
      <c r="S149" s="142">
        <v>0</v>
      </c>
      <c r="T149" s="143">
        <f>S149*H149</f>
        <v>0</v>
      </c>
      <c r="AR149" s="144" t="s">
        <v>108</v>
      </c>
      <c r="AT149" s="144" t="s">
        <v>308</v>
      </c>
      <c r="AU149" s="144" t="s">
        <v>79</v>
      </c>
      <c r="AY149" s="18" t="s">
        <v>306</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108</v>
      </c>
      <c r="BM149" s="144" t="s">
        <v>943</v>
      </c>
    </row>
    <row r="150" spans="2:65" s="1" customFormat="1" ht="24.2" customHeight="1">
      <c r="B150" s="33"/>
      <c r="C150" s="133" t="s">
        <v>629</v>
      </c>
      <c r="D150" s="133" t="s">
        <v>308</v>
      </c>
      <c r="E150" s="134" t="s">
        <v>5630</v>
      </c>
      <c r="F150" s="135" t="s">
        <v>5631</v>
      </c>
      <c r="G150" s="136" t="s">
        <v>5627</v>
      </c>
      <c r="H150" s="137">
        <v>1</v>
      </c>
      <c r="I150" s="138"/>
      <c r="J150" s="139">
        <f>ROUND(I150*H150,2)</f>
        <v>0</v>
      </c>
      <c r="K150" s="135" t="s">
        <v>311</v>
      </c>
      <c r="L150" s="33"/>
      <c r="M150" s="196" t="s">
        <v>21</v>
      </c>
      <c r="N150" s="197" t="s">
        <v>43</v>
      </c>
      <c r="O150" s="194"/>
      <c r="P150" s="198">
        <f>O150*H150</f>
        <v>0</v>
      </c>
      <c r="Q150" s="198">
        <v>0</v>
      </c>
      <c r="R150" s="198">
        <f>Q150*H150</f>
        <v>0</v>
      </c>
      <c r="S150" s="198">
        <v>0</v>
      </c>
      <c r="T150" s="199">
        <f>S150*H150</f>
        <v>0</v>
      </c>
      <c r="AR150" s="144" t="s">
        <v>108</v>
      </c>
      <c r="AT150" s="144" t="s">
        <v>308</v>
      </c>
      <c r="AU150" s="144" t="s">
        <v>79</v>
      </c>
      <c r="AY150" s="18" t="s">
        <v>306</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108</v>
      </c>
      <c r="BM150" s="144" t="s">
        <v>954</v>
      </c>
    </row>
    <row r="151" spans="2:65" s="1" customFormat="1" ht="6.95" customHeight="1">
      <c r="B151" s="41"/>
      <c r="C151" s="42"/>
      <c r="D151" s="42"/>
      <c r="E151" s="42"/>
      <c r="F151" s="42"/>
      <c r="G151" s="42"/>
      <c r="H151" s="42"/>
      <c r="I151" s="42"/>
      <c r="J151" s="42"/>
      <c r="K151" s="42"/>
      <c r="L151" s="33"/>
    </row>
  </sheetData>
  <sheetProtection algorithmName="SHA-512" hashValue="1dlI41V9gSnqkNVWnPYdlrCd39Ymu70FK4DTPXYQxq0aYgv9slaCqSddsQVW7zxy746oDJrgsLGTjok0CvUk9g==" saltValue="KeK5wvJwgomMcj/XytiAq68apJY5sppywgUIfFFKtDH3/qSyLHAhwIdeW2IdfbTEZON63+jZdv05ZtnpTkJ7ew==" spinCount="100000" sheet="1" objects="1" scenarios="1" formatColumns="0" formatRows="0" autoFilter="0"/>
  <autoFilter ref="C97:K150" xr:uid="{00000000-0009-0000-0000-000014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72"/>
  <sheetViews>
    <sheetView showGridLines="0" topLeftCell="A114"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171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3591</v>
      </c>
      <c r="F9" s="318"/>
      <c r="G9" s="318"/>
      <c r="H9" s="318"/>
      <c r="L9" s="21"/>
    </row>
    <row r="10" spans="2:46" ht="12" customHeight="1">
      <c r="B10" s="21"/>
      <c r="D10" s="28" t="s">
        <v>257</v>
      </c>
      <c r="L10" s="21"/>
    </row>
    <row r="11" spans="2:46" s="1" customFormat="1" ht="16.5" customHeight="1">
      <c r="B11" s="33"/>
      <c r="E11" s="327" t="s">
        <v>5359</v>
      </c>
      <c r="F11" s="342"/>
      <c r="G11" s="342"/>
      <c r="H11" s="342"/>
      <c r="L11" s="33"/>
    </row>
    <row r="12" spans="2:46" s="1" customFormat="1" ht="12" customHeight="1">
      <c r="B12" s="33"/>
      <c r="D12" s="28" t="s">
        <v>259</v>
      </c>
      <c r="L12" s="33"/>
    </row>
    <row r="13" spans="2:46" s="1" customFormat="1" ht="16.5" customHeight="1">
      <c r="B13" s="33"/>
      <c r="E13" s="319" t="s">
        <v>5632</v>
      </c>
      <c r="F13" s="342"/>
      <c r="G13" s="342"/>
      <c r="H13" s="342"/>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5633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ROUND((SUM(BE97:BE171)),  2)</f>
        <v>0</v>
      </c>
      <c r="I37" s="95">
        <v>0.21</v>
      </c>
      <c r="J37" s="81">
        <f>ROUND(((SUM(BE97:BE171))*I37),  2)</f>
        <v>0</v>
      </c>
      <c r="L37" s="33"/>
    </row>
    <row r="38" spans="2:12" s="1" customFormat="1" ht="14.45" customHeight="1">
      <c r="B38" s="33"/>
      <c r="E38" s="28" t="s">
        <v>44</v>
      </c>
      <c r="F38" s="81">
        <f>ROUND((SUM(BF97:BF171)),  2)</f>
        <v>0</v>
      </c>
      <c r="I38" s="95">
        <v>0.12</v>
      </c>
      <c r="J38" s="81">
        <f>ROUND(((SUM(BF97:BF171))*I38),  2)</f>
        <v>0</v>
      </c>
      <c r="L38" s="33"/>
    </row>
    <row r="39" spans="2:12" s="1" customFormat="1" ht="14.45" hidden="1" customHeight="1">
      <c r="B39" s="33"/>
      <c r="E39" s="28" t="s">
        <v>45</v>
      </c>
      <c r="F39" s="81">
        <f>ROUND((SUM(BG97:BG171)),  2)</f>
        <v>0</v>
      </c>
      <c r="I39" s="95">
        <v>0.21</v>
      </c>
      <c r="J39" s="81">
        <f>0</f>
        <v>0</v>
      </c>
      <c r="L39" s="33"/>
    </row>
    <row r="40" spans="2:12" s="1" customFormat="1" ht="14.45" hidden="1" customHeight="1">
      <c r="B40" s="33"/>
      <c r="E40" s="28" t="s">
        <v>46</v>
      </c>
      <c r="F40" s="81">
        <f>ROUND((SUM(BH97:BH171)),  2)</f>
        <v>0</v>
      </c>
      <c r="I40" s="95">
        <v>0.12</v>
      </c>
      <c r="J40" s="81">
        <f>0</f>
        <v>0</v>
      </c>
      <c r="L40" s="33"/>
    </row>
    <row r="41" spans="2:12" s="1" customFormat="1" ht="14.45" hidden="1" customHeight="1">
      <c r="B41" s="33"/>
      <c r="E41" s="28" t="s">
        <v>47</v>
      </c>
      <c r="F41" s="81">
        <f>ROUND((SUM(BI97:BI171)),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18"/>
      <c r="G54" s="318"/>
      <c r="H54" s="318"/>
      <c r="L54" s="21"/>
    </row>
    <row r="55" spans="2:12" ht="12" customHeight="1">
      <c r="B55" s="21"/>
      <c r="C55" s="28" t="s">
        <v>257</v>
      </c>
      <c r="L55" s="21"/>
    </row>
    <row r="56" spans="2:12" s="1" customFormat="1" ht="16.5" customHeight="1">
      <c r="B56" s="33"/>
      <c r="E56" s="327" t="s">
        <v>5359</v>
      </c>
      <c r="F56" s="342"/>
      <c r="G56" s="342"/>
      <c r="H56" s="342"/>
      <c r="L56" s="33"/>
    </row>
    <row r="57" spans="2:12" s="1" customFormat="1" ht="12" customHeight="1">
      <c r="B57" s="33"/>
      <c r="C57" s="28" t="s">
        <v>259</v>
      </c>
      <c r="L57" s="33"/>
    </row>
    <row r="58" spans="2:12" s="1" customFormat="1" ht="16.5" customHeight="1">
      <c r="B58" s="33"/>
      <c r="E58" s="319" t="str">
        <f>E13</f>
        <v>2024/HEX/04-02-14-3 - D.1.4.3-Zařízení silnoproudé elektrotechniky</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Ing.Kadrnožka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5634</v>
      </c>
      <c r="E68" s="107"/>
      <c r="F68" s="107"/>
      <c r="G68" s="107"/>
      <c r="H68" s="107"/>
      <c r="I68" s="107"/>
      <c r="J68" s="108">
        <f>J98</f>
        <v>0</v>
      </c>
      <c r="L68" s="105"/>
    </row>
    <row r="69" spans="2:47" s="8" customFormat="1" ht="24.95" customHeight="1">
      <c r="B69" s="105"/>
      <c r="D69" s="106" t="s">
        <v>5635</v>
      </c>
      <c r="E69" s="107"/>
      <c r="F69" s="107"/>
      <c r="G69" s="107"/>
      <c r="H69" s="107"/>
      <c r="I69" s="107"/>
      <c r="J69" s="108">
        <f>J101</f>
        <v>0</v>
      </c>
      <c r="L69" s="105"/>
    </row>
    <row r="70" spans="2:47" s="8" customFormat="1" ht="24.95" customHeight="1">
      <c r="B70" s="105"/>
      <c r="D70" s="106" t="s">
        <v>5636</v>
      </c>
      <c r="E70" s="107"/>
      <c r="F70" s="107"/>
      <c r="G70" s="107"/>
      <c r="H70" s="107"/>
      <c r="I70" s="107"/>
      <c r="J70" s="108">
        <f>J107</f>
        <v>0</v>
      </c>
      <c r="L70" s="105"/>
    </row>
    <row r="71" spans="2:47" s="8" customFormat="1" ht="24.95" customHeight="1">
      <c r="B71" s="105"/>
      <c r="D71" s="106" t="s">
        <v>5637</v>
      </c>
      <c r="E71" s="107"/>
      <c r="F71" s="107"/>
      <c r="G71" s="107"/>
      <c r="H71" s="107"/>
      <c r="I71" s="107"/>
      <c r="J71" s="108">
        <f>J148</f>
        <v>0</v>
      </c>
      <c r="L71" s="105"/>
    </row>
    <row r="72" spans="2:47" s="8" customFormat="1" ht="24.95" customHeight="1">
      <c r="B72" s="105"/>
      <c r="D72" s="106" t="s">
        <v>5638</v>
      </c>
      <c r="E72" s="107"/>
      <c r="F72" s="107"/>
      <c r="G72" s="107"/>
      <c r="H72" s="107"/>
      <c r="I72" s="107"/>
      <c r="J72" s="108">
        <f>J151</f>
        <v>0</v>
      </c>
      <c r="L72" s="105"/>
    </row>
    <row r="73" spans="2:47" s="8" customFormat="1" ht="24.95" customHeight="1">
      <c r="B73" s="105"/>
      <c r="D73" s="106" t="s">
        <v>5639</v>
      </c>
      <c r="E73" s="107"/>
      <c r="F73" s="107"/>
      <c r="G73" s="107"/>
      <c r="H73" s="107"/>
      <c r="I73" s="107"/>
      <c r="J73" s="108">
        <f>J168</f>
        <v>0</v>
      </c>
      <c r="L73" s="105"/>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3591</v>
      </c>
      <c r="F85" s="318"/>
      <c r="G85" s="318"/>
      <c r="H85" s="318"/>
      <c r="L85" s="21"/>
    </row>
    <row r="86" spans="2:20" ht="12" customHeight="1">
      <c r="B86" s="21"/>
      <c r="C86" s="28" t="s">
        <v>257</v>
      </c>
      <c r="L86" s="21"/>
    </row>
    <row r="87" spans="2:20" s="1" customFormat="1" ht="16.5" customHeight="1">
      <c r="B87" s="33"/>
      <c r="E87" s="327" t="s">
        <v>5359</v>
      </c>
      <c r="F87" s="342"/>
      <c r="G87" s="342"/>
      <c r="H87" s="342"/>
      <c r="L87" s="33"/>
    </row>
    <row r="88" spans="2:20" s="1" customFormat="1" ht="12" customHeight="1">
      <c r="B88" s="33"/>
      <c r="C88" s="28" t="s">
        <v>259</v>
      </c>
      <c r="L88" s="33"/>
    </row>
    <row r="89" spans="2:20" s="1" customFormat="1" ht="16.5" customHeight="1">
      <c r="B89" s="33"/>
      <c r="E89" s="319" t="str">
        <f>E13</f>
        <v>2024/HEX/04-02-14-3 - D.1.4.3-Zařízení silnoproudé elektrotechniky</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Ing.Kadrnožka</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P98+P101+P107+P148+P151+P168</f>
        <v>0</v>
      </c>
      <c r="Q97" s="50"/>
      <c r="R97" s="118">
        <f>R98+R101+R107+R148+R151+R168</f>
        <v>0</v>
      </c>
      <c r="S97" s="50"/>
      <c r="T97" s="119">
        <f>T98+T101+T107+T148+T151+T168</f>
        <v>0</v>
      </c>
      <c r="AT97" s="18" t="s">
        <v>71</v>
      </c>
      <c r="AU97" s="18" t="s">
        <v>266</v>
      </c>
      <c r="BK97" s="120">
        <f>BK98+BK101+BK107+BK148+BK151+BK168</f>
        <v>0</v>
      </c>
    </row>
    <row r="98" spans="2:65" s="11" customFormat="1" ht="25.9" customHeight="1">
      <c r="B98" s="121"/>
      <c r="D98" s="122" t="s">
        <v>71</v>
      </c>
      <c r="E98" s="123" t="s">
        <v>954</v>
      </c>
      <c r="F98" s="123" t="s">
        <v>5640</v>
      </c>
      <c r="I98" s="124"/>
      <c r="J98" s="125">
        <f>BK98</f>
        <v>0</v>
      </c>
      <c r="L98" s="121"/>
      <c r="M98" s="126"/>
      <c r="P98" s="127">
        <f>SUM(P99:P100)</f>
        <v>0</v>
      </c>
      <c r="R98" s="127">
        <f>SUM(R99:R100)</f>
        <v>0</v>
      </c>
      <c r="T98" s="128">
        <f>SUM(T99:T100)</f>
        <v>0</v>
      </c>
      <c r="AR98" s="122" t="s">
        <v>79</v>
      </c>
      <c r="AT98" s="129" t="s">
        <v>71</v>
      </c>
      <c r="AU98" s="129" t="s">
        <v>72</v>
      </c>
      <c r="AY98" s="122" t="s">
        <v>306</v>
      </c>
      <c r="BK98" s="130">
        <f>SUM(BK99:BK100)</f>
        <v>0</v>
      </c>
    </row>
    <row r="99" spans="2:65" s="1" customFormat="1" ht="16.5" customHeight="1">
      <c r="B99" s="33"/>
      <c r="C99" s="133" t="s">
        <v>79</v>
      </c>
      <c r="D99" s="133" t="s">
        <v>308</v>
      </c>
      <c r="E99" s="134" t="s">
        <v>5641</v>
      </c>
      <c r="F99" s="135" t="s">
        <v>5642</v>
      </c>
      <c r="G99" s="136" t="s">
        <v>5557</v>
      </c>
      <c r="H99" s="137">
        <v>10</v>
      </c>
      <c r="I99" s="138"/>
      <c r="J99" s="139">
        <f>ROUND(I99*H99,2)</f>
        <v>0</v>
      </c>
      <c r="K99" s="135" t="s">
        <v>311</v>
      </c>
      <c r="L99" s="33"/>
      <c r="M99" s="140" t="s">
        <v>21</v>
      </c>
      <c r="N99" s="141" t="s">
        <v>43</v>
      </c>
      <c r="P99" s="142">
        <f>O99*H99</f>
        <v>0</v>
      </c>
      <c r="Q99" s="142">
        <v>0</v>
      </c>
      <c r="R99" s="142">
        <f>Q99*H99</f>
        <v>0</v>
      </c>
      <c r="S99" s="142">
        <v>0</v>
      </c>
      <c r="T99" s="143">
        <f>S99*H99</f>
        <v>0</v>
      </c>
      <c r="AR99" s="144" t="s">
        <v>108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81</v>
      </c>
    </row>
    <row r="100" spans="2:65" s="1" customFormat="1" ht="16.5" customHeight="1">
      <c r="B100" s="33"/>
      <c r="C100" s="133" t="s">
        <v>81</v>
      </c>
      <c r="D100" s="133" t="s">
        <v>308</v>
      </c>
      <c r="E100" s="134" t="s">
        <v>5643</v>
      </c>
      <c r="F100" s="135" t="s">
        <v>5644</v>
      </c>
      <c r="G100" s="136" t="s">
        <v>661</v>
      </c>
      <c r="H100" s="137">
        <v>1</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108</v>
      </c>
    </row>
    <row r="101" spans="2:65" s="11" customFormat="1" ht="25.9" customHeight="1">
      <c r="B101" s="121"/>
      <c r="D101" s="122" t="s">
        <v>71</v>
      </c>
      <c r="E101" s="123" t="s">
        <v>997</v>
      </c>
      <c r="F101" s="123" t="s">
        <v>5645</v>
      </c>
      <c r="I101" s="124"/>
      <c r="J101" s="125">
        <f>BK101</f>
        <v>0</v>
      </c>
      <c r="L101" s="121"/>
      <c r="M101" s="126"/>
      <c r="P101" s="127">
        <f>SUM(P102:P106)</f>
        <v>0</v>
      </c>
      <c r="R101" s="127">
        <f>SUM(R102:R106)</f>
        <v>0</v>
      </c>
      <c r="T101" s="128">
        <f>SUM(T102:T106)</f>
        <v>0</v>
      </c>
      <c r="AR101" s="122" t="s">
        <v>79</v>
      </c>
      <c r="AT101" s="129" t="s">
        <v>71</v>
      </c>
      <c r="AU101" s="129" t="s">
        <v>72</v>
      </c>
      <c r="AY101" s="122" t="s">
        <v>306</v>
      </c>
      <c r="BK101" s="130">
        <f>SUM(BK102:BK106)</f>
        <v>0</v>
      </c>
    </row>
    <row r="102" spans="2:65" s="1" customFormat="1" ht="16.5" customHeight="1">
      <c r="B102" s="33"/>
      <c r="C102" s="133" t="s">
        <v>89</v>
      </c>
      <c r="D102" s="133" t="s">
        <v>308</v>
      </c>
      <c r="E102" s="134" t="s">
        <v>5646</v>
      </c>
      <c r="F102" s="135" t="s">
        <v>5647</v>
      </c>
      <c r="G102" s="136" t="s">
        <v>661</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108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351</v>
      </c>
    </row>
    <row r="103" spans="2:65" s="1" customFormat="1" ht="16.5" customHeight="1">
      <c r="B103" s="33"/>
      <c r="C103" s="133" t="s">
        <v>108</v>
      </c>
      <c r="D103" s="133" t="s">
        <v>308</v>
      </c>
      <c r="E103" s="134" t="s">
        <v>5648</v>
      </c>
      <c r="F103" s="135" t="s">
        <v>5649</v>
      </c>
      <c r="G103" s="136" t="s">
        <v>661</v>
      </c>
      <c r="H103" s="137">
        <v>60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108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365</v>
      </c>
    </row>
    <row r="104" spans="2:65" s="1" customFormat="1" ht="16.5" customHeight="1">
      <c r="B104" s="33"/>
      <c r="C104" s="133" t="s">
        <v>343</v>
      </c>
      <c r="D104" s="133" t="s">
        <v>308</v>
      </c>
      <c r="E104" s="134" t="s">
        <v>5650</v>
      </c>
      <c r="F104" s="135" t="s">
        <v>5651</v>
      </c>
      <c r="G104" s="136" t="s">
        <v>375</v>
      </c>
      <c r="H104" s="137">
        <v>1</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108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379</v>
      </c>
    </row>
    <row r="105" spans="2:65" s="1" customFormat="1" ht="16.5" customHeight="1">
      <c r="B105" s="33"/>
      <c r="C105" s="133" t="s">
        <v>351</v>
      </c>
      <c r="D105" s="133" t="s">
        <v>308</v>
      </c>
      <c r="E105" s="134" t="s">
        <v>5652</v>
      </c>
      <c r="F105" s="135" t="s">
        <v>5653</v>
      </c>
      <c r="G105" s="136" t="s">
        <v>240</v>
      </c>
      <c r="H105" s="137">
        <v>10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108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108</v>
      </c>
      <c r="BM105" s="144" t="s">
        <v>8</v>
      </c>
    </row>
    <row r="106" spans="2:65" s="1" customFormat="1" ht="16.5" customHeight="1">
      <c r="B106" s="33"/>
      <c r="C106" s="133" t="s">
        <v>359</v>
      </c>
      <c r="D106" s="133" t="s">
        <v>308</v>
      </c>
      <c r="E106" s="134" t="s">
        <v>5654</v>
      </c>
      <c r="F106" s="135" t="s">
        <v>5655</v>
      </c>
      <c r="G106" s="136" t="s">
        <v>240</v>
      </c>
      <c r="H106" s="137">
        <v>5</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108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406</v>
      </c>
    </row>
    <row r="107" spans="2:65" s="11" customFormat="1" ht="25.9" customHeight="1">
      <c r="B107" s="121"/>
      <c r="D107" s="122" t="s">
        <v>71</v>
      </c>
      <c r="E107" s="123" t="s">
        <v>5656</v>
      </c>
      <c r="F107" s="123" t="s">
        <v>5657</v>
      </c>
      <c r="I107" s="124"/>
      <c r="J107" s="125">
        <f>BK107</f>
        <v>0</v>
      </c>
      <c r="L107" s="121"/>
      <c r="M107" s="126"/>
      <c r="P107" s="127">
        <f>SUM(P108:P147)</f>
        <v>0</v>
      </c>
      <c r="R107" s="127">
        <f>SUM(R108:R147)</f>
        <v>0</v>
      </c>
      <c r="T107" s="128">
        <f>SUM(T108:T147)</f>
        <v>0</v>
      </c>
      <c r="AR107" s="122" t="s">
        <v>79</v>
      </c>
      <c r="AT107" s="129" t="s">
        <v>71</v>
      </c>
      <c r="AU107" s="129" t="s">
        <v>72</v>
      </c>
      <c r="AY107" s="122" t="s">
        <v>306</v>
      </c>
      <c r="BK107" s="130">
        <f>SUM(BK108:BK147)</f>
        <v>0</v>
      </c>
    </row>
    <row r="108" spans="2:65" s="1" customFormat="1" ht="16.5" customHeight="1">
      <c r="B108" s="33"/>
      <c r="C108" s="133" t="s">
        <v>365</v>
      </c>
      <c r="D108" s="133" t="s">
        <v>308</v>
      </c>
      <c r="E108" s="134" t="s">
        <v>5658</v>
      </c>
      <c r="F108" s="135" t="s">
        <v>5659</v>
      </c>
      <c r="G108" s="136" t="s">
        <v>236</v>
      </c>
      <c r="H108" s="137">
        <v>1</v>
      </c>
      <c r="I108" s="138"/>
      <c r="J108" s="139">
        <f t="shared" ref="J108:J147" si="0">ROUND(I108*H108,2)</f>
        <v>0</v>
      </c>
      <c r="K108" s="135" t="s">
        <v>311</v>
      </c>
      <c r="L108" s="33"/>
      <c r="M108" s="140" t="s">
        <v>21</v>
      </c>
      <c r="N108" s="141" t="s">
        <v>43</v>
      </c>
      <c r="P108" s="142">
        <f t="shared" ref="P108:P147" si="1">O108*H108</f>
        <v>0</v>
      </c>
      <c r="Q108" s="142">
        <v>0</v>
      </c>
      <c r="R108" s="142">
        <f t="shared" ref="R108:R147" si="2">Q108*H108</f>
        <v>0</v>
      </c>
      <c r="S108" s="142">
        <v>0</v>
      </c>
      <c r="T108" s="143">
        <f t="shared" ref="T108:T147" si="3">S108*H108</f>
        <v>0</v>
      </c>
      <c r="AR108" s="144" t="s">
        <v>368</v>
      </c>
      <c r="AT108" s="144" t="s">
        <v>308</v>
      </c>
      <c r="AU108" s="144" t="s">
        <v>79</v>
      </c>
      <c r="AY108" s="18" t="s">
        <v>306</v>
      </c>
      <c r="BE108" s="145">
        <f t="shared" ref="BE108:BE147" si="4">IF(N108="základní",J108,0)</f>
        <v>0</v>
      </c>
      <c r="BF108" s="145">
        <f t="shared" ref="BF108:BF147" si="5">IF(N108="snížená",J108,0)</f>
        <v>0</v>
      </c>
      <c r="BG108" s="145">
        <f t="shared" ref="BG108:BG147" si="6">IF(N108="zákl. přenesená",J108,0)</f>
        <v>0</v>
      </c>
      <c r="BH108" s="145">
        <f t="shared" ref="BH108:BH147" si="7">IF(N108="sníž. přenesená",J108,0)</f>
        <v>0</v>
      </c>
      <c r="BI108" s="145">
        <f t="shared" ref="BI108:BI147" si="8">IF(N108="nulová",J108,0)</f>
        <v>0</v>
      </c>
      <c r="BJ108" s="18" t="s">
        <v>79</v>
      </c>
      <c r="BK108" s="145">
        <f t="shared" ref="BK108:BK147" si="9">ROUND(I108*H108,2)</f>
        <v>0</v>
      </c>
      <c r="BL108" s="18" t="s">
        <v>368</v>
      </c>
      <c r="BM108" s="144" t="s">
        <v>368</v>
      </c>
    </row>
    <row r="109" spans="2:65" s="1" customFormat="1" ht="16.5" customHeight="1">
      <c r="B109" s="33"/>
      <c r="C109" s="133" t="s">
        <v>372</v>
      </c>
      <c r="D109" s="133" t="s">
        <v>308</v>
      </c>
      <c r="E109" s="134" t="s">
        <v>5660</v>
      </c>
      <c r="F109" s="135" t="s">
        <v>5661</v>
      </c>
      <c r="G109" s="136" t="s">
        <v>240</v>
      </c>
      <c r="H109" s="137">
        <v>120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432</v>
      </c>
    </row>
    <row r="110" spans="2:65" s="1" customFormat="1" ht="16.5" customHeight="1">
      <c r="B110" s="33"/>
      <c r="C110" s="133" t="s">
        <v>379</v>
      </c>
      <c r="D110" s="133" t="s">
        <v>308</v>
      </c>
      <c r="E110" s="134" t="s">
        <v>5662</v>
      </c>
      <c r="F110" s="135" t="s">
        <v>5663</v>
      </c>
      <c r="G110" s="136" t="s">
        <v>240</v>
      </c>
      <c r="H110" s="137">
        <v>40</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446</v>
      </c>
    </row>
    <row r="111" spans="2:65" s="1" customFormat="1" ht="16.5" customHeight="1">
      <c r="B111" s="33"/>
      <c r="C111" s="133" t="s">
        <v>384</v>
      </c>
      <c r="D111" s="133" t="s">
        <v>308</v>
      </c>
      <c r="E111" s="134" t="s">
        <v>5664</v>
      </c>
      <c r="F111" s="135" t="s">
        <v>5665</v>
      </c>
      <c r="G111" s="136" t="s">
        <v>661</v>
      </c>
      <c r="H111" s="137">
        <v>40</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460</v>
      </c>
    </row>
    <row r="112" spans="2:65" s="1" customFormat="1" ht="16.5" customHeight="1">
      <c r="B112" s="33"/>
      <c r="C112" s="133" t="s">
        <v>8</v>
      </c>
      <c r="D112" s="133" t="s">
        <v>308</v>
      </c>
      <c r="E112" s="134" t="s">
        <v>5666</v>
      </c>
      <c r="F112" s="135" t="s">
        <v>5667</v>
      </c>
      <c r="G112" s="136" t="s">
        <v>661</v>
      </c>
      <c r="H112" s="137">
        <v>3</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476</v>
      </c>
    </row>
    <row r="113" spans="2:65" s="1" customFormat="1" ht="16.5" customHeight="1">
      <c r="B113" s="33"/>
      <c r="C113" s="133" t="s">
        <v>400</v>
      </c>
      <c r="D113" s="133" t="s">
        <v>308</v>
      </c>
      <c r="E113" s="134" t="s">
        <v>5668</v>
      </c>
      <c r="F113" s="135" t="s">
        <v>5669</v>
      </c>
      <c r="G113" s="136" t="s">
        <v>661</v>
      </c>
      <c r="H113" s="137">
        <v>20</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489</v>
      </c>
    </row>
    <row r="114" spans="2:65" s="1" customFormat="1" ht="16.5" customHeight="1">
      <c r="B114" s="33"/>
      <c r="C114" s="133" t="s">
        <v>406</v>
      </c>
      <c r="D114" s="133" t="s">
        <v>308</v>
      </c>
      <c r="E114" s="134" t="s">
        <v>5670</v>
      </c>
      <c r="F114" s="135" t="s">
        <v>5671</v>
      </c>
      <c r="G114" s="136" t="s">
        <v>661</v>
      </c>
      <c r="H114" s="137">
        <v>15</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504</v>
      </c>
    </row>
    <row r="115" spans="2:65" s="1" customFormat="1" ht="16.5" customHeight="1">
      <c r="B115" s="33"/>
      <c r="C115" s="133" t="s">
        <v>414</v>
      </c>
      <c r="D115" s="133" t="s">
        <v>308</v>
      </c>
      <c r="E115" s="134" t="s">
        <v>5672</v>
      </c>
      <c r="F115" s="135" t="s">
        <v>5673</v>
      </c>
      <c r="G115" s="136" t="s">
        <v>240</v>
      </c>
      <c r="H115" s="137">
        <v>50</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517</v>
      </c>
    </row>
    <row r="116" spans="2:65" s="1" customFormat="1" ht="16.5" customHeight="1">
      <c r="B116" s="33"/>
      <c r="C116" s="133" t="s">
        <v>368</v>
      </c>
      <c r="D116" s="133" t="s">
        <v>308</v>
      </c>
      <c r="E116" s="134" t="s">
        <v>5674</v>
      </c>
      <c r="F116" s="135" t="s">
        <v>5675</v>
      </c>
      <c r="G116" s="136" t="s">
        <v>661</v>
      </c>
      <c r="H116" s="137">
        <v>1</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530</v>
      </c>
    </row>
    <row r="117" spans="2:65" s="1" customFormat="1" ht="16.5" customHeight="1">
      <c r="B117" s="33"/>
      <c r="C117" s="133" t="s">
        <v>426</v>
      </c>
      <c r="D117" s="133" t="s">
        <v>308</v>
      </c>
      <c r="E117" s="134" t="s">
        <v>5676</v>
      </c>
      <c r="F117" s="135" t="s">
        <v>5677</v>
      </c>
      <c r="G117" s="136" t="s">
        <v>661</v>
      </c>
      <c r="H117" s="137">
        <v>1</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368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368</v>
      </c>
      <c r="BM117" s="144" t="s">
        <v>545</v>
      </c>
    </row>
    <row r="118" spans="2:65" s="1" customFormat="1" ht="16.5" customHeight="1">
      <c r="B118" s="33"/>
      <c r="C118" s="133" t="s">
        <v>432</v>
      </c>
      <c r="D118" s="133" t="s">
        <v>308</v>
      </c>
      <c r="E118" s="134" t="s">
        <v>5678</v>
      </c>
      <c r="F118" s="135" t="s">
        <v>5679</v>
      </c>
      <c r="G118" s="136" t="s">
        <v>661</v>
      </c>
      <c r="H118" s="137">
        <v>65</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368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368</v>
      </c>
      <c r="BM118" s="144" t="s">
        <v>562</v>
      </c>
    </row>
    <row r="119" spans="2:65" s="1" customFormat="1" ht="16.5" customHeight="1">
      <c r="B119" s="33"/>
      <c r="C119" s="133" t="s">
        <v>439</v>
      </c>
      <c r="D119" s="133" t="s">
        <v>308</v>
      </c>
      <c r="E119" s="134" t="s">
        <v>5680</v>
      </c>
      <c r="F119" s="135" t="s">
        <v>5681</v>
      </c>
      <c r="G119" s="136" t="s">
        <v>661</v>
      </c>
      <c r="H119" s="137">
        <v>10</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368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368</v>
      </c>
      <c r="BM119" s="144" t="s">
        <v>578</v>
      </c>
    </row>
    <row r="120" spans="2:65" s="1" customFormat="1" ht="16.5" customHeight="1">
      <c r="B120" s="33"/>
      <c r="C120" s="133" t="s">
        <v>446</v>
      </c>
      <c r="D120" s="133" t="s">
        <v>308</v>
      </c>
      <c r="E120" s="134" t="s">
        <v>5682</v>
      </c>
      <c r="F120" s="135" t="s">
        <v>5683</v>
      </c>
      <c r="G120" s="136" t="s">
        <v>661</v>
      </c>
      <c r="H120" s="137">
        <v>7</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368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368</v>
      </c>
      <c r="BM120" s="144" t="s">
        <v>591</v>
      </c>
    </row>
    <row r="121" spans="2:65" s="1" customFormat="1" ht="16.5" customHeight="1">
      <c r="B121" s="33"/>
      <c r="C121" s="133" t="s">
        <v>7</v>
      </c>
      <c r="D121" s="133" t="s">
        <v>308</v>
      </c>
      <c r="E121" s="134" t="s">
        <v>5684</v>
      </c>
      <c r="F121" s="135" t="s">
        <v>5685</v>
      </c>
      <c r="G121" s="136" t="s">
        <v>661</v>
      </c>
      <c r="H121" s="137">
        <v>2</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368</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368</v>
      </c>
      <c r="BM121" s="144" t="s">
        <v>603</v>
      </c>
    </row>
    <row r="122" spans="2:65" s="1" customFormat="1" ht="16.5" customHeight="1">
      <c r="B122" s="33"/>
      <c r="C122" s="133" t="s">
        <v>460</v>
      </c>
      <c r="D122" s="133" t="s">
        <v>308</v>
      </c>
      <c r="E122" s="134" t="s">
        <v>5686</v>
      </c>
      <c r="F122" s="135" t="s">
        <v>5687</v>
      </c>
      <c r="G122" s="136" t="s">
        <v>661</v>
      </c>
      <c r="H122" s="137">
        <v>3</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368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368</v>
      </c>
      <c r="BM122" s="144" t="s">
        <v>618</v>
      </c>
    </row>
    <row r="123" spans="2:65" s="1" customFormat="1" ht="16.5" customHeight="1">
      <c r="B123" s="33"/>
      <c r="C123" s="133" t="s">
        <v>468</v>
      </c>
      <c r="D123" s="133" t="s">
        <v>308</v>
      </c>
      <c r="E123" s="134" t="s">
        <v>5688</v>
      </c>
      <c r="F123" s="135" t="s">
        <v>5689</v>
      </c>
      <c r="G123" s="136" t="s">
        <v>661</v>
      </c>
      <c r="H123" s="137">
        <v>15</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368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368</v>
      </c>
      <c r="BM123" s="144" t="s">
        <v>635</v>
      </c>
    </row>
    <row r="124" spans="2:65" s="1" customFormat="1" ht="16.5" customHeight="1">
      <c r="B124" s="33"/>
      <c r="C124" s="133" t="s">
        <v>476</v>
      </c>
      <c r="D124" s="133" t="s">
        <v>308</v>
      </c>
      <c r="E124" s="134" t="s">
        <v>5690</v>
      </c>
      <c r="F124" s="135" t="s">
        <v>5691</v>
      </c>
      <c r="G124" s="136" t="s">
        <v>661</v>
      </c>
      <c r="H124" s="137">
        <v>5</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368</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368</v>
      </c>
      <c r="BM124" s="144" t="s">
        <v>646</v>
      </c>
    </row>
    <row r="125" spans="2:65" s="1" customFormat="1" ht="16.5" customHeight="1">
      <c r="B125" s="33"/>
      <c r="C125" s="133" t="s">
        <v>482</v>
      </c>
      <c r="D125" s="133" t="s">
        <v>308</v>
      </c>
      <c r="E125" s="134" t="s">
        <v>5692</v>
      </c>
      <c r="F125" s="135" t="s">
        <v>5693</v>
      </c>
      <c r="G125" s="136" t="s">
        <v>661</v>
      </c>
      <c r="H125" s="137">
        <v>6</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368</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368</v>
      </c>
      <c r="BM125" s="144" t="s">
        <v>658</v>
      </c>
    </row>
    <row r="126" spans="2:65" s="1" customFormat="1" ht="16.5" customHeight="1">
      <c r="B126" s="33"/>
      <c r="C126" s="133" t="s">
        <v>489</v>
      </c>
      <c r="D126" s="133" t="s">
        <v>308</v>
      </c>
      <c r="E126" s="134" t="s">
        <v>5694</v>
      </c>
      <c r="F126" s="135" t="s">
        <v>5695</v>
      </c>
      <c r="G126" s="136" t="s">
        <v>661</v>
      </c>
      <c r="H126" s="137">
        <v>120</v>
      </c>
      <c r="I126" s="138"/>
      <c r="J126" s="139">
        <f t="shared" si="0"/>
        <v>0</v>
      </c>
      <c r="K126" s="135" t="s">
        <v>311</v>
      </c>
      <c r="L126" s="33"/>
      <c r="M126" s="140" t="s">
        <v>21</v>
      </c>
      <c r="N126" s="141" t="s">
        <v>43</v>
      </c>
      <c r="P126" s="142">
        <f t="shared" si="1"/>
        <v>0</v>
      </c>
      <c r="Q126" s="142">
        <v>0</v>
      </c>
      <c r="R126" s="142">
        <f t="shared" si="2"/>
        <v>0</v>
      </c>
      <c r="S126" s="142">
        <v>0</v>
      </c>
      <c r="T126" s="143">
        <f t="shared" si="3"/>
        <v>0</v>
      </c>
      <c r="AR126" s="144" t="s">
        <v>368</v>
      </c>
      <c r="AT126" s="144" t="s">
        <v>308</v>
      </c>
      <c r="AU126" s="144" t="s">
        <v>79</v>
      </c>
      <c r="AY126" s="18" t="s">
        <v>306</v>
      </c>
      <c r="BE126" s="145">
        <f t="shared" si="4"/>
        <v>0</v>
      </c>
      <c r="BF126" s="145">
        <f t="shared" si="5"/>
        <v>0</v>
      </c>
      <c r="BG126" s="145">
        <f t="shared" si="6"/>
        <v>0</v>
      </c>
      <c r="BH126" s="145">
        <f t="shared" si="7"/>
        <v>0</v>
      </c>
      <c r="BI126" s="145">
        <f t="shared" si="8"/>
        <v>0</v>
      </c>
      <c r="BJ126" s="18" t="s">
        <v>79</v>
      </c>
      <c r="BK126" s="145">
        <f t="shared" si="9"/>
        <v>0</v>
      </c>
      <c r="BL126" s="18" t="s">
        <v>368</v>
      </c>
      <c r="BM126" s="144" t="s">
        <v>680</v>
      </c>
    </row>
    <row r="127" spans="2:65" s="1" customFormat="1" ht="16.5" customHeight="1">
      <c r="B127" s="33"/>
      <c r="C127" s="133" t="s">
        <v>497</v>
      </c>
      <c r="D127" s="133" t="s">
        <v>308</v>
      </c>
      <c r="E127" s="134" t="s">
        <v>5696</v>
      </c>
      <c r="F127" s="135" t="s">
        <v>5697</v>
      </c>
      <c r="G127" s="136" t="s">
        <v>240</v>
      </c>
      <c r="H127" s="137">
        <v>120</v>
      </c>
      <c r="I127" s="138"/>
      <c r="J127" s="139">
        <f t="shared" si="0"/>
        <v>0</v>
      </c>
      <c r="K127" s="135" t="s">
        <v>311</v>
      </c>
      <c r="L127" s="33"/>
      <c r="M127" s="140" t="s">
        <v>21</v>
      </c>
      <c r="N127" s="141" t="s">
        <v>43</v>
      </c>
      <c r="P127" s="142">
        <f t="shared" si="1"/>
        <v>0</v>
      </c>
      <c r="Q127" s="142">
        <v>0</v>
      </c>
      <c r="R127" s="142">
        <f t="shared" si="2"/>
        <v>0</v>
      </c>
      <c r="S127" s="142">
        <v>0</v>
      </c>
      <c r="T127" s="143">
        <f t="shared" si="3"/>
        <v>0</v>
      </c>
      <c r="AR127" s="144" t="s">
        <v>368</v>
      </c>
      <c r="AT127" s="144" t="s">
        <v>308</v>
      </c>
      <c r="AU127" s="144" t="s">
        <v>79</v>
      </c>
      <c r="AY127" s="18" t="s">
        <v>306</v>
      </c>
      <c r="BE127" s="145">
        <f t="shared" si="4"/>
        <v>0</v>
      </c>
      <c r="BF127" s="145">
        <f t="shared" si="5"/>
        <v>0</v>
      </c>
      <c r="BG127" s="145">
        <f t="shared" si="6"/>
        <v>0</v>
      </c>
      <c r="BH127" s="145">
        <f t="shared" si="7"/>
        <v>0</v>
      </c>
      <c r="BI127" s="145">
        <f t="shared" si="8"/>
        <v>0</v>
      </c>
      <c r="BJ127" s="18" t="s">
        <v>79</v>
      </c>
      <c r="BK127" s="145">
        <f t="shared" si="9"/>
        <v>0</v>
      </c>
      <c r="BL127" s="18" t="s">
        <v>368</v>
      </c>
      <c r="BM127" s="144" t="s">
        <v>709</v>
      </c>
    </row>
    <row r="128" spans="2:65" s="1" customFormat="1" ht="16.5" customHeight="1">
      <c r="B128" s="33"/>
      <c r="C128" s="133" t="s">
        <v>504</v>
      </c>
      <c r="D128" s="133" t="s">
        <v>308</v>
      </c>
      <c r="E128" s="134" t="s">
        <v>5698</v>
      </c>
      <c r="F128" s="135" t="s">
        <v>5699</v>
      </c>
      <c r="G128" s="136" t="s">
        <v>661</v>
      </c>
      <c r="H128" s="137">
        <v>5</v>
      </c>
      <c r="I128" s="138"/>
      <c r="J128" s="139">
        <f t="shared" si="0"/>
        <v>0</v>
      </c>
      <c r="K128" s="135" t="s">
        <v>311</v>
      </c>
      <c r="L128" s="33"/>
      <c r="M128" s="140" t="s">
        <v>21</v>
      </c>
      <c r="N128" s="141" t="s">
        <v>43</v>
      </c>
      <c r="P128" s="142">
        <f t="shared" si="1"/>
        <v>0</v>
      </c>
      <c r="Q128" s="142">
        <v>0</v>
      </c>
      <c r="R128" s="142">
        <f t="shared" si="2"/>
        <v>0</v>
      </c>
      <c r="S128" s="142">
        <v>0</v>
      </c>
      <c r="T128" s="143">
        <f t="shared" si="3"/>
        <v>0</v>
      </c>
      <c r="AR128" s="144" t="s">
        <v>368</v>
      </c>
      <c r="AT128" s="144" t="s">
        <v>308</v>
      </c>
      <c r="AU128" s="144" t="s">
        <v>79</v>
      </c>
      <c r="AY128" s="18" t="s">
        <v>306</v>
      </c>
      <c r="BE128" s="145">
        <f t="shared" si="4"/>
        <v>0</v>
      </c>
      <c r="BF128" s="145">
        <f t="shared" si="5"/>
        <v>0</v>
      </c>
      <c r="BG128" s="145">
        <f t="shared" si="6"/>
        <v>0</v>
      </c>
      <c r="BH128" s="145">
        <f t="shared" si="7"/>
        <v>0</v>
      </c>
      <c r="BI128" s="145">
        <f t="shared" si="8"/>
        <v>0</v>
      </c>
      <c r="BJ128" s="18" t="s">
        <v>79</v>
      </c>
      <c r="BK128" s="145">
        <f t="shared" si="9"/>
        <v>0</v>
      </c>
      <c r="BL128" s="18" t="s">
        <v>368</v>
      </c>
      <c r="BM128" s="144" t="s">
        <v>719</v>
      </c>
    </row>
    <row r="129" spans="2:65" s="1" customFormat="1" ht="16.5" customHeight="1">
      <c r="B129" s="33"/>
      <c r="C129" s="133" t="s">
        <v>511</v>
      </c>
      <c r="D129" s="133" t="s">
        <v>308</v>
      </c>
      <c r="E129" s="134" t="s">
        <v>5700</v>
      </c>
      <c r="F129" s="135" t="s">
        <v>5701</v>
      </c>
      <c r="G129" s="136" t="s">
        <v>661</v>
      </c>
      <c r="H129" s="137">
        <v>5</v>
      </c>
      <c r="I129" s="138"/>
      <c r="J129" s="139">
        <f t="shared" si="0"/>
        <v>0</v>
      </c>
      <c r="K129" s="135" t="s">
        <v>311</v>
      </c>
      <c r="L129" s="33"/>
      <c r="M129" s="140" t="s">
        <v>21</v>
      </c>
      <c r="N129" s="141" t="s">
        <v>43</v>
      </c>
      <c r="P129" s="142">
        <f t="shared" si="1"/>
        <v>0</v>
      </c>
      <c r="Q129" s="142">
        <v>0</v>
      </c>
      <c r="R129" s="142">
        <f t="shared" si="2"/>
        <v>0</v>
      </c>
      <c r="S129" s="142">
        <v>0</v>
      </c>
      <c r="T129" s="143">
        <f t="shared" si="3"/>
        <v>0</v>
      </c>
      <c r="AR129" s="144" t="s">
        <v>368</v>
      </c>
      <c r="AT129" s="144" t="s">
        <v>308</v>
      </c>
      <c r="AU129" s="144" t="s">
        <v>79</v>
      </c>
      <c r="AY129" s="18" t="s">
        <v>306</v>
      </c>
      <c r="BE129" s="145">
        <f t="shared" si="4"/>
        <v>0</v>
      </c>
      <c r="BF129" s="145">
        <f t="shared" si="5"/>
        <v>0</v>
      </c>
      <c r="BG129" s="145">
        <f t="shared" si="6"/>
        <v>0</v>
      </c>
      <c r="BH129" s="145">
        <f t="shared" si="7"/>
        <v>0</v>
      </c>
      <c r="BI129" s="145">
        <f t="shared" si="8"/>
        <v>0</v>
      </c>
      <c r="BJ129" s="18" t="s">
        <v>79</v>
      </c>
      <c r="BK129" s="145">
        <f t="shared" si="9"/>
        <v>0</v>
      </c>
      <c r="BL129" s="18" t="s">
        <v>368</v>
      </c>
      <c r="BM129" s="144" t="s">
        <v>732</v>
      </c>
    </row>
    <row r="130" spans="2:65" s="1" customFormat="1" ht="16.5" customHeight="1">
      <c r="B130" s="33"/>
      <c r="C130" s="133" t="s">
        <v>517</v>
      </c>
      <c r="D130" s="133" t="s">
        <v>308</v>
      </c>
      <c r="E130" s="134" t="s">
        <v>5702</v>
      </c>
      <c r="F130" s="135" t="s">
        <v>5703</v>
      </c>
      <c r="G130" s="136" t="s">
        <v>661</v>
      </c>
      <c r="H130" s="137">
        <v>1</v>
      </c>
      <c r="I130" s="138"/>
      <c r="J130" s="139">
        <f t="shared" si="0"/>
        <v>0</v>
      </c>
      <c r="K130" s="135" t="s">
        <v>311</v>
      </c>
      <c r="L130" s="33"/>
      <c r="M130" s="140" t="s">
        <v>21</v>
      </c>
      <c r="N130" s="141" t="s">
        <v>43</v>
      </c>
      <c r="P130" s="142">
        <f t="shared" si="1"/>
        <v>0</v>
      </c>
      <c r="Q130" s="142">
        <v>0</v>
      </c>
      <c r="R130" s="142">
        <f t="shared" si="2"/>
        <v>0</v>
      </c>
      <c r="S130" s="142">
        <v>0</v>
      </c>
      <c r="T130" s="143">
        <f t="shared" si="3"/>
        <v>0</v>
      </c>
      <c r="AR130" s="144" t="s">
        <v>368</v>
      </c>
      <c r="AT130" s="144" t="s">
        <v>308</v>
      </c>
      <c r="AU130" s="144" t="s">
        <v>79</v>
      </c>
      <c r="AY130" s="18" t="s">
        <v>306</v>
      </c>
      <c r="BE130" s="145">
        <f t="shared" si="4"/>
        <v>0</v>
      </c>
      <c r="BF130" s="145">
        <f t="shared" si="5"/>
        <v>0</v>
      </c>
      <c r="BG130" s="145">
        <f t="shared" si="6"/>
        <v>0</v>
      </c>
      <c r="BH130" s="145">
        <f t="shared" si="7"/>
        <v>0</v>
      </c>
      <c r="BI130" s="145">
        <f t="shared" si="8"/>
        <v>0</v>
      </c>
      <c r="BJ130" s="18" t="s">
        <v>79</v>
      </c>
      <c r="BK130" s="145">
        <f t="shared" si="9"/>
        <v>0</v>
      </c>
      <c r="BL130" s="18" t="s">
        <v>368</v>
      </c>
      <c r="BM130" s="144" t="s">
        <v>752</v>
      </c>
    </row>
    <row r="131" spans="2:65" s="1" customFormat="1" ht="16.5" customHeight="1">
      <c r="B131" s="33"/>
      <c r="C131" s="133" t="s">
        <v>523</v>
      </c>
      <c r="D131" s="133" t="s">
        <v>308</v>
      </c>
      <c r="E131" s="134" t="s">
        <v>5704</v>
      </c>
      <c r="F131" s="135" t="s">
        <v>5705</v>
      </c>
      <c r="G131" s="136" t="s">
        <v>661</v>
      </c>
      <c r="H131" s="137">
        <v>7</v>
      </c>
      <c r="I131" s="138"/>
      <c r="J131" s="139">
        <f t="shared" si="0"/>
        <v>0</v>
      </c>
      <c r="K131" s="135" t="s">
        <v>311</v>
      </c>
      <c r="L131" s="33"/>
      <c r="M131" s="140" t="s">
        <v>21</v>
      </c>
      <c r="N131" s="141" t="s">
        <v>43</v>
      </c>
      <c r="P131" s="142">
        <f t="shared" si="1"/>
        <v>0</v>
      </c>
      <c r="Q131" s="142">
        <v>0</v>
      </c>
      <c r="R131" s="142">
        <f t="shared" si="2"/>
        <v>0</v>
      </c>
      <c r="S131" s="142">
        <v>0</v>
      </c>
      <c r="T131" s="143">
        <f t="shared" si="3"/>
        <v>0</v>
      </c>
      <c r="AR131" s="144" t="s">
        <v>368</v>
      </c>
      <c r="AT131" s="144" t="s">
        <v>308</v>
      </c>
      <c r="AU131" s="144" t="s">
        <v>79</v>
      </c>
      <c r="AY131" s="18" t="s">
        <v>306</v>
      </c>
      <c r="BE131" s="145">
        <f t="shared" si="4"/>
        <v>0</v>
      </c>
      <c r="BF131" s="145">
        <f t="shared" si="5"/>
        <v>0</v>
      </c>
      <c r="BG131" s="145">
        <f t="shared" si="6"/>
        <v>0</v>
      </c>
      <c r="BH131" s="145">
        <f t="shared" si="7"/>
        <v>0</v>
      </c>
      <c r="BI131" s="145">
        <f t="shared" si="8"/>
        <v>0</v>
      </c>
      <c r="BJ131" s="18" t="s">
        <v>79</v>
      </c>
      <c r="BK131" s="145">
        <f t="shared" si="9"/>
        <v>0</v>
      </c>
      <c r="BL131" s="18" t="s">
        <v>368</v>
      </c>
      <c r="BM131" s="144" t="s">
        <v>764</v>
      </c>
    </row>
    <row r="132" spans="2:65" s="1" customFormat="1" ht="16.5" customHeight="1">
      <c r="B132" s="33"/>
      <c r="C132" s="133" t="s">
        <v>530</v>
      </c>
      <c r="D132" s="133" t="s">
        <v>308</v>
      </c>
      <c r="E132" s="134" t="s">
        <v>5706</v>
      </c>
      <c r="F132" s="135" t="s">
        <v>5707</v>
      </c>
      <c r="G132" s="136" t="s">
        <v>661</v>
      </c>
      <c r="H132" s="137">
        <v>1</v>
      </c>
      <c r="I132" s="138"/>
      <c r="J132" s="139">
        <f t="shared" si="0"/>
        <v>0</v>
      </c>
      <c r="K132" s="135" t="s">
        <v>311</v>
      </c>
      <c r="L132" s="33"/>
      <c r="M132" s="140" t="s">
        <v>21</v>
      </c>
      <c r="N132" s="141" t="s">
        <v>43</v>
      </c>
      <c r="P132" s="142">
        <f t="shared" si="1"/>
        <v>0</v>
      </c>
      <c r="Q132" s="142">
        <v>0</v>
      </c>
      <c r="R132" s="142">
        <f t="shared" si="2"/>
        <v>0</v>
      </c>
      <c r="S132" s="142">
        <v>0</v>
      </c>
      <c r="T132" s="143">
        <f t="shared" si="3"/>
        <v>0</v>
      </c>
      <c r="AR132" s="144" t="s">
        <v>368</v>
      </c>
      <c r="AT132" s="144" t="s">
        <v>308</v>
      </c>
      <c r="AU132" s="144" t="s">
        <v>79</v>
      </c>
      <c r="AY132" s="18" t="s">
        <v>306</v>
      </c>
      <c r="BE132" s="145">
        <f t="shared" si="4"/>
        <v>0</v>
      </c>
      <c r="BF132" s="145">
        <f t="shared" si="5"/>
        <v>0</v>
      </c>
      <c r="BG132" s="145">
        <f t="shared" si="6"/>
        <v>0</v>
      </c>
      <c r="BH132" s="145">
        <f t="shared" si="7"/>
        <v>0</v>
      </c>
      <c r="BI132" s="145">
        <f t="shared" si="8"/>
        <v>0</v>
      </c>
      <c r="BJ132" s="18" t="s">
        <v>79</v>
      </c>
      <c r="BK132" s="145">
        <f t="shared" si="9"/>
        <v>0</v>
      </c>
      <c r="BL132" s="18" t="s">
        <v>368</v>
      </c>
      <c r="BM132" s="144" t="s">
        <v>776</v>
      </c>
    </row>
    <row r="133" spans="2:65" s="1" customFormat="1" ht="16.5" customHeight="1">
      <c r="B133" s="33"/>
      <c r="C133" s="133" t="s">
        <v>538</v>
      </c>
      <c r="D133" s="133" t="s">
        <v>308</v>
      </c>
      <c r="E133" s="134" t="s">
        <v>5708</v>
      </c>
      <c r="F133" s="135" t="s">
        <v>5709</v>
      </c>
      <c r="G133" s="136" t="s">
        <v>661</v>
      </c>
      <c r="H133" s="137">
        <v>2</v>
      </c>
      <c r="I133" s="138"/>
      <c r="J133" s="139">
        <f t="shared" si="0"/>
        <v>0</v>
      </c>
      <c r="K133" s="135" t="s">
        <v>311</v>
      </c>
      <c r="L133" s="33"/>
      <c r="M133" s="140" t="s">
        <v>21</v>
      </c>
      <c r="N133" s="141" t="s">
        <v>43</v>
      </c>
      <c r="P133" s="142">
        <f t="shared" si="1"/>
        <v>0</v>
      </c>
      <c r="Q133" s="142">
        <v>0</v>
      </c>
      <c r="R133" s="142">
        <f t="shared" si="2"/>
        <v>0</v>
      </c>
      <c r="S133" s="142">
        <v>0</v>
      </c>
      <c r="T133" s="143">
        <f t="shared" si="3"/>
        <v>0</v>
      </c>
      <c r="AR133" s="144" t="s">
        <v>368</v>
      </c>
      <c r="AT133" s="144" t="s">
        <v>308</v>
      </c>
      <c r="AU133" s="144" t="s">
        <v>79</v>
      </c>
      <c r="AY133" s="18" t="s">
        <v>306</v>
      </c>
      <c r="BE133" s="145">
        <f t="shared" si="4"/>
        <v>0</v>
      </c>
      <c r="BF133" s="145">
        <f t="shared" si="5"/>
        <v>0</v>
      </c>
      <c r="BG133" s="145">
        <f t="shared" si="6"/>
        <v>0</v>
      </c>
      <c r="BH133" s="145">
        <f t="shared" si="7"/>
        <v>0</v>
      </c>
      <c r="BI133" s="145">
        <f t="shared" si="8"/>
        <v>0</v>
      </c>
      <c r="BJ133" s="18" t="s">
        <v>79</v>
      </c>
      <c r="BK133" s="145">
        <f t="shared" si="9"/>
        <v>0</v>
      </c>
      <c r="BL133" s="18" t="s">
        <v>368</v>
      </c>
      <c r="BM133" s="144" t="s">
        <v>790</v>
      </c>
    </row>
    <row r="134" spans="2:65" s="1" customFormat="1" ht="16.5" customHeight="1">
      <c r="B134" s="33"/>
      <c r="C134" s="179" t="s">
        <v>545</v>
      </c>
      <c r="D134" s="179" t="s">
        <v>447</v>
      </c>
      <c r="E134" s="180" t="s">
        <v>4787</v>
      </c>
      <c r="F134" s="181" t="s">
        <v>5710</v>
      </c>
      <c r="G134" s="182" t="s">
        <v>661</v>
      </c>
      <c r="H134" s="183">
        <v>2</v>
      </c>
      <c r="I134" s="184"/>
      <c r="J134" s="185">
        <f t="shared" si="0"/>
        <v>0</v>
      </c>
      <c r="K134" s="181" t="s">
        <v>311</v>
      </c>
      <c r="L134" s="186"/>
      <c r="M134" s="187" t="s">
        <v>21</v>
      </c>
      <c r="N134" s="188" t="s">
        <v>43</v>
      </c>
      <c r="P134" s="142">
        <f t="shared" si="1"/>
        <v>0</v>
      </c>
      <c r="Q134" s="142">
        <v>0</v>
      </c>
      <c r="R134" s="142">
        <f t="shared" si="2"/>
        <v>0</v>
      </c>
      <c r="S134" s="142">
        <v>0</v>
      </c>
      <c r="T134" s="143">
        <f t="shared" si="3"/>
        <v>0</v>
      </c>
      <c r="AR134" s="144" t="s">
        <v>530</v>
      </c>
      <c r="AT134" s="144" t="s">
        <v>447</v>
      </c>
      <c r="AU134" s="144" t="s">
        <v>79</v>
      </c>
      <c r="AY134" s="18" t="s">
        <v>306</v>
      </c>
      <c r="BE134" s="145">
        <f t="shared" si="4"/>
        <v>0</v>
      </c>
      <c r="BF134" s="145">
        <f t="shared" si="5"/>
        <v>0</v>
      </c>
      <c r="BG134" s="145">
        <f t="shared" si="6"/>
        <v>0</v>
      </c>
      <c r="BH134" s="145">
        <f t="shared" si="7"/>
        <v>0</v>
      </c>
      <c r="BI134" s="145">
        <f t="shared" si="8"/>
        <v>0</v>
      </c>
      <c r="BJ134" s="18" t="s">
        <v>79</v>
      </c>
      <c r="BK134" s="145">
        <f t="shared" si="9"/>
        <v>0</v>
      </c>
      <c r="BL134" s="18" t="s">
        <v>368</v>
      </c>
      <c r="BM134" s="144" t="s">
        <v>802</v>
      </c>
    </row>
    <row r="135" spans="2:65" s="1" customFormat="1" ht="16.5" customHeight="1">
      <c r="B135" s="33"/>
      <c r="C135" s="133" t="s">
        <v>553</v>
      </c>
      <c r="D135" s="133" t="s">
        <v>308</v>
      </c>
      <c r="E135" s="134" t="s">
        <v>5711</v>
      </c>
      <c r="F135" s="135" t="s">
        <v>5712</v>
      </c>
      <c r="G135" s="136" t="s">
        <v>661</v>
      </c>
      <c r="H135" s="137">
        <v>3</v>
      </c>
      <c r="I135" s="138"/>
      <c r="J135" s="139">
        <f t="shared" si="0"/>
        <v>0</v>
      </c>
      <c r="K135" s="135" t="s">
        <v>311</v>
      </c>
      <c r="L135" s="33"/>
      <c r="M135" s="140" t="s">
        <v>21</v>
      </c>
      <c r="N135" s="141" t="s">
        <v>43</v>
      </c>
      <c r="P135" s="142">
        <f t="shared" si="1"/>
        <v>0</v>
      </c>
      <c r="Q135" s="142">
        <v>0</v>
      </c>
      <c r="R135" s="142">
        <f t="shared" si="2"/>
        <v>0</v>
      </c>
      <c r="S135" s="142">
        <v>0</v>
      </c>
      <c r="T135" s="143">
        <f t="shared" si="3"/>
        <v>0</v>
      </c>
      <c r="AR135" s="144" t="s">
        <v>368</v>
      </c>
      <c r="AT135" s="144" t="s">
        <v>308</v>
      </c>
      <c r="AU135" s="144" t="s">
        <v>79</v>
      </c>
      <c r="AY135" s="18" t="s">
        <v>306</v>
      </c>
      <c r="BE135" s="145">
        <f t="shared" si="4"/>
        <v>0</v>
      </c>
      <c r="BF135" s="145">
        <f t="shared" si="5"/>
        <v>0</v>
      </c>
      <c r="BG135" s="145">
        <f t="shared" si="6"/>
        <v>0</v>
      </c>
      <c r="BH135" s="145">
        <f t="shared" si="7"/>
        <v>0</v>
      </c>
      <c r="BI135" s="145">
        <f t="shared" si="8"/>
        <v>0</v>
      </c>
      <c r="BJ135" s="18" t="s">
        <v>79</v>
      </c>
      <c r="BK135" s="145">
        <f t="shared" si="9"/>
        <v>0</v>
      </c>
      <c r="BL135" s="18" t="s">
        <v>368</v>
      </c>
      <c r="BM135" s="144" t="s">
        <v>816</v>
      </c>
    </row>
    <row r="136" spans="2:65" s="1" customFormat="1" ht="16.5" customHeight="1">
      <c r="B136" s="33"/>
      <c r="C136" s="133" t="s">
        <v>562</v>
      </c>
      <c r="D136" s="133" t="s">
        <v>308</v>
      </c>
      <c r="E136" s="134" t="s">
        <v>5713</v>
      </c>
      <c r="F136" s="135" t="s">
        <v>5714</v>
      </c>
      <c r="G136" s="136" t="s">
        <v>661</v>
      </c>
      <c r="H136" s="137">
        <v>1</v>
      </c>
      <c r="I136" s="138"/>
      <c r="J136" s="139">
        <f t="shared" si="0"/>
        <v>0</v>
      </c>
      <c r="K136" s="135" t="s">
        <v>311</v>
      </c>
      <c r="L136" s="33"/>
      <c r="M136" s="140" t="s">
        <v>21</v>
      </c>
      <c r="N136" s="141" t="s">
        <v>43</v>
      </c>
      <c r="P136" s="142">
        <f t="shared" si="1"/>
        <v>0</v>
      </c>
      <c r="Q136" s="142">
        <v>0</v>
      </c>
      <c r="R136" s="142">
        <f t="shared" si="2"/>
        <v>0</v>
      </c>
      <c r="S136" s="142">
        <v>0</v>
      </c>
      <c r="T136" s="143">
        <f t="shared" si="3"/>
        <v>0</v>
      </c>
      <c r="AR136" s="144" t="s">
        <v>368</v>
      </c>
      <c r="AT136" s="144" t="s">
        <v>308</v>
      </c>
      <c r="AU136" s="144" t="s">
        <v>79</v>
      </c>
      <c r="AY136" s="18" t="s">
        <v>306</v>
      </c>
      <c r="BE136" s="145">
        <f t="shared" si="4"/>
        <v>0</v>
      </c>
      <c r="BF136" s="145">
        <f t="shared" si="5"/>
        <v>0</v>
      </c>
      <c r="BG136" s="145">
        <f t="shared" si="6"/>
        <v>0</v>
      </c>
      <c r="BH136" s="145">
        <f t="shared" si="7"/>
        <v>0</v>
      </c>
      <c r="BI136" s="145">
        <f t="shared" si="8"/>
        <v>0</v>
      </c>
      <c r="BJ136" s="18" t="s">
        <v>79</v>
      </c>
      <c r="BK136" s="145">
        <f t="shared" si="9"/>
        <v>0</v>
      </c>
      <c r="BL136" s="18" t="s">
        <v>368</v>
      </c>
      <c r="BM136" s="144" t="s">
        <v>828</v>
      </c>
    </row>
    <row r="137" spans="2:65" s="1" customFormat="1" ht="16.5" customHeight="1">
      <c r="B137" s="33"/>
      <c r="C137" s="133" t="s">
        <v>571</v>
      </c>
      <c r="D137" s="133" t="s">
        <v>308</v>
      </c>
      <c r="E137" s="134" t="s">
        <v>5715</v>
      </c>
      <c r="F137" s="135" t="s">
        <v>5716</v>
      </c>
      <c r="G137" s="136" t="s">
        <v>661</v>
      </c>
      <c r="H137" s="137">
        <v>1</v>
      </c>
      <c r="I137" s="138"/>
      <c r="J137" s="139">
        <f t="shared" si="0"/>
        <v>0</v>
      </c>
      <c r="K137" s="135" t="s">
        <v>311</v>
      </c>
      <c r="L137" s="33"/>
      <c r="M137" s="140" t="s">
        <v>21</v>
      </c>
      <c r="N137" s="141" t="s">
        <v>43</v>
      </c>
      <c r="P137" s="142">
        <f t="shared" si="1"/>
        <v>0</v>
      </c>
      <c r="Q137" s="142">
        <v>0</v>
      </c>
      <c r="R137" s="142">
        <f t="shared" si="2"/>
        <v>0</v>
      </c>
      <c r="S137" s="142">
        <v>0</v>
      </c>
      <c r="T137" s="143">
        <f t="shared" si="3"/>
        <v>0</v>
      </c>
      <c r="AR137" s="144" t="s">
        <v>368</v>
      </c>
      <c r="AT137" s="144" t="s">
        <v>308</v>
      </c>
      <c r="AU137" s="144" t="s">
        <v>79</v>
      </c>
      <c r="AY137" s="18" t="s">
        <v>306</v>
      </c>
      <c r="BE137" s="145">
        <f t="shared" si="4"/>
        <v>0</v>
      </c>
      <c r="BF137" s="145">
        <f t="shared" si="5"/>
        <v>0</v>
      </c>
      <c r="BG137" s="145">
        <f t="shared" si="6"/>
        <v>0</v>
      </c>
      <c r="BH137" s="145">
        <f t="shared" si="7"/>
        <v>0</v>
      </c>
      <c r="BI137" s="145">
        <f t="shared" si="8"/>
        <v>0</v>
      </c>
      <c r="BJ137" s="18" t="s">
        <v>79</v>
      </c>
      <c r="BK137" s="145">
        <f t="shared" si="9"/>
        <v>0</v>
      </c>
      <c r="BL137" s="18" t="s">
        <v>368</v>
      </c>
      <c r="BM137" s="144" t="s">
        <v>839</v>
      </c>
    </row>
    <row r="138" spans="2:65" s="1" customFormat="1" ht="16.5" customHeight="1">
      <c r="B138" s="33"/>
      <c r="C138" s="133" t="s">
        <v>578</v>
      </c>
      <c r="D138" s="133" t="s">
        <v>308</v>
      </c>
      <c r="E138" s="134" t="s">
        <v>5717</v>
      </c>
      <c r="F138" s="135" t="s">
        <v>5718</v>
      </c>
      <c r="G138" s="136" t="s">
        <v>661</v>
      </c>
      <c r="H138" s="137">
        <v>31</v>
      </c>
      <c r="I138" s="138"/>
      <c r="J138" s="139">
        <f t="shared" si="0"/>
        <v>0</v>
      </c>
      <c r="K138" s="135" t="s">
        <v>311</v>
      </c>
      <c r="L138" s="33"/>
      <c r="M138" s="140" t="s">
        <v>21</v>
      </c>
      <c r="N138" s="141" t="s">
        <v>43</v>
      </c>
      <c r="P138" s="142">
        <f t="shared" si="1"/>
        <v>0</v>
      </c>
      <c r="Q138" s="142">
        <v>0</v>
      </c>
      <c r="R138" s="142">
        <f t="shared" si="2"/>
        <v>0</v>
      </c>
      <c r="S138" s="142">
        <v>0</v>
      </c>
      <c r="T138" s="143">
        <f t="shared" si="3"/>
        <v>0</v>
      </c>
      <c r="AR138" s="144" t="s">
        <v>368</v>
      </c>
      <c r="AT138" s="144" t="s">
        <v>308</v>
      </c>
      <c r="AU138" s="144" t="s">
        <v>79</v>
      </c>
      <c r="AY138" s="18" t="s">
        <v>306</v>
      </c>
      <c r="BE138" s="145">
        <f t="shared" si="4"/>
        <v>0</v>
      </c>
      <c r="BF138" s="145">
        <f t="shared" si="5"/>
        <v>0</v>
      </c>
      <c r="BG138" s="145">
        <f t="shared" si="6"/>
        <v>0</v>
      </c>
      <c r="BH138" s="145">
        <f t="shared" si="7"/>
        <v>0</v>
      </c>
      <c r="BI138" s="145">
        <f t="shared" si="8"/>
        <v>0</v>
      </c>
      <c r="BJ138" s="18" t="s">
        <v>79</v>
      </c>
      <c r="BK138" s="145">
        <f t="shared" si="9"/>
        <v>0</v>
      </c>
      <c r="BL138" s="18" t="s">
        <v>368</v>
      </c>
      <c r="BM138" s="144" t="s">
        <v>852</v>
      </c>
    </row>
    <row r="139" spans="2:65" s="1" customFormat="1" ht="16.5" customHeight="1">
      <c r="B139" s="33"/>
      <c r="C139" s="133" t="s">
        <v>585</v>
      </c>
      <c r="D139" s="133" t="s">
        <v>308</v>
      </c>
      <c r="E139" s="134" t="s">
        <v>5719</v>
      </c>
      <c r="F139" s="135" t="s">
        <v>5720</v>
      </c>
      <c r="G139" s="136" t="s">
        <v>240</v>
      </c>
      <c r="H139" s="137">
        <v>150</v>
      </c>
      <c r="I139" s="138"/>
      <c r="J139" s="139">
        <f t="shared" si="0"/>
        <v>0</v>
      </c>
      <c r="K139" s="135" t="s">
        <v>311</v>
      </c>
      <c r="L139" s="33"/>
      <c r="M139" s="140" t="s">
        <v>21</v>
      </c>
      <c r="N139" s="141" t="s">
        <v>43</v>
      </c>
      <c r="P139" s="142">
        <f t="shared" si="1"/>
        <v>0</v>
      </c>
      <c r="Q139" s="142">
        <v>0</v>
      </c>
      <c r="R139" s="142">
        <f t="shared" si="2"/>
        <v>0</v>
      </c>
      <c r="S139" s="142">
        <v>0</v>
      </c>
      <c r="T139" s="143">
        <f t="shared" si="3"/>
        <v>0</v>
      </c>
      <c r="AR139" s="144" t="s">
        <v>368</v>
      </c>
      <c r="AT139" s="144" t="s">
        <v>308</v>
      </c>
      <c r="AU139" s="144" t="s">
        <v>79</v>
      </c>
      <c r="AY139" s="18" t="s">
        <v>306</v>
      </c>
      <c r="BE139" s="145">
        <f t="shared" si="4"/>
        <v>0</v>
      </c>
      <c r="BF139" s="145">
        <f t="shared" si="5"/>
        <v>0</v>
      </c>
      <c r="BG139" s="145">
        <f t="shared" si="6"/>
        <v>0</v>
      </c>
      <c r="BH139" s="145">
        <f t="shared" si="7"/>
        <v>0</v>
      </c>
      <c r="BI139" s="145">
        <f t="shared" si="8"/>
        <v>0</v>
      </c>
      <c r="BJ139" s="18" t="s">
        <v>79</v>
      </c>
      <c r="BK139" s="145">
        <f t="shared" si="9"/>
        <v>0</v>
      </c>
      <c r="BL139" s="18" t="s">
        <v>368</v>
      </c>
      <c r="BM139" s="144" t="s">
        <v>865</v>
      </c>
    </row>
    <row r="140" spans="2:65" s="1" customFormat="1" ht="16.5" customHeight="1">
      <c r="B140" s="33"/>
      <c r="C140" s="133" t="s">
        <v>591</v>
      </c>
      <c r="D140" s="133" t="s">
        <v>308</v>
      </c>
      <c r="E140" s="134" t="s">
        <v>5721</v>
      </c>
      <c r="F140" s="135" t="s">
        <v>5722</v>
      </c>
      <c r="G140" s="136" t="s">
        <v>240</v>
      </c>
      <c r="H140" s="137">
        <v>60</v>
      </c>
      <c r="I140" s="138"/>
      <c r="J140" s="139">
        <f t="shared" si="0"/>
        <v>0</v>
      </c>
      <c r="K140" s="135" t="s">
        <v>311</v>
      </c>
      <c r="L140" s="33"/>
      <c r="M140" s="140" t="s">
        <v>21</v>
      </c>
      <c r="N140" s="141" t="s">
        <v>43</v>
      </c>
      <c r="P140" s="142">
        <f t="shared" si="1"/>
        <v>0</v>
      </c>
      <c r="Q140" s="142">
        <v>0</v>
      </c>
      <c r="R140" s="142">
        <f t="shared" si="2"/>
        <v>0</v>
      </c>
      <c r="S140" s="142">
        <v>0</v>
      </c>
      <c r="T140" s="143">
        <f t="shared" si="3"/>
        <v>0</v>
      </c>
      <c r="AR140" s="144" t="s">
        <v>368</v>
      </c>
      <c r="AT140" s="144" t="s">
        <v>308</v>
      </c>
      <c r="AU140" s="144" t="s">
        <v>79</v>
      </c>
      <c r="AY140" s="18" t="s">
        <v>306</v>
      </c>
      <c r="BE140" s="145">
        <f t="shared" si="4"/>
        <v>0</v>
      </c>
      <c r="BF140" s="145">
        <f t="shared" si="5"/>
        <v>0</v>
      </c>
      <c r="BG140" s="145">
        <f t="shared" si="6"/>
        <v>0</v>
      </c>
      <c r="BH140" s="145">
        <f t="shared" si="7"/>
        <v>0</v>
      </c>
      <c r="BI140" s="145">
        <f t="shared" si="8"/>
        <v>0</v>
      </c>
      <c r="BJ140" s="18" t="s">
        <v>79</v>
      </c>
      <c r="BK140" s="145">
        <f t="shared" si="9"/>
        <v>0</v>
      </c>
      <c r="BL140" s="18" t="s">
        <v>368</v>
      </c>
      <c r="BM140" s="144" t="s">
        <v>877</v>
      </c>
    </row>
    <row r="141" spans="2:65" s="1" customFormat="1" ht="16.5" customHeight="1">
      <c r="B141" s="33"/>
      <c r="C141" s="133" t="s">
        <v>597</v>
      </c>
      <c r="D141" s="133" t="s">
        <v>308</v>
      </c>
      <c r="E141" s="134" t="s">
        <v>5723</v>
      </c>
      <c r="F141" s="135" t="s">
        <v>5724</v>
      </c>
      <c r="G141" s="136" t="s">
        <v>661</v>
      </c>
      <c r="H141" s="137">
        <v>20</v>
      </c>
      <c r="I141" s="138"/>
      <c r="J141" s="139">
        <f t="shared" si="0"/>
        <v>0</v>
      </c>
      <c r="K141" s="135" t="s">
        <v>311</v>
      </c>
      <c r="L141" s="33"/>
      <c r="M141" s="140" t="s">
        <v>21</v>
      </c>
      <c r="N141" s="141" t="s">
        <v>43</v>
      </c>
      <c r="P141" s="142">
        <f t="shared" si="1"/>
        <v>0</v>
      </c>
      <c r="Q141" s="142">
        <v>0</v>
      </c>
      <c r="R141" s="142">
        <f t="shared" si="2"/>
        <v>0</v>
      </c>
      <c r="S141" s="142">
        <v>0</v>
      </c>
      <c r="T141" s="143">
        <f t="shared" si="3"/>
        <v>0</v>
      </c>
      <c r="AR141" s="144" t="s">
        <v>368</v>
      </c>
      <c r="AT141" s="144" t="s">
        <v>308</v>
      </c>
      <c r="AU141" s="144" t="s">
        <v>79</v>
      </c>
      <c r="AY141" s="18" t="s">
        <v>306</v>
      </c>
      <c r="BE141" s="145">
        <f t="shared" si="4"/>
        <v>0</v>
      </c>
      <c r="BF141" s="145">
        <f t="shared" si="5"/>
        <v>0</v>
      </c>
      <c r="BG141" s="145">
        <f t="shared" si="6"/>
        <v>0</v>
      </c>
      <c r="BH141" s="145">
        <f t="shared" si="7"/>
        <v>0</v>
      </c>
      <c r="BI141" s="145">
        <f t="shared" si="8"/>
        <v>0</v>
      </c>
      <c r="BJ141" s="18" t="s">
        <v>79</v>
      </c>
      <c r="BK141" s="145">
        <f t="shared" si="9"/>
        <v>0</v>
      </c>
      <c r="BL141" s="18" t="s">
        <v>368</v>
      </c>
      <c r="BM141" s="144" t="s">
        <v>888</v>
      </c>
    </row>
    <row r="142" spans="2:65" s="1" customFormat="1" ht="16.5" customHeight="1">
      <c r="B142" s="33"/>
      <c r="C142" s="133" t="s">
        <v>603</v>
      </c>
      <c r="D142" s="133" t="s">
        <v>308</v>
      </c>
      <c r="E142" s="134" t="s">
        <v>5725</v>
      </c>
      <c r="F142" s="135" t="s">
        <v>5726</v>
      </c>
      <c r="G142" s="136" t="s">
        <v>240</v>
      </c>
      <c r="H142" s="137">
        <v>180</v>
      </c>
      <c r="I142" s="138"/>
      <c r="J142" s="139">
        <f t="shared" si="0"/>
        <v>0</v>
      </c>
      <c r="K142" s="135" t="s">
        <v>311</v>
      </c>
      <c r="L142" s="33"/>
      <c r="M142" s="140" t="s">
        <v>21</v>
      </c>
      <c r="N142" s="141" t="s">
        <v>43</v>
      </c>
      <c r="P142" s="142">
        <f t="shared" si="1"/>
        <v>0</v>
      </c>
      <c r="Q142" s="142">
        <v>0</v>
      </c>
      <c r="R142" s="142">
        <f t="shared" si="2"/>
        <v>0</v>
      </c>
      <c r="S142" s="142">
        <v>0</v>
      </c>
      <c r="T142" s="143">
        <f t="shared" si="3"/>
        <v>0</v>
      </c>
      <c r="AR142" s="144" t="s">
        <v>368</v>
      </c>
      <c r="AT142" s="144" t="s">
        <v>308</v>
      </c>
      <c r="AU142" s="144" t="s">
        <v>79</v>
      </c>
      <c r="AY142" s="18" t="s">
        <v>306</v>
      </c>
      <c r="BE142" s="145">
        <f t="shared" si="4"/>
        <v>0</v>
      </c>
      <c r="BF142" s="145">
        <f t="shared" si="5"/>
        <v>0</v>
      </c>
      <c r="BG142" s="145">
        <f t="shared" si="6"/>
        <v>0</v>
      </c>
      <c r="BH142" s="145">
        <f t="shared" si="7"/>
        <v>0</v>
      </c>
      <c r="BI142" s="145">
        <f t="shared" si="8"/>
        <v>0</v>
      </c>
      <c r="BJ142" s="18" t="s">
        <v>79</v>
      </c>
      <c r="BK142" s="145">
        <f t="shared" si="9"/>
        <v>0</v>
      </c>
      <c r="BL142" s="18" t="s">
        <v>368</v>
      </c>
      <c r="BM142" s="144" t="s">
        <v>904</v>
      </c>
    </row>
    <row r="143" spans="2:65" s="1" customFormat="1" ht="16.5" customHeight="1">
      <c r="B143" s="33"/>
      <c r="C143" s="133" t="s">
        <v>610</v>
      </c>
      <c r="D143" s="133" t="s">
        <v>308</v>
      </c>
      <c r="E143" s="134" t="s">
        <v>5727</v>
      </c>
      <c r="F143" s="135" t="s">
        <v>5728</v>
      </c>
      <c r="G143" s="136" t="s">
        <v>240</v>
      </c>
      <c r="H143" s="137">
        <v>280</v>
      </c>
      <c r="I143" s="138"/>
      <c r="J143" s="139">
        <f t="shared" si="0"/>
        <v>0</v>
      </c>
      <c r="K143" s="135" t="s">
        <v>311</v>
      </c>
      <c r="L143" s="33"/>
      <c r="M143" s="140" t="s">
        <v>21</v>
      </c>
      <c r="N143" s="141" t="s">
        <v>43</v>
      </c>
      <c r="P143" s="142">
        <f t="shared" si="1"/>
        <v>0</v>
      </c>
      <c r="Q143" s="142">
        <v>0</v>
      </c>
      <c r="R143" s="142">
        <f t="shared" si="2"/>
        <v>0</v>
      </c>
      <c r="S143" s="142">
        <v>0</v>
      </c>
      <c r="T143" s="143">
        <f t="shared" si="3"/>
        <v>0</v>
      </c>
      <c r="AR143" s="144" t="s">
        <v>368</v>
      </c>
      <c r="AT143" s="144" t="s">
        <v>308</v>
      </c>
      <c r="AU143" s="144" t="s">
        <v>79</v>
      </c>
      <c r="AY143" s="18" t="s">
        <v>306</v>
      </c>
      <c r="BE143" s="145">
        <f t="shared" si="4"/>
        <v>0</v>
      </c>
      <c r="BF143" s="145">
        <f t="shared" si="5"/>
        <v>0</v>
      </c>
      <c r="BG143" s="145">
        <f t="shared" si="6"/>
        <v>0</v>
      </c>
      <c r="BH143" s="145">
        <f t="shared" si="7"/>
        <v>0</v>
      </c>
      <c r="BI143" s="145">
        <f t="shared" si="8"/>
        <v>0</v>
      </c>
      <c r="BJ143" s="18" t="s">
        <v>79</v>
      </c>
      <c r="BK143" s="145">
        <f t="shared" si="9"/>
        <v>0</v>
      </c>
      <c r="BL143" s="18" t="s">
        <v>368</v>
      </c>
      <c r="BM143" s="144" t="s">
        <v>927</v>
      </c>
    </row>
    <row r="144" spans="2:65" s="1" customFormat="1" ht="16.5" customHeight="1">
      <c r="B144" s="33"/>
      <c r="C144" s="133" t="s">
        <v>618</v>
      </c>
      <c r="D144" s="133" t="s">
        <v>308</v>
      </c>
      <c r="E144" s="134" t="s">
        <v>5729</v>
      </c>
      <c r="F144" s="135" t="s">
        <v>5730</v>
      </c>
      <c r="G144" s="136" t="s">
        <v>240</v>
      </c>
      <c r="H144" s="137">
        <v>350</v>
      </c>
      <c r="I144" s="138"/>
      <c r="J144" s="139">
        <f t="shared" si="0"/>
        <v>0</v>
      </c>
      <c r="K144" s="135" t="s">
        <v>311</v>
      </c>
      <c r="L144" s="33"/>
      <c r="M144" s="140" t="s">
        <v>21</v>
      </c>
      <c r="N144" s="141" t="s">
        <v>43</v>
      </c>
      <c r="P144" s="142">
        <f t="shared" si="1"/>
        <v>0</v>
      </c>
      <c r="Q144" s="142">
        <v>0</v>
      </c>
      <c r="R144" s="142">
        <f t="shared" si="2"/>
        <v>0</v>
      </c>
      <c r="S144" s="142">
        <v>0</v>
      </c>
      <c r="T144" s="143">
        <f t="shared" si="3"/>
        <v>0</v>
      </c>
      <c r="AR144" s="144" t="s">
        <v>368</v>
      </c>
      <c r="AT144" s="144" t="s">
        <v>308</v>
      </c>
      <c r="AU144" s="144" t="s">
        <v>79</v>
      </c>
      <c r="AY144" s="18" t="s">
        <v>306</v>
      </c>
      <c r="BE144" s="145">
        <f t="shared" si="4"/>
        <v>0</v>
      </c>
      <c r="BF144" s="145">
        <f t="shared" si="5"/>
        <v>0</v>
      </c>
      <c r="BG144" s="145">
        <f t="shared" si="6"/>
        <v>0</v>
      </c>
      <c r="BH144" s="145">
        <f t="shared" si="7"/>
        <v>0</v>
      </c>
      <c r="BI144" s="145">
        <f t="shared" si="8"/>
        <v>0</v>
      </c>
      <c r="BJ144" s="18" t="s">
        <v>79</v>
      </c>
      <c r="BK144" s="145">
        <f t="shared" si="9"/>
        <v>0</v>
      </c>
      <c r="BL144" s="18" t="s">
        <v>368</v>
      </c>
      <c r="BM144" s="144" t="s">
        <v>943</v>
      </c>
    </row>
    <row r="145" spans="2:65" s="1" customFormat="1" ht="16.5" customHeight="1">
      <c r="B145" s="33"/>
      <c r="C145" s="133" t="s">
        <v>629</v>
      </c>
      <c r="D145" s="133" t="s">
        <v>308</v>
      </c>
      <c r="E145" s="134" t="s">
        <v>5731</v>
      </c>
      <c r="F145" s="135" t="s">
        <v>5732</v>
      </c>
      <c r="G145" s="136" t="s">
        <v>240</v>
      </c>
      <c r="H145" s="137">
        <v>120</v>
      </c>
      <c r="I145" s="138"/>
      <c r="J145" s="139">
        <f t="shared" si="0"/>
        <v>0</v>
      </c>
      <c r="K145" s="135" t="s">
        <v>311</v>
      </c>
      <c r="L145" s="33"/>
      <c r="M145" s="140" t="s">
        <v>21</v>
      </c>
      <c r="N145" s="141" t="s">
        <v>43</v>
      </c>
      <c r="P145" s="142">
        <f t="shared" si="1"/>
        <v>0</v>
      </c>
      <c r="Q145" s="142">
        <v>0</v>
      </c>
      <c r="R145" s="142">
        <f t="shared" si="2"/>
        <v>0</v>
      </c>
      <c r="S145" s="142">
        <v>0</v>
      </c>
      <c r="T145" s="143">
        <f t="shared" si="3"/>
        <v>0</v>
      </c>
      <c r="AR145" s="144" t="s">
        <v>368</v>
      </c>
      <c r="AT145" s="144" t="s">
        <v>308</v>
      </c>
      <c r="AU145" s="144" t="s">
        <v>79</v>
      </c>
      <c r="AY145" s="18" t="s">
        <v>306</v>
      </c>
      <c r="BE145" s="145">
        <f t="shared" si="4"/>
        <v>0</v>
      </c>
      <c r="BF145" s="145">
        <f t="shared" si="5"/>
        <v>0</v>
      </c>
      <c r="BG145" s="145">
        <f t="shared" si="6"/>
        <v>0</v>
      </c>
      <c r="BH145" s="145">
        <f t="shared" si="7"/>
        <v>0</v>
      </c>
      <c r="BI145" s="145">
        <f t="shared" si="8"/>
        <v>0</v>
      </c>
      <c r="BJ145" s="18" t="s">
        <v>79</v>
      </c>
      <c r="BK145" s="145">
        <f t="shared" si="9"/>
        <v>0</v>
      </c>
      <c r="BL145" s="18" t="s">
        <v>368</v>
      </c>
      <c r="BM145" s="144" t="s">
        <v>954</v>
      </c>
    </row>
    <row r="146" spans="2:65" s="1" customFormat="1" ht="16.5" customHeight="1">
      <c r="B146" s="33"/>
      <c r="C146" s="133" t="s">
        <v>635</v>
      </c>
      <c r="D146" s="133" t="s">
        <v>308</v>
      </c>
      <c r="E146" s="134" t="s">
        <v>5733</v>
      </c>
      <c r="F146" s="135" t="s">
        <v>5734</v>
      </c>
      <c r="G146" s="136" t="s">
        <v>240</v>
      </c>
      <c r="H146" s="137">
        <v>85</v>
      </c>
      <c r="I146" s="138"/>
      <c r="J146" s="139">
        <f t="shared" si="0"/>
        <v>0</v>
      </c>
      <c r="K146" s="135" t="s">
        <v>311</v>
      </c>
      <c r="L146" s="33"/>
      <c r="M146" s="140" t="s">
        <v>21</v>
      </c>
      <c r="N146" s="141" t="s">
        <v>43</v>
      </c>
      <c r="P146" s="142">
        <f t="shared" si="1"/>
        <v>0</v>
      </c>
      <c r="Q146" s="142">
        <v>0</v>
      </c>
      <c r="R146" s="142">
        <f t="shared" si="2"/>
        <v>0</v>
      </c>
      <c r="S146" s="142">
        <v>0</v>
      </c>
      <c r="T146" s="143">
        <f t="shared" si="3"/>
        <v>0</v>
      </c>
      <c r="AR146" s="144" t="s">
        <v>368</v>
      </c>
      <c r="AT146" s="144" t="s">
        <v>308</v>
      </c>
      <c r="AU146" s="144" t="s">
        <v>79</v>
      </c>
      <c r="AY146" s="18" t="s">
        <v>306</v>
      </c>
      <c r="BE146" s="145">
        <f t="shared" si="4"/>
        <v>0</v>
      </c>
      <c r="BF146" s="145">
        <f t="shared" si="5"/>
        <v>0</v>
      </c>
      <c r="BG146" s="145">
        <f t="shared" si="6"/>
        <v>0</v>
      </c>
      <c r="BH146" s="145">
        <f t="shared" si="7"/>
        <v>0</v>
      </c>
      <c r="BI146" s="145">
        <f t="shared" si="8"/>
        <v>0</v>
      </c>
      <c r="BJ146" s="18" t="s">
        <v>79</v>
      </c>
      <c r="BK146" s="145">
        <f t="shared" si="9"/>
        <v>0</v>
      </c>
      <c r="BL146" s="18" t="s">
        <v>368</v>
      </c>
      <c r="BM146" s="144" t="s">
        <v>965</v>
      </c>
    </row>
    <row r="147" spans="2:65" s="1" customFormat="1" ht="16.5" customHeight="1">
      <c r="B147" s="33"/>
      <c r="C147" s="133" t="s">
        <v>640</v>
      </c>
      <c r="D147" s="133" t="s">
        <v>308</v>
      </c>
      <c r="E147" s="134" t="s">
        <v>5735</v>
      </c>
      <c r="F147" s="135" t="s">
        <v>5736</v>
      </c>
      <c r="G147" s="136" t="s">
        <v>1336</v>
      </c>
      <c r="H147" s="137">
        <v>50</v>
      </c>
      <c r="I147" s="138"/>
      <c r="J147" s="139">
        <f t="shared" si="0"/>
        <v>0</v>
      </c>
      <c r="K147" s="135" t="s">
        <v>311</v>
      </c>
      <c r="L147" s="33"/>
      <c r="M147" s="140" t="s">
        <v>21</v>
      </c>
      <c r="N147" s="141" t="s">
        <v>43</v>
      </c>
      <c r="P147" s="142">
        <f t="shared" si="1"/>
        <v>0</v>
      </c>
      <c r="Q147" s="142">
        <v>0</v>
      </c>
      <c r="R147" s="142">
        <f t="shared" si="2"/>
        <v>0</v>
      </c>
      <c r="S147" s="142">
        <v>0</v>
      </c>
      <c r="T147" s="143">
        <f t="shared" si="3"/>
        <v>0</v>
      </c>
      <c r="AR147" s="144" t="s">
        <v>368</v>
      </c>
      <c r="AT147" s="144" t="s">
        <v>308</v>
      </c>
      <c r="AU147" s="144" t="s">
        <v>79</v>
      </c>
      <c r="AY147" s="18" t="s">
        <v>306</v>
      </c>
      <c r="BE147" s="145">
        <f t="shared" si="4"/>
        <v>0</v>
      </c>
      <c r="BF147" s="145">
        <f t="shared" si="5"/>
        <v>0</v>
      </c>
      <c r="BG147" s="145">
        <f t="shared" si="6"/>
        <v>0</v>
      </c>
      <c r="BH147" s="145">
        <f t="shared" si="7"/>
        <v>0</v>
      </c>
      <c r="BI147" s="145">
        <f t="shared" si="8"/>
        <v>0</v>
      </c>
      <c r="BJ147" s="18" t="s">
        <v>79</v>
      </c>
      <c r="BK147" s="145">
        <f t="shared" si="9"/>
        <v>0</v>
      </c>
      <c r="BL147" s="18" t="s">
        <v>368</v>
      </c>
      <c r="BM147" s="144" t="s">
        <v>977</v>
      </c>
    </row>
    <row r="148" spans="2:65" s="11" customFormat="1" ht="25.9" customHeight="1">
      <c r="B148" s="121"/>
      <c r="D148" s="122" t="s">
        <v>71</v>
      </c>
      <c r="E148" s="123" t="s">
        <v>5737</v>
      </c>
      <c r="F148" s="123" t="s">
        <v>5738</v>
      </c>
      <c r="I148" s="124"/>
      <c r="J148" s="125">
        <f>BK148</f>
        <v>0</v>
      </c>
      <c r="L148" s="121"/>
      <c r="M148" s="126"/>
      <c r="P148" s="127">
        <f>SUM(P149:P150)</f>
        <v>0</v>
      </c>
      <c r="R148" s="127">
        <f>SUM(R149:R150)</f>
        <v>0</v>
      </c>
      <c r="T148" s="128">
        <f>SUM(T149:T150)</f>
        <v>0</v>
      </c>
      <c r="AR148" s="122" t="s">
        <v>79</v>
      </c>
      <c r="AT148" s="129" t="s">
        <v>71</v>
      </c>
      <c r="AU148" s="129" t="s">
        <v>72</v>
      </c>
      <c r="AY148" s="122" t="s">
        <v>306</v>
      </c>
      <c r="BK148" s="130">
        <f>SUM(BK149:BK150)</f>
        <v>0</v>
      </c>
    </row>
    <row r="149" spans="2:65" s="1" customFormat="1" ht="16.5" customHeight="1">
      <c r="B149" s="33"/>
      <c r="C149" s="133" t="s">
        <v>646</v>
      </c>
      <c r="D149" s="133" t="s">
        <v>308</v>
      </c>
      <c r="E149" s="134" t="s">
        <v>5739</v>
      </c>
      <c r="F149" s="135" t="s">
        <v>5740</v>
      </c>
      <c r="G149" s="136" t="s">
        <v>240</v>
      </c>
      <c r="H149" s="137">
        <v>80</v>
      </c>
      <c r="I149" s="138"/>
      <c r="J149" s="139">
        <f>ROUND(I149*H149,2)</f>
        <v>0</v>
      </c>
      <c r="K149" s="135" t="s">
        <v>311</v>
      </c>
      <c r="L149" s="33"/>
      <c r="M149" s="140" t="s">
        <v>21</v>
      </c>
      <c r="N149" s="141" t="s">
        <v>43</v>
      </c>
      <c r="P149" s="142">
        <f>O149*H149</f>
        <v>0</v>
      </c>
      <c r="Q149" s="142">
        <v>0</v>
      </c>
      <c r="R149" s="142">
        <f>Q149*H149</f>
        <v>0</v>
      </c>
      <c r="S149" s="142">
        <v>0</v>
      </c>
      <c r="T149" s="143">
        <f>S149*H149</f>
        <v>0</v>
      </c>
      <c r="AR149" s="144" t="s">
        <v>108</v>
      </c>
      <c r="AT149" s="144" t="s">
        <v>308</v>
      </c>
      <c r="AU149" s="144" t="s">
        <v>79</v>
      </c>
      <c r="AY149" s="18" t="s">
        <v>306</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108</v>
      </c>
      <c r="BM149" s="144" t="s">
        <v>991</v>
      </c>
    </row>
    <row r="150" spans="2:65" s="1" customFormat="1" ht="16.5" customHeight="1">
      <c r="B150" s="33"/>
      <c r="C150" s="133" t="s">
        <v>651</v>
      </c>
      <c r="D150" s="133" t="s">
        <v>308</v>
      </c>
      <c r="E150" s="134" t="s">
        <v>5741</v>
      </c>
      <c r="F150" s="135" t="s">
        <v>5742</v>
      </c>
      <c r="G150" s="136" t="s">
        <v>240</v>
      </c>
      <c r="H150" s="137">
        <v>80</v>
      </c>
      <c r="I150" s="138"/>
      <c r="J150" s="139">
        <f>ROUND(I150*H150,2)</f>
        <v>0</v>
      </c>
      <c r="K150" s="135" t="s">
        <v>311</v>
      </c>
      <c r="L150" s="33"/>
      <c r="M150" s="140" t="s">
        <v>21</v>
      </c>
      <c r="N150" s="141" t="s">
        <v>43</v>
      </c>
      <c r="P150" s="142">
        <f>O150*H150</f>
        <v>0</v>
      </c>
      <c r="Q150" s="142">
        <v>0</v>
      </c>
      <c r="R150" s="142">
        <f>Q150*H150</f>
        <v>0</v>
      </c>
      <c r="S150" s="142">
        <v>0</v>
      </c>
      <c r="T150" s="143">
        <f>S150*H150</f>
        <v>0</v>
      </c>
      <c r="AR150" s="144" t="s">
        <v>108</v>
      </c>
      <c r="AT150" s="144" t="s">
        <v>308</v>
      </c>
      <c r="AU150" s="144" t="s">
        <v>79</v>
      </c>
      <c r="AY150" s="18" t="s">
        <v>306</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108</v>
      </c>
      <c r="BM150" s="144" t="s">
        <v>1002</v>
      </c>
    </row>
    <row r="151" spans="2:65" s="11" customFormat="1" ht="25.9" customHeight="1">
      <c r="B151" s="121"/>
      <c r="D151" s="122" t="s">
        <v>71</v>
      </c>
      <c r="E151" s="123" t="s">
        <v>5743</v>
      </c>
      <c r="F151" s="123" t="s">
        <v>5744</v>
      </c>
      <c r="I151" s="124"/>
      <c r="J151" s="125">
        <f>BK151</f>
        <v>0</v>
      </c>
      <c r="L151" s="121"/>
      <c r="M151" s="126"/>
      <c r="P151" s="127">
        <f>SUM(P152:P167)</f>
        <v>0</v>
      </c>
      <c r="R151" s="127">
        <f>SUM(R152:R167)</f>
        <v>0</v>
      </c>
      <c r="T151" s="128">
        <f>SUM(T152:T167)</f>
        <v>0</v>
      </c>
      <c r="AR151" s="122" t="s">
        <v>79</v>
      </c>
      <c r="AT151" s="129" t="s">
        <v>71</v>
      </c>
      <c r="AU151" s="129" t="s">
        <v>72</v>
      </c>
      <c r="AY151" s="122" t="s">
        <v>306</v>
      </c>
      <c r="BK151" s="130">
        <f>SUM(BK152:BK167)</f>
        <v>0</v>
      </c>
    </row>
    <row r="152" spans="2:65" s="1" customFormat="1" ht="16.5" customHeight="1">
      <c r="B152" s="33"/>
      <c r="C152" s="133" t="s">
        <v>658</v>
      </c>
      <c r="D152" s="133" t="s">
        <v>308</v>
      </c>
      <c r="E152" s="134" t="s">
        <v>5745</v>
      </c>
      <c r="F152" s="135" t="s">
        <v>5746</v>
      </c>
      <c r="G152" s="136" t="s">
        <v>661</v>
      </c>
      <c r="H152" s="137">
        <v>1</v>
      </c>
      <c r="I152" s="138"/>
      <c r="J152" s="139">
        <f t="shared" ref="J152:J167" si="10">ROUND(I152*H152,2)</f>
        <v>0</v>
      </c>
      <c r="K152" s="135" t="s">
        <v>311</v>
      </c>
      <c r="L152" s="33"/>
      <c r="M152" s="140" t="s">
        <v>21</v>
      </c>
      <c r="N152" s="141" t="s">
        <v>43</v>
      </c>
      <c r="P152" s="142">
        <f t="shared" ref="P152:P167" si="11">O152*H152</f>
        <v>0</v>
      </c>
      <c r="Q152" s="142">
        <v>0</v>
      </c>
      <c r="R152" s="142">
        <f t="shared" ref="R152:R167" si="12">Q152*H152</f>
        <v>0</v>
      </c>
      <c r="S152" s="142">
        <v>0</v>
      </c>
      <c r="T152" s="143">
        <f t="shared" ref="T152:T167" si="13">S152*H152</f>
        <v>0</v>
      </c>
      <c r="AR152" s="144" t="s">
        <v>368</v>
      </c>
      <c r="AT152" s="144" t="s">
        <v>308</v>
      </c>
      <c r="AU152" s="144" t="s">
        <v>79</v>
      </c>
      <c r="AY152" s="18" t="s">
        <v>306</v>
      </c>
      <c r="BE152" s="145">
        <f t="shared" ref="BE152:BE167" si="14">IF(N152="základní",J152,0)</f>
        <v>0</v>
      </c>
      <c r="BF152" s="145">
        <f t="shared" ref="BF152:BF167" si="15">IF(N152="snížená",J152,0)</f>
        <v>0</v>
      </c>
      <c r="BG152" s="145">
        <f t="shared" ref="BG152:BG167" si="16">IF(N152="zákl. přenesená",J152,0)</f>
        <v>0</v>
      </c>
      <c r="BH152" s="145">
        <f t="shared" ref="BH152:BH167" si="17">IF(N152="sníž. přenesená",J152,0)</f>
        <v>0</v>
      </c>
      <c r="BI152" s="145">
        <f t="shared" ref="BI152:BI167" si="18">IF(N152="nulová",J152,0)</f>
        <v>0</v>
      </c>
      <c r="BJ152" s="18" t="s">
        <v>79</v>
      </c>
      <c r="BK152" s="145">
        <f t="shared" ref="BK152:BK167" si="19">ROUND(I152*H152,2)</f>
        <v>0</v>
      </c>
      <c r="BL152" s="18" t="s">
        <v>368</v>
      </c>
      <c r="BM152" s="144" t="s">
        <v>1014</v>
      </c>
    </row>
    <row r="153" spans="2:65" s="1" customFormat="1" ht="16.5" customHeight="1">
      <c r="B153" s="33"/>
      <c r="C153" s="133" t="s">
        <v>665</v>
      </c>
      <c r="D153" s="133" t="s">
        <v>308</v>
      </c>
      <c r="E153" s="134" t="s">
        <v>5747</v>
      </c>
      <c r="F153" s="135" t="s">
        <v>5748</v>
      </c>
      <c r="G153" s="136" t="s">
        <v>661</v>
      </c>
      <c r="H153" s="137">
        <v>35</v>
      </c>
      <c r="I153" s="138"/>
      <c r="J153" s="139">
        <f t="shared" si="10"/>
        <v>0</v>
      </c>
      <c r="K153" s="135" t="s">
        <v>311</v>
      </c>
      <c r="L153" s="33"/>
      <c r="M153" s="140" t="s">
        <v>21</v>
      </c>
      <c r="N153" s="141" t="s">
        <v>43</v>
      </c>
      <c r="P153" s="142">
        <f t="shared" si="11"/>
        <v>0</v>
      </c>
      <c r="Q153" s="142">
        <v>0</v>
      </c>
      <c r="R153" s="142">
        <f t="shared" si="12"/>
        <v>0</v>
      </c>
      <c r="S153" s="142">
        <v>0</v>
      </c>
      <c r="T153" s="143">
        <f t="shared" si="13"/>
        <v>0</v>
      </c>
      <c r="AR153" s="144" t="s">
        <v>368</v>
      </c>
      <c r="AT153" s="144" t="s">
        <v>308</v>
      </c>
      <c r="AU153" s="144" t="s">
        <v>79</v>
      </c>
      <c r="AY153" s="18" t="s">
        <v>306</v>
      </c>
      <c r="BE153" s="145">
        <f t="shared" si="14"/>
        <v>0</v>
      </c>
      <c r="BF153" s="145">
        <f t="shared" si="15"/>
        <v>0</v>
      </c>
      <c r="BG153" s="145">
        <f t="shared" si="16"/>
        <v>0</v>
      </c>
      <c r="BH153" s="145">
        <f t="shared" si="17"/>
        <v>0</v>
      </c>
      <c r="BI153" s="145">
        <f t="shared" si="18"/>
        <v>0</v>
      </c>
      <c r="BJ153" s="18" t="s">
        <v>79</v>
      </c>
      <c r="BK153" s="145">
        <f t="shared" si="19"/>
        <v>0</v>
      </c>
      <c r="BL153" s="18" t="s">
        <v>368</v>
      </c>
      <c r="BM153" s="144" t="s">
        <v>1026</v>
      </c>
    </row>
    <row r="154" spans="2:65" s="1" customFormat="1" ht="16.5" customHeight="1">
      <c r="B154" s="33"/>
      <c r="C154" s="133" t="s">
        <v>680</v>
      </c>
      <c r="D154" s="133" t="s">
        <v>308</v>
      </c>
      <c r="E154" s="134" t="s">
        <v>5749</v>
      </c>
      <c r="F154" s="135" t="s">
        <v>5750</v>
      </c>
      <c r="G154" s="136" t="s">
        <v>240</v>
      </c>
      <c r="H154" s="137">
        <v>35</v>
      </c>
      <c r="I154" s="138"/>
      <c r="J154" s="139">
        <f t="shared" si="10"/>
        <v>0</v>
      </c>
      <c r="K154" s="135" t="s">
        <v>311</v>
      </c>
      <c r="L154" s="33"/>
      <c r="M154" s="140" t="s">
        <v>21</v>
      </c>
      <c r="N154" s="141" t="s">
        <v>43</v>
      </c>
      <c r="P154" s="142">
        <f t="shared" si="11"/>
        <v>0</v>
      </c>
      <c r="Q154" s="142">
        <v>0</v>
      </c>
      <c r="R154" s="142">
        <f t="shared" si="12"/>
        <v>0</v>
      </c>
      <c r="S154" s="142">
        <v>0</v>
      </c>
      <c r="T154" s="143">
        <f t="shared" si="13"/>
        <v>0</v>
      </c>
      <c r="AR154" s="144" t="s">
        <v>368</v>
      </c>
      <c r="AT154" s="144" t="s">
        <v>308</v>
      </c>
      <c r="AU154" s="144" t="s">
        <v>79</v>
      </c>
      <c r="AY154" s="18" t="s">
        <v>306</v>
      </c>
      <c r="BE154" s="145">
        <f t="shared" si="14"/>
        <v>0</v>
      </c>
      <c r="BF154" s="145">
        <f t="shared" si="15"/>
        <v>0</v>
      </c>
      <c r="BG154" s="145">
        <f t="shared" si="16"/>
        <v>0</v>
      </c>
      <c r="BH154" s="145">
        <f t="shared" si="17"/>
        <v>0</v>
      </c>
      <c r="BI154" s="145">
        <f t="shared" si="18"/>
        <v>0</v>
      </c>
      <c r="BJ154" s="18" t="s">
        <v>79</v>
      </c>
      <c r="BK154" s="145">
        <f t="shared" si="19"/>
        <v>0</v>
      </c>
      <c r="BL154" s="18" t="s">
        <v>368</v>
      </c>
      <c r="BM154" s="144" t="s">
        <v>1037</v>
      </c>
    </row>
    <row r="155" spans="2:65" s="1" customFormat="1" ht="16.5" customHeight="1">
      <c r="B155" s="33"/>
      <c r="C155" s="133" t="s">
        <v>703</v>
      </c>
      <c r="D155" s="133" t="s">
        <v>308</v>
      </c>
      <c r="E155" s="134" t="s">
        <v>5751</v>
      </c>
      <c r="F155" s="135" t="s">
        <v>5752</v>
      </c>
      <c r="G155" s="136" t="s">
        <v>661</v>
      </c>
      <c r="H155" s="137">
        <v>2</v>
      </c>
      <c r="I155" s="138"/>
      <c r="J155" s="139">
        <f t="shared" si="10"/>
        <v>0</v>
      </c>
      <c r="K155" s="135" t="s">
        <v>311</v>
      </c>
      <c r="L155" s="33"/>
      <c r="M155" s="140" t="s">
        <v>21</v>
      </c>
      <c r="N155" s="141" t="s">
        <v>43</v>
      </c>
      <c r="P155" s="142">
        <f t="shared" si="11"/>
        <v>0</v>
      </c>
      <c r="Q155" s="142">
        <v>0</v>
      </c>
      <c r="R155" s="142">
        <f t="shared" si="12"/>
        <v>0</v>
      </c>
      <c r="S155" s="142">
        <v>0</v>
      </c>
      <c r="T155" s="143">
        <f t="shared" si="13"/>
        <v>0</v>
      </c>
      <c r="AR155" s="144" t="s">
        <v>368</v>
      </c>
      <c r="AT155" s="144" t="s">
        <v>308</v>
      </c>
      <c r="AU155" s="144" t="s">
        <v>79</v>
      </c>
      <c r="AY155" s="18" t="s">
        <v>306</v>
      </c>
      <c r="BE155" s="145">
        <f t="shared" si="14"/>
        <v>0</v>
      </c>
      <c r="BF155" s="145">
        <f t="shared" si="15"/>
        <v>0</v>
      </c>
      <c r="BG155" s="145">
        <f t="shared" si="16"/>
        <v>0</v>
      </c>
      <c r="BH155" s="145">
        <f t="shared" si="17"/>
        <v>0</v>
      </c>
      <c r="BI155" s="145">
        <f t="shared" si="18"/>
        <v>0</v>
      </c>
      <c r="BJ155" s="18" t="s">
        <v>79</v>
      </c>
      <c r="BK155" s="145">
        <f t="shared" si="19"/>
        <v>0</v>
      </c>
      <c r="BL155" s="18" t="s">
        <v>368</v>
      </c>
      <c r="BM155" s="144" t="s">
        <v>1047</v>
      </c>
    </row>
    <row r="156" spans="2:65" s="1" customFormat="1" ht="16.5" customHeight="1">
      <c r="B156" s="33"/>
      <c r="C156" s="133" t="s">
        <v>709</v>
      </c>
      <c r="D156" s="133" t="s">
        <v>308</v>
      </c>
      <c r="E156" s="134" t="s">
        <v>5753</v>
      </c>
      <c r="F156" s="135" t="s">
        <v>5754</v>
      </c>
      <c r="G156" s="136" t="s">
        <v>240</v>
      </c>
      <c r="H156" s="137">
        <v>30</v>
      </c>
      <c r="I156" s="138"/>
      <c r="J156" s="139">
        <f t="shared" si="10"/>
        <v>0</v>
      </c>
      <c r="K156" s="135" t="s">
        <v>311</v>
      </c>
      <c r="L156" s="33"/>
      <c r="M156" s="140" t="s">
        <v>21</v>
      </c>
      <c r="N156" s="141" t="s">
        <v>43</v>
      </c>
      <c r="P156" s="142">
        <f t="shared" si="11"/>
        <v>0</v>
      </c>
      <c r="Q156" s="142">
        <v>0</v>
      </c>
      <c r="R156" s="142">
        <f t="shared" si="12"/>
        <v>0</v>
      </c>
      <c r="S156" s="142">
        <v>0</v>
      </c>
      <c r="T156" s="143">
        <f t="shared" si="13"/>
        <v>0</v>
      </c>
      <c r="AR156" s="144" t="s">
        <v>368</v>
      </c>
      <c r="AT156" s="144" t="s">
        <v>308</v>
      </c>
      <c r="AU156" s="144" t="s">
        <v>79</v>
      </c>
      <c r="AY156" s="18" t="s">
        <v>306</v>
      </c>
      <c r="BE156" s="145">
        <f t="shared" si="14"/>
        <v>0</v>
      </c>
      <c r="BF156" s="145">
        <f t="shared" si="15"/>
        <v>0</v>
      </c>
      <c r="BG156" s="145">
        <f t="shared" si="16"/>
        <v>0</v>
      </c>
      <c r="BH156" s="145">
        <f t="shared" si="17"/>
        <v>0</v>
      </c>
      <c r="BI156" s="145">
        <f t="shared" si="18"/>
        <v>0</v>
      </c>
      <c r="BJ156" s="18" t="s">
        <v>79</v>
      </c>
      <c r="BK156" s="145">
        <f t="shared" si="19"/>
        <v>0</v>
      </c>
      <c r="BL156" s="18" t="s">
        <v>368</v>
      </c>
      <c r="BM156" s="144" t="s">
        <v>1058</v>
      </c>
    </row>
    <row r="157" spans="2:65" s="1" customFormat="1" ht="16.5" customHeight="1">
      <c r="B157" s="33"/>
      <c r="C157" s="133" t="s">
        <v>714</v>
      </c>
      <c r="D157" s="133" t="s">
        <v>308</v>
      </c>
      <c r="E157" s="134" t="s">
        <v>5755</v>
      </c>
      <c r="F157" s="135" t="s">
        <v>5756</v>
      </c>
      <c r="G157" s="136" t="s">
        <v>661</v>
      </c>
      <c r="H157" s="137">
        <v>20</v>
      </c>
      <c r="I157" s="138"/>
      <c r="J157" s="139">
        <f t="shared" si="10"/>
        <v>0</v>
      </c>
      <c r="K157" s="135" t="s">
        <v>311</v>
      </c>
      <c r="L157" s="33"/>
      <c r="M157" s="140" t="s">
        <v>21</v>
      </c>
      <c r="N157" s="141" t="s">
        <v>43</v>
      </c>
      <c r="P157" s="142">
        <f t="shared" si="11"/>
        <v>0</v>
      </c>
      <c r="Q157" s="142">
        <v>0</v>
      </c>
      <c r="R157" s="142">
        <f t="shared" si="12"/>
        <v>0</v>
      </c>
      <c r="S157" s="142">
        <v>0</v>
      </c>
      <c r="T157" s="143">
        <f t="shared" si="13"/>
        <v>0</v>
      </c>
      <c r="AR157" s="144" t="s">
        <v>368</v>
      </c>
      <c r="AT157" s="144" t="s">
        <v>308</v>
      </c>
      <c r="AU157" s="144" t="s">
        <v>79</v>
      </c>
      <c r="AY157" s="18" t="s">
        <v>306</v>
      </c>
      <c r="BE157" s="145">
        <f t="shared" si="14"/>
        <v>0</v>
      </c>
      <c r="BF157" s="145">
        <f t="shared" si="15"/>
        <v>0</v>
      </c>
      <c r="BG157" s="145">
        <f t="shared" si="16"/>
        <v>0</v>
      </c>
      <c r="BH157" s="145">
        <f t="shared" si="17"/>
        <v>0</v>
      </c>
      <c r="BI157" s="145">
        <f t="shared" si="18"/>
        <v>0</v>
      </c>
      <c r="BJ157" s="18" t="s">
        <v>79</v>
      </c>
      <c r="BK157" s="145">
        <f t="shared" si="19"/>
        <v>0</v>
      </c>
      <c r="BL157" s="18" t="s">
        <v>368</v>
      </c>
      <c r="BM157" s="144" t="s">
        <v>1068</v>
      </c>
    </row>
    <row r="158" spans="2:65" s="1" customFormat="1" ht="16.5" customHeight="1">
      <c r="B158" s="33"/>
      <c r="C158" s="133" t="s">
        <v>719</v>
      </c>
      <c r="D158" s="133" t="s">
        <v>308</v>
      </c>
      <c r="E158" s="134" t="s">
        <v>5757</v>
      </c>
      <c r="F158" s="135" t="s">
        <v>5758</v>
      </c>
      <c r="G158" s="136" t="s">
        <v>661</v>
      </c>
      <c r="H158" s="137">
        <v>30</v>
      </c>
      <c r="I158" s="138"/>
      <c r="J158" s="139">
        <f t="shared" si="10"/>
        <v>0</v>
      </c>
      <c r="K158" s="135" t="s">
        <v>311</v>
      </c>
      <c r="L158" s="33"/>
      <c r="M158" s="140" t="s">
        <v>21</v>
      </c>
      <c r="N158" s="141" t="s">
        <v>43</v>
      </c>
      <c r="P158" s="142">
        <f t="shared" si="11"/>
        <v>0</v>
      </c>
      <c r="Q158" s="142">
        <v>0</v>
      </c>
      <c r="R158" s="142">
        <f t="shared" si="12"/>
        <v>0</v>
      </c>
      <c r="S158" s="142">
        <v>0</v>
      </c>
      <c r="T158" s="143">
        <f t="shared" si="13"/>
        <v>0</v>
      </c>
      <c r="AR158" s="144" t="s">
        <v>368</v>
      </c>
      <c r="AT158" s="144" t="s">
        <v>308</v>
      </c>
      <c r="AU158" s="144" t="s">
        <v>79</v>
      </c>
      <c r="AY158" s="18" t="s">
        <v>306</v>
      </c>
      <c r="BE158" s="145">
        <f t="shared" si="14"/>
        <v>0</v>
      </c>
      <c r="BF158" s="145">
        <f t="shared" si="15"/>
        <v>0</v>
      </c>
      <c r="BG158" s="145">
        <f t="shared" si="16"/>
        <v>0</v>
      </c>
      <c r="BH158" s="145">
        <f t="shared" si="17"/>
        <v>0</v>
      </c>
      <c r="BI158" s="145">
        <f t="shared" si="18"/>
        <v>0</v>
      </c>
      <c r="BJ158" s="18" t="s">
        <v>79</v>
      </c>
      <c r="BK158" s="145">
        <f t="shared" si="19"/>
        <v>0</v>
      </c>
      <c r="BL158" s="18" t="s">
        <v>368</v>
      </c>
      <c r="BM158" s="144" t="s">
        <v>1078</v>
      </c>
    </row>
    <row r="159" spans="2:65" s="1" customFormat="1" ht="16.5" customHeight="1">
      <c r="B159" s="33"/>
      <c r="C159" s="133" t="s">
        <v>725</v>
      </c>
      <c r="D159" s="133" t="s">
        <v>308</v>
      </c>
      <c r="E159" s="134" t="s">
        <v>5759</v>
      </c>
      <c r="F159" s="135" t="s">
        <v>5760</v>
      </c>
      <c r="G159" s="136" t="s">
        <v>240</v>
      </c>
      <c r="H159" s="137">
        <v>15</v>
      </c>
      <c r="I159" s="138"/>
      <c r="J159" s="139">
        <f t="shared" si="10"/>
        <v>0</v>
      </c>
      <c r="K159" s="135" t="s">
        <v>311</v>
      </c>
      <c r="L159" s="33"/>
      <c r="M159" s="140" t="s">
        <v>21</v>
      </c>
      <c r="N159" s="141" t="s">
        <v>43</v>
      </c>
      <c r="P159" s="142">
        <f t="shared" si="11"/>
        <v>0</v>
      </c>
      <c r="Q159" s="142">
        <v>0</v>
      </c>
      <c r="R159" s="142">
        <f t="shared" si="12"/>
        <v>0</v>
      </c>
      <c r="S159" s="142">
        <v>0</v>
      </c>
      <c r="T159" s="143">
        <f t="shared" si="13"/>
        <v>0</v>
      </c>
      <c r="AR159" s="144" t="s">
        <v>368</v>
      </c>
      <c r="AT159" s="144" t="s">
        <v>308</v>
      </c>
      <c r="AU159" s="144" t="s">
        <v>79</v>
      </c>
      <c r="AY159" s="18" t="s">
        <v>306</v>
      </c>
      <c r="BE159" s="145">
        <f t="shared" si="14"/>
        <v>0</v>
      </c>
      <c r="BF159" s="145">
        <f t="shared" si="15"/>
        <v>0</v>
      </c>
      <c r="BG159" s="145">
        <f t="shared" si="16"/>
        <v>0</v>
      </c>
      <c r="BH159" s="145">
        <f t="shared" si="17"/>
        <v>0</v>
      </c>
      <c r="BI159" s="145">
        <f t="shared" si="18"/>
        <v>0</v>
      </c>
      <c r="BJ159" s="18" t="s">
        <v>79</v>
      </c>
      <c r="BK159" s="145">
        <f t="shared" si="19"/>
        <v>0</v>
      </c>
      <c r="BL159" s="18" t="s">
        <v>368</v>
      </c>
      <c r="BM159" s="144" t="s">
        <v>1088</v>
      </c>
    </row>
    <row r="160" spans="2:65" s="1" customFormat="1" ht="16.5" customHeight="1">
      <c r="B160" s="33"/>
      <c r="C160" s="133" t="s">
        <v>732</v>
      </c>
      <c r="D160" s="133" t="s">
        <v>308</v>
      </c>
      <c r="E160" s="134" t="s">
        <v>5761</v>
      </c>
      <c r="F160" s="135" t="s">
        <v>5762</v>
      </c>
      <c r="G160" s="136" t="s">
        <v>661</v>
      </c>
      <c r="H160" s="137">
        <v>8</v>
      </c>
      <c r="I160" s="138"/>
      <c r="J160" s="139">
        <f t="shared" si="10"/>
        <v>0</v>
      </c>
      <c r="K160" s="135" t="s">
        <v>311</v>
      </c>
      <c r="L160" s="33"/>
      <c r="M160" s="140" t="s">
        <v>21</v>
      </c>
      <c r="N160" s="141" t="s">
        <v>43</v>
      </c>
      <c r="P160" s="142">
        <f t="shared" si="11"/>
        <v>0</v>
      </c>
      <c r="Q160" s="142">
        <v>0</v>
      </c>
      <c r="R160" s="142">
        <f t="shared" si="12"/>
        <v>0</v>
      </c>
      <c r="S160" s="142">
        <v>0</v>
      </c>
      <c r="T160" s="143">
        <f t="shared" si="13"/>
        <v>0</v>
      </c>
      <c r="AR160" s="144" t="s">
        <v>368</v>
      </c>
      <c r="AT160" s="144" t="s">
        <v>308</v>
      </c>
      <c r="AU160" s="144" t="s">
        <v>79</v>
      </c>
      <c r="AY160" s="18" t="s">
        <v>306</v>
      </c>
      <c r="BE160" s="145">
        <f t="shared" si="14"/>
        <v>0</v>
      </c>
      <c r="BF160" s="145">
        <f t="shared" si="15"/>
        <v>0</v>
      </c>
      <c r="BG160" s="145">
        <f t="shared" si="16"/>
        <v>0</v>
      </c>
      <c r="BH160" s="145">
        <f t="shared" si="17"/>
        <v>0</v>
      </c>
      <c r="BI160" s="145">
        <f t="shared" si="18"/>
        <v>0</v>
      </c>
      <c r="BJ160" s="18" t="s">
        <v>79</v>
      </c>
      <c r="BK160" s="145">
        <f t="shared" si="19"/>
        <v>0</v>
      </c>
      <c r="BL160" s="18" t="s">
        <v>368</v>
      </c>
      <c r="BM160" s="144" t="s">
        <v>1102</v>
      </c>
    </row>
    <row r="161" spans="2:65" s="1" customFormat="1" ht="16.5" customHeight="1">
      <c r="B161" s="33"/>
      <c r="C161" s="133" t="s">
        <v>743</v>
      </c>
      <c r="D161" s="133" t="s">
        <v>308</v>
      </c>
      <c r="E161" s="134" t="s">
        <v>5763</v>
      </c>
      <c r="F161" s="135" t="s">
        <v>5764</v>
      </c>
      <c r="G161" s="136" t="s">
        <v>661</v>
      </c>
      <c r="H161" s="137">
        <v>6</v>
      </c>
      <c r="I161" s="138"/>
      <c r="J161" s="139">
        <f t="shared" si="10"/>
        <v>0</v>
      </c>
      <c r="K161" s="135" t="s">
        <v>311</v>
      </c>
      <c r="L161" s="33"/>
      <c r="M161" s="140" t="s">
        <v>21</v>
      </c>
      <c r="N161" s="141" t="s">
        <v>43</v>
      </c>
      <c r="P161" s="142">
        <f t="shared" si="11"/>
        <v>0</v>
      </c>
      <c r="Q161" s="142">
        <v>0</v>
      </c>
      <c r="R161" s="142">
        <f t="shared" si="12"/>
        <v>0</v>
      </c>
      <c r="S161" s="142">
        <v>0</v>
      </c>
      <c r="T161" s="143">
        <f t="shared" si="13"/>
        <v>0</v>
      </c>
      <c r="AR161" s="144" t="s">
        <v>368</v>
      </c>
      <c r="AT161" s="144" t="s">
        <v>308</v>
      </c>
      <c r="AU161" s="144" t="s">
        <v>79</v>
      </c>
      <c r="AY161" s="18" t="s">
        <v>306</v>
      </c>
      <c r="BE161" s="145">
        <f t="shared" si="14"/>
        <v>0</v>
      </c>
      <c r="BF161" s="145">
        <f t="shared" si="15"/>
        <v>0</v>
      </c>
      <c r="BG161" s="145">
        <f t="shared" si="16"/>
        <v>0</v>
      </c>
      <c r="BH161" s="145">
        <f t="shared" si="17"/>
        <v>0</v>
      </c>
      <c r="BI161" s="145">
        <f t="shared" si="18"/>
        <v>0</v>
      </c>
      <c r="BJ161" s="18" t="s">
        <v>79</v>
      </c>
      <c r="BK161" s="145">
        <f t="shared" si="19"/>
        <v>0</v>
      </c>
      <c r="BL161" s="18" t="s">
        <v>368</v>
      </c>
      <c r="BM161" s="144" t="s">
        <v>1115</v>
      </c>
    </row>
    <row r="162" spans="2:65" s="1" customFormat="1" ht="16.5" customHeight="1">
      <c r="B162" s="33"/>
      <c r="C162" s="179" t="s">
        <v>752</v>
      </c>
      <c r="D162" s="179" t="s">
        <v>447</v>
      </c>
      <c r="E162" s="180" t="s">
        <v>5765</v>
      </c>
      <c r="F162" s="181" t="s">
        <v>5766</v>
      </c>
      <c r="G162" s="182" t="s">
        <v>661</v>
      </c>
      <c r="H162" s="183">
        <v>8</v>
      </c>
      <c r="I162" s="184"/>
      <c r="J162" s="185">
        <f t="shared" si="10"/>
        <v>0</v>
      </c>
      <c r="K162" s="181" t="s">
        <v>21</v>
      </c>
      <c r="L162" s="186"/>
      <c r="M162" s="187" t="s">
        <v>21</v>
      </c>
      <c r="N162" s="188" t="s">
        <v>43</v>
      </c>
      <c r="P162" s="142">
        <f t="shared" si="11"/>
        <v>0</v>
      </c>
      <c r="Q162" s="142">
        <v>0</v>
      </c>
      <c r="R162" s="142">
        <f t="shared" si="12"/>
        <v>0</v>
      </c>
      <c r="S162" s="142">
        <v>0</v>
      </c>
      <c r="T162" s="143">
        <f t="shared" si="13"/>
        <v>0</v>
      </c>
      <c r="AR162" s="144" t="s">
        <v>530</v>
      </c>
      <c r="AT162" s="144" t="s">
        <v>447</v>
      </c>
      <c r="AU162" s="144" t="s">
        <v>79</v>
      </c>
      <c r="AY162" s="18" t="s">
        <v>306</v>
      </c>
      <c r="BE162" s="145">
        <f t="shared" si="14"/>
        <v>0</v>
      </c>
      <c r="BF162" s="145">
        <f t="shared" si="15"/>
        <v>0</v>
      </c>
      <c r="BG162" s="145">
        <f t="shared" si="16"/>
        <v>0</v>
      </c>
      <c r="BH162" s="145">
        <f t="shared" si="17"/>
        <v>0</v>
      </c>
      <c r="BI162" s="145">
        <f t="shared" si="18"/>
        <v>0</v>
      </c>
      <c r="BJ162" s="18" t="s">
        <v>79</v>
      </c>
      <c r="BK162" s="145">
        <f t="shared" si="19"/>
        <v>0</v>
      </c>
      <c r="BL162" s="18" t="s">
        <v>368</v>
      </c>
      <c r="BM162" s="144" t="s">
        <v>1125</v>
      </c>
    </row>
    <row r="163" spans="2:65" s="1" customFormat="1" ht="16.5" customHeight="1">
      <c r="B163" s="33"/>
      <c r="C163" s="179" t="s">
        <v>758</v>
      </c>
      <c r="D163" s="179" t="s">
        <v>447</v>
      </c>
      <c r="E163" s="180" t="s">
        <v>5767</v>
      </c>
      <c r="F163" s="181" t="s">
        <v>5768</v>
      </c>
      <c r="G163" s="182" t="s">
        <v>661</v>
      </c>
      <c r="H163" s="183">
        <v>6</v>
      </c>
      <c r="I163" s="184"/>
      <c r="J163" s="185">
        <f t="shared" si="10"/>
        <v>0</v>
      </c>
      <c r="K163" s="181" t="s">
        <v>21</v>
      </c>
      <c r="L163" s="186"/>
      <c r="M163" s="187" t="s">
        <v>21</v>
      </c>
      <c r="N163" s="188" t="s">
        <v>43</v>
      </c>
      <c r="P163" s="142">
        <f t="shared" si="11"/>
        <v>0</v>
      </c>
      <c r="Q163" s="142">
        <v>0</v>
      </c>
      <c r="R163" s="142">
        <f t="shared" si="12"/>
        <v>0</v>
      </c>
      <c r="S163" s="142">
        <v>0</v>
      </c>
      <c r="T163" s="143">
        <f t="shared" si="13"/>
        <v>0</v>
      </c>
      <c r="AR163" s="144" t="s">
        <v>530</v>
      </c>
      <c r="AT163" s="144" t="s">
        <v>447</v>
      </c>
      <c r="AU163" s="144" t="s">
        <v>79</v>
      </c>
      <c r="AY163" s="18" t="s">
        <v>306</v>
      </c>
      <c r="BE163" s="145">
        <f t="shared" si="14"/>
        <v>0</v>
      </c>
      <c r="BF163" s="145">
        <f t="shared" si="15"/>
        <v>0</v>
      </c>
      <c r="BG163" s="145">
        <f t="shared" si="16"/>
        <v>0</v>
      </c>
      <c r="BH163" s="145">
        <f t="shared" si="17"/>
        <v>0</v>
      </c>
      <c r="BI163" s="145">
        <f t="shared" si="18"/>
        <v>0</v>
      </c>
      <c r="BJ163" s="18" t="s">
        <v>79</v>
      </c>
      <c r="BK163" s="145">
        <f t="shared" si="19"/>
        <v>0</v>
      </c>
      <c r="BL163" s="18" t="s">
        <v>368</v>
      </c>
      <c r="BM163" s="144" t="s">
        <v>1138</v>
      </c>
    </row>
    <row r="164" spans="2:65" s="1" customFormat="1" ht="21.75" customHeight="1">
      <c r="B164" s="33"/>
      <c r="C164" s="179" t="s">
        <v>764</v>
      </c>
      <c r="D164" s="179" t="s">
        <v>447</v>
      </c>
      <c r="E164" s="180" t="s">
        <v>5769</v>
      </c>
      <c r="F164" s="181" t="s">
        <v>5770</v>
      </c>
      <c r="G164" s="182" t="s">
        <v>661</v>
      </c>
      <c r="H164" s="183">
        <v>19</v>
      </c>
      <c r="I164" s="184"/>
      <c r="J164" s="185">
        <f t="shared" si="10"/>
        <v>0</v>
      </c>
      <c r="K164" s="181" t="s">
        <v>21</v>
      </c>
      <c r="L164" s="186"/>
      <c r="M164" s="187" t="s">
        <v>21</v>
      </c>
      <c r="N164" s="188" t="s">
        <v>43</v>
      </c>
      <c r="P164" s="142">
        <f t="shared" si="11"/>
        <v>0</v>
      </c>
      <c r="Q164" s="142">
        <v>0</v>
      </c>
      <c r="R164" s="142">
        <f t="shared" si="12"/>
        <v>0</v>
      </c>
      <c r="S164" s="142">
        <v>0</v>
      </c>
      <c r="T164" s="143">
        <f t="shared" si="13"/>
        <v>0</v>
      </c>
      <c r="AR164" s="144" t="s">
        <v>530</v>
      </c>
      <c r="AT164" s="144" t="s">
        <v>447</v>
      </c>
      <c r="AU164" s="144" t="s">
        <v>79</v>
      </c>
      <c r="AY164" s="18" t="s">
        <v>306</v>
      </c>
      <c r="BE164" s="145">
        <f t="shared" si="14"/>
        <v>0</v>
      </c>
      <c r="BF164" s="145">
        <f t="shared" si="15"/>
        <v>0</v>
      </c>
      <c r="BG164" s="145">
        <f t="shared" si="16"/>
        <v>0</v>
      </c>
      <c r="BH164" s="145">
        <f t="shared" si="17"/>
        <v>0</v>
      </c>
      <c r="BI164" s="145">
        <f t="shared" si="18"/>
        <v>0</v>
      </c>
      <c r="BJ164" s="18" t="s">
        <v>79</v>
      </c>
      <c r="BK164" s="145">
        <f t="shared" si="19"/>
        <v>0</v>
      </c>
      <c r="BL164" s="18" t="s">
        <v>368</v>
      </c>
      <c r="BM164" s="144" t="s">
        <v>1154</v>
      </c>
    </row>
    <row r="165" spans="2:65" s="1" customFormat="1" ht="21.75" customHeight="1">
      <c r="B165" s="33"/>
      <c r="C165" s="179" t="s">
        <v>770</v>
      </c>
      <c r="D165" s="179" t="s">
        <v>447</v>
      </c>
      <c r="E165" s="180" t="s">
        <v>5771</v>
      </c>
      <c r="F165" s="181" t="s">
        <v>5772</v>
      </c>
      <c r="G165" s="182" t="s">
        <v>661</v>
      </c>
      <c r="H165" s="183">
        <v>4</v>
      </c>
      <c r="I165" s="184"/>
      <c r="J165" s="185">
        <f t="shared" si="10"/>
        <v>0</v>
      </c>
      <c r="K165" s="181" t="s">
        <v>21</v>
      </c>
      <c r="L165" s="186"/>
      <c r="M165" s="187" t="s">
        <v>21</v>
      </c>
      <c r="N165" s="188" t="s">
        <v>43</v>
      </c>
      <c r="P165" s="142">
        <f t="shared" si="11"/>
        <v>0</v>
      </c>
      <c r="Q165" s="142">
        <v>0</v>
      </c>
      <c r="R165" s="142">
        <f t="shared" si="12"/>
        <v>0</v>
      </c>
      <c r="S165" s="142">
        <v>0</v>
      </c>
      <c r="T165" s="143">
        <f t="shared" si="13"/>
        <v>0</v>
      </c>
      <c r="AR165" s="144" t="s">
        <v>530</v>
      </c>
      <c r="AT165" s="144" t="s">
        <v>447</v>
      </c>
      <c r="AU165" s="144" t="s">
        <v>79</v>
      </c>
      <c r="AY165" s="18" t="s">
        <v>306</v>
      </c>
      <c r="BE165" s="145">
        <f t="shared" si="14"/>
        <v>0</v>
      </c>
      <c r="BF165" s="145">
        <f t="shared" si="15"/>
        <v>0</v>
      </c>
      <c r="BG165" s="145">
        <f t="shared" si="16"/>
        <v>0</v>
      </c>
      <c r="BH165" s="145">
        <f t="shared" si="17"/>
        <v>0</v>
      </c>
      <c r="BI165" s="145">
        <f t="shared" si="18"/>
        <v>0</v>
      </c>
      <c r="BJ165" s="18" t="s">
        <v>79</v>
      </c>
      <c r="BK165" s="145">
        <f t="shared" si="19"/>
        <v>0</v>
      </c>
      <c r="BL165" s="18" t="s">
        <v>368</v>
      </c>
      <c r="BM165" s="144" t="s">
        <v>1173</v>
      </c>
    </row>
    <row r="166" spans="2:65" s="1" customFormat="1" ht="16.5" customHeight="1">
      <c r="B166" s="33"/>
      <c r="C166" s="179" t="s">
        <v>776</v>
      </c>
      <c r="D166" s="179" t="s">
        <v>447</v>
      </c>
      <c r="E166" s="180" t="s">
        <v>5773</v>
      </c>
      <c r="F166" s="181" t="s">
        <v>5774</v>
      </c>
      <c r="G166" s="182" t="s">
        <v>661</v>
      </c>
      <c r="H166" s="183">
        <v>6</v>
      </c>
      <c r="I166" s="184"/>
      <c r="J166" s="185">
        <f t="shared" si="10"/>
        <v>0</v>
      </c>
      <c r="K166" s="181" t="s">
        <v>21</v>
      </c>
      <c r="L166" s="186"/>
      <c r="M166" s="187" t="s">
        <v>21</v>
      </c>
      <c r="N166" s="188" t="s">
        <v>43</v>
      </c>
      <c r="P166" s="142">
        <f t="shared" si="11"/>
        <v>0</v>
      </c>
      <c r="Q166" s="142">
        <v>0</v>
      </c>
      <c r="R166" s="142">
        <f t="shared" si="12"/>
        <v>0</v>
      </c>
      <c r="S166" s="142">
        <v>0</v>
      </c>
      <c r="T166" s="143">
        <f t="shared" si="13"/>
        <v>0</v>
      </c>
      <c r="AR166" s="144" t="s">
        <v>530</v>
      </c>
      <c r="AT166" s="144" t="s">
        <v>447</v>
      </c>
      <c r="AU166" s="144" t="s">
        <v>79</v>
      </c>
      <c r="AY166" s="18" t="s">
        <v>306</v>
      </c>
      <c r="BE166" s="145">
        <f t="shared" si="14"/>
        <v>0</v>
      </c>
      <c r="BF166" s="145">
        <f t="shared" si="15"/>
        <v>0</v>
      </c>
      <c r="BG166" s="145">
        <f t="shared" si="16"/>
        <v>0</v>
      </c>
      <c r="BH166" s="145">
        <f t="shared" si="17"/>
        <v>0</v>
      </c>
      <c r="BI166" s="145">
        <f t="shared" si="18"/>
        <v>0</v>
      </c>
      <c r="BJ166" s="18" t="s">
        <v>79</v>
      </c>
      <c r="BK166" s="145">
        <f t="shared" si="19"/>
        <v>0</v>
      </c>
      <c r="BL166" s="18" t="s">
        <v>368</v>
      </c>
      <c r="BM166" s="144" t="s">
        <v>1189</v>
      </c>
    </row>
    <row r="167" spans="2:65" s="1" customFormat="1" ht="16.5" customHeight="1">
      <c r="B167" s="33"/>
      <c r="C167" s="179" t="s">
        <v>784</v>
      </c>
      <c r="D167" s="179" t="s">
        <v>447</v>
      </c>
      <c r="E167" s="180" t="s">
        <v>5775</v>
      </c>
      <c r="F167" s="181" t="s">
        <v>5776</v>
      </c>
      <c r="G167" s="182" t="s">
        <v>661</v>
      </c>
      <c r="H167" s="183">
        <v>5</v>
      </c>
      <c r="I167" s="184"/>
      <c r="J167" s="185">
        <f t="shared" si="10"/>
        <v>0</v>
      </c>
      <c r="K167" s="181" t="s">
        <v>21</v>
      </c>
      <c r="L167" s="186"/>
      <c r="M167" s="187" t="s">
        <v>21</v>
      </c>
      <c r="N167" s="188" t="s">
        <v>43</v>
      </c>
      <c r="P167" s="142">
        <f t="shared" si="11"/>
        <v>0</v>
      </c>
      <c r="Q167" s="142">
        <v>0</v>
      </c>
      <c r="R167" s="142">
        <f t="shared" si="12"/>
        <v>0</v>
      </c>
      <c r="S167" s="142">
        <v>0</v>
      </c>
      <c r="T167" s="143">
        <f t="shared" si="13"/>
        <v>0</v>
      </c>
      <c r="AR167" s="144" t="s">
        <v>530</v>
      </c>
      <c r="AT167" s="144" t="s">
        <v>447</v>
      </c>
      <c r="AU167" s="144" t="s">
        <v>79</v>
      </c>
      <c r="AY167" s="18" t="s">
        <v>306</v>
      </c>
      <c r="BE167" s="145">
        <f t="shared" si="14"/>
        <v>0</v>
      </c>
      <c r="BF167" s="145">
        <f t="shared" si="15"/>
        <v>0</v>
      </c>
      <c r="BG167" s="145">
        <f t="shared" si="16"/>
        <v>0</v>
      </c>
      <c r="BH167" s="145">
        <f t="shared" si="17"/>
        <v>0</v>
      </c>
      <c r="BI167" s="145">
        <f t="shared" si="18"/>
        <v>0</v>
      </c>
      <c r="BJ167" s="18" t="s">
        <v>79</v>
      </c>
      <c r="BK167" s="145">
        <f t="shared" si="19"/>
        <v>0</v>
      </c>
      <c r="BL167" s="18" t="s">
        <v>368</v>
      </c>
      <c r="BM167" s="144" t="s">
        <v>1201</v>
      </c>
    </row>
    <row r="168" spans="2:65" s="11" customFormat="1" ht="25.9" customHeight="1">
      <c r="B168" s="121"/>
      <c r="D168" s="122" t="s">
        <v>71</v>
      </c>
      <c r="E168" s="123" t="s">
        <v>5623</v>
      </c>
      <c r="F168" s="123" t="s">
        <v>3341</v>
      </c>
      <c r="I168" s="124"/>
      <c r="J168" s="125">
        <f>BK168</f>
        <v>0</v>
      </c>
      <c r="L168" s="121"/>
      <c r="M168" s="126"/>
      <c r="P168" s="127">
        <f>SUM(P169:P171)</f>
        <v>0</v>
      </c>
      <c r="R168" s="127">
        <f>SUM(R169:R171)</f>
        <v>0</v>
      </c>
      <c r="T168" s="128">
        <f>SUM(T169:T171)</f>
        <v>0</v>
      </c>
      <c r="AR168" s="122" t="s">
        <v>79</v>
      </c>
      <c r="AT168" s="129" t="s">
        <v>71</v>
      </c>
      <c r="AU168" s="129" t="s">
        <v>72</v>
      </c>
      <c r="AY168" s="122" t="s">
        <v>306</v>
      </c>
      <c r="BK168" s="130">
        <f>SUM(BK169:BK171)</f>
        <v>0</v>
      </c>
    </row>
    <row r="169" spans="2:65" s="1" customFormat="1" ht="24.2" customHeight="1">
      <c r="B169" s="33"/>
      <c r="C169" s="133" t="s">
        <v>790</v>
      </c>
      <c r="D169" s="133" t="s">
        <v>308</v>
      </c>
      <c r="E169" s="134" t="s">
        <v>5777</v>
      </c>
      <c r="F169" s="135" t="s">
        <v>5778</v>
      </c>
      <c r="G169" s="136" t="s">
        <v>5627</v>
      </c>
      <c r="H169" s="137">
        <v>1</v>
      </c>
      <c r="I169" s="138"/>
      <c r="J169" s="139">
        <f>ROUND(I169*H169,2)</f>
        <v>0</v>
      </c>
      <c r="K169" s="135" t="s">
        <v>311</v>
      </c>
      <c r="L169" s="33"/>
      <c r="M169" s="140" t="s">
        <v>21</v>
      </c>
      <c r="N169" s="141" t="s">
        <v>43</v>
      </c>
      <c r="P169" s="142">
        <f>O169*H169</f>
        <v>0</v>
      </c>
      <c r="Q169" s="142">
        <v>0</v>
      </c>
      <c r="R169" s="142">
        <f>Q169*H169</f>
        <v>0</v>
      </c>
      <c r="S169" s="142">
        <v>0</v>
      </c>
      <c r="T169" s="143">
        <f>S169*H169</f>
        <v>0</v>
      </c>
      <c r="AR169" s="144" t="s">
        <v>108</v>
      </c>
      <c r="AT169" s="144" t="s">
        <v>308</v>
      </c>
      <c r="AU169" s="144" t="s">
        <v>79</v>
      </c>
      <c r="AY169" s="18" t="s">
        <v>306</v>
      </c>
      <c r="BE169" s="145">
        <f>IF(N169="základní",J169,0)</f>
        <v>0</v>
      </c>
      <c r="BF169" s="145">
        <f>IF(N169="snížená",J169,0)</f>
        <v>0</v>
      </c>
      <c r="BG169" s="145">
        <f>IF(N169="zákl. přenesená",J169,0)</f>
        <v>0</v>
      </c>
      <c r="BH169" s="145">
        <f>IF(N169="sníž. přenesená",J169,0)</f>
        <v>0</v>
      </c>
      <c r="BI169" s="145">
        <f>IF(N169="nulová",J169,0)</f>
        <v>0</v>
      </c>
      <c r="BJ169" s="18" t="s">
        <v>79</v>
      </c>
      <c r="BK169" s="145">
        <f>ROUND(I169*H169,2)</f>
        <v>0</v>
      </c>
      <c r="BL169" s="18" t="s">
        <v>108</v>
      </c>
      <c r="BM169" s="144" t="s">
        <v>1225</v>
      </c>
    </row>
    <row r="170" spans="2:65" s="1" customFormat="1" ht="24.2" customHeight="1">
      <c r="B170" s="33"/>
      <c r="C170" s="133" t="s">
        <v>796</v>
      </c>
      <c r="D170" s="133" t="s">
        <v>308</v>
      </c>
      <c r="E170" s="134" t="s">
        <v>5628</v>
      </c>
      <c r="F170" s="135" t="s">
        <v>5779</v>
      </c>
      <c r="G170" s="136" t="s">
        <v>5627</v>
      </c>
      <c r="H170" s="137">
        <v>1</v>
      </c>
      <c r="I170" s="138"/>
      <c r="J170" s="139">
        <f>ROUND(I170*H170,2)</f>
        <v>0</v>
      </c>
      <c r="K170" s="135" t="s">
        <v>311</v>
      </c>
      <c r="L170" s="33"/>
      <c r="M170" s="140" t="s">
        <v>21</v>
      </c>
      <c r="N170" s="141" t="s">
        <v>43</v>
      </c>
      <c r="P170" s="142">
        <f>O170*H170</f>
        <v>0</v>
      </c>
      <c r="Q170" s="142">
        <v>0</v>
      </c>
      <c r="R170" s="142">
        <f>Q170*H170</f>
        <v>0</v>
      </c>
      <c r="S170" s="142">
        <v>0</v>
      </c>
      <c r="T170" s="143">
        <f>S170*H170</f>
        <v>0</v>
      </c>
      <c r="AR170" s="144" t="s">
        <v>108</v>
      </c>
      <c r="AT170" s="144" t="s">
        <v>308</v>
      </c>
      <c r="AU170" s="144" t="s">
        <v>79</v>
      </c>
      <c r="AY170" s="18" t="s">
        <v>306</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108</v>
      </c>
      <c r="BM170" s="144" t="s">
        <v>1236</v>
      </c>
    </row>
    <row r="171" spans="2:65" s="1" customFormat="1" ht="24.2" customHeight="1">
      <c r="B171" s="33"/>
      <c r="C171" s="133" t="s">
        <v>802</v>
      </c>
      <c r="D171" s="133" t="s">
        <v>308</v>
      </c>
      <c r="E171" s="134" t="s">
        <v>5780</v>
      </c>
      <c r="F171" s="135" t="s">
        <v>5781</v>
      </c>
      <c r="G171" s="136" t="s">
        <v>5627</v>
      </c>
      <c r="H171" s="137">
        <v>1</v>
      </c>
      <c r="I171" s="138"/>
      <c r="J171" s="139">
        <f>ROUND(I171*H171,2)</f>
        <v>0</v>
      </c>
      <c r="K171" s="135" t="s">
        <v>311</v>
      </c>
      <c r="L171" s="33"/>
      <c r="M171" s="196" t="s">
        <v>21</v>
      </c>
      <c r="N171" s="197" t="s">
        <v>43</v>
      </c>
      <c r="O171" s="194"/>
      <c r="P171" s="198">
        <f>O171*H171</f>
        <v>0</v>
      </c>
      <c r="Q171" s="198">
        <v>0</v>
      </c>
      <c r="R171" s="198">
        <f>Q171*H171</f>
        <v>0</v>
      </c>
      <c r="S171" s="198">
        <v>0</v>
      </c>
      <c r="T171" s="199">
        <f>S171*H171</f>
        <v>0</v>
      </c>
      <c r="AR171" s="144" t="s">
        <v>108</v>
      </c>
      <c r="AT171" s="144" t="s">
        <v>308</v>
      </c>
      <c r="AU171" s="144" t="s">
        <v>79</v>
      </c>
      <c r="AY171" s="18" t="s">
        <v>306</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108</v>
      </c>
      <c r="BM171" s="144" t="s">
        <v>1249</v>
      </c>
    </row>
    <row r="172" spans="2:65" s="1" customFormat="1" ht="6.95" customHeight="1">
      <c r="B172" s="41"/>
      <c r="C172" s="42"/>
      <c r="D172" s="42"/>
      <c r="E172" s="42"/>
      <c r="F172" s="42"/>
      <c r="G172" s="42"/>
      <c r="H172" s="42"/>
      <c r="I172" s="42"/>
      <c r="J172" s="42"/>
      <c r="K172" s="42"/>
      <c r="L172" s="33"/>
    </row>
  </sheetData>
  <sheetProtection algorithmName="SHA-512" hashValue="nx0U17KwRbHXViC0Sbrh1LElOEtwQ8DxyLYdhbXddZEQdDF6PyQP75+EOpik91R63w6MFS+TsqbLMfATQ8oPgA==" saltValue="tK0w26fRsC4Z1ryWOvMmE/hzXxTYgNxT0UiD7m8WXNo5+XFygpRdg+wESMAokLdZQMrvJVlvxgF/vUNiKLO2Yw==" spinCount="100000" sheet="1" objects="1" scenarios="1" formatColumns="0" formatRows="0" autoFilter="0"/>
  <autoFilter ref="C96:K171" xr:uid="{00000000-0009-0000-0000-000015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177</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3591</v>
      </c>
      <c r="F9" s="318"/>
      <c r="G9" s="318"/>
      <c r="H9" s="318"/>
      <c r="L9" s="21"/>
    </row>
    <row r="10" spans="2:46" ht="12" customHeight="1">
      <c r="B10" s="21"/>
      <c r="D10" s="28" t="s">
        <v>257</v>
      </c>
      <c r="L10" s="21"/>
    </row>
    <row r="11" spans="2:46" s="1" customFormat="1" ht="16.5" customHeight="1">
      <c r="B11" s="33"/>
      <c r="E11" s="327" t="s">
        <v>5359</v>
      </c>
      <c r="F11" s="342"/>
      <c r="G11" s="342"/>
      <c r="H11" s="342"/>
      <c r="L11" s="33"/>
    </row>
    <row r="12" spans="2:46" s="1" customFormat="1" ht="12" customHeight="1">
      <c r="B12" s="33"/>
      <c r="D12" s="28" t="s">
        <v>2702</v>
      </c>
      <c r="L12" s="33"/>
    </row>
    <row r="13" spans="2:46" s="1" customFormat="1" ht="16.5" customHeight="1">
      <c r="B13" s="33"/>
      <c r="E13" s="319" t="s">
        <v>5782</v>
      </c>
      <c r="F13" s="342"/>
      <c r="G13" s="342"/>
      <c r="H13" s="342"/>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ROUND((SUM(BE97:BE132)),  2)</f>
        <v>0</v>
      </c>
      <c r="I37" s="95">
        <v>0.21</v>
      </c>
      <c r="J37" s="81">
        <f>ROUND(((SUM(BE97:BE132))*I37),  2)</f>
        <v>0</v>
      </c>
      <c r="L37" s="33"/>
    </row>
    <row r="38" spans="2:12" s="1" customFormat="1" ht="14.45" customHeight="1">
      <c r="B38" s="33"/>
      <c r="E38" s="28" t="s">
        <v>44</v>
      </c>
      <c r="F38" s="81">
        <f>ROUND((SUM(BF97:BF132)),  2)</f>
        <v>0</v>
      </c>
      <c r="I38" s="95">
        <v>0.12</v>
      </c>
      <c r="J38" s="81">
        <f>ROUND(((SUM(BF97:BF132))*I38),  2)</f>
        <v>0</v>
      </c>
      <c r="L38" s="33"/>
    </row>
    <row r="39" spans="2:12" s="1" customFormat="1" ht="14.45" hidden="1" customHeight="1">
      <c r="B39" s="33"/>
      <c r="E39" s="28" t="s">
        <v>45</v>
      </c>
      <c r="F39" s="81">
        <f>ROUND((SUM(BG97:BG132)),  2)</f>
        <v>0</v>
      </c>
      <c r="I39" s="95">
        <v>0.21</v>
      </c>
      <c r="J39" s="81">
        <f>0</f>
        <v>0</v>
      </c>
      <c r="L39" s="33"/>
    </row>
    <row r="40" spans="2:12" s="1" customFormat="1" ht="14.45" hidden="1" customHeight="1">
      <c r="B40" s="33"/>
      <c r="E40" s="28" t="s">
        <v>46</v>
      </c>
      <c r="F40" s="81">
        <f>ROUND((SUM(BH97:BH132)),  2)</f>
        <v>0</v>
      </c>
      <c r="I40" s="95">
        <v>0.12</v>
      </c>
      <c r="J40" s="81">
        <f>0</f>
        <v>0</v>
      </c>
      <c r="L40" s="33"/>
    </row>
    <row r="41" spans="2:12" s="1" customFormat="1" ht="14.45" hidden="1" customHeight="1">
      <c r="B41" s="33"/>
      <c r="E41" s="28" t="s">
        <v>47</v>
      </c>
      <c r="F41" s="81">
        <f>ROUND((SUM(BI97:BI132)),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18"/>
      <c r="G54" s="318"/>
      <c r="H54" s="318"/>
      <c r="L54" s="21"/>
    </row>
    <row r="55" spans="2:12" ht="12" customHeight="1">
      <c r="B55" s="21"/>
      <c r="C55" s="28" t="s">
        <v>257</v>
      </c>
      <c r="L55" s="21"/>
    </row>
    <row r="56" spans="2:12" s="1" customFormat="1" ht="16.5" customHeight="1">
      <c r="B56" s="33"/>
      <c r="E56" s="327" t="s">
        <v>5359</v>
      </c>
      <c r="F56" s="342"/>
      <c r="G56" s="342"/>
      <c r="H56" s="342"/>
      <c r="L56" s="33"/>
    </row>
    <row r="57" spans="2:12" s="1" customFormat="1" ht="12" customHeight="1">
      <c r="B57" s="33"/>
      <c r="C57" s="28" t="s">
        <v>2702</v>
      </c>
      <c r="L57" s="33"/>
    </row>
    <row r="58" spans="2:12" s="1" customFormat="1" ht="16.5" customHeight="1">
      <c r="B58" s="33"/>
      <c r="E58" s="319" t="str">
        <f>E13</f>
        <v>2024/HEX/04-02-14-41 - D.1.4.4.1-Strukturovaná kabeláž (SK)</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5784</v>
      </c>
      <c r="E68" s="107"/>
      <c r="F68" s="107"/>
      <c r="G68" s="107"/>
      <c r="H68" s="107"/>
      <c r="I68" s="107"/>
      <c r="J68" s="108">
        <f>J98</f>
        <v>0</v>
      </c>
      <c r="L68" s="105"/>
    </row>
    <row r="69" spans="2:47" s="9" customFormat="1" ht="19.899999999999999" customHeight="1">
      <c r="B69" s="109"/>
      <c r="D69" s="110" t="s">
        <v>5785</v>
      </c>
      <c r="E69" s="111"/>
      <c r="F69" s="111"/>
      <c r="G69" s="111"/>
      <c r="H69" s="111"/>
      <c r="I69" s="111"/>
      <c r="J69" s="112">
        <f>J99</f>
        <v>0</v>
      </c>
      <c r="L69" s="109"/>
    </row>
    <row r="70" spans="2:47" s="9" customFormat="1" ht="19.899999999999999" customHeight="1">
      <c r="B70" s="109"/>
      <c r="D70" s="110" t="s">
        <v>5786</v>
      </c>
      <c r="E70" s="111"/>
      <c r="F70" s="111"/>
      <c r="G70" s="111"/>
      <c r="H70" s="111"/>
      <c r="I70" s="111"/>
      <c r="J70" s="112">
        <f>J107</f>
        <v>0</v>
      </c>
      <c r="L70" s="109"/>
    </row>
    <row r="71" spans="2:47" s="9" customFormat="1" ht="19.899999999999999" customHeight="1">
      <c r="B71" s="109"/>
      <c r="D71" s="110" t="s">
        <v>5787</v>
      </c>
      <c r="E71" s="111"/>
      <c r="F71" s="111"/>
      <c r="G71" s="111"/>
      <c r="H71" s="111"/>
      <c r="I71" s="111"/>
      <c r="J71" s="112">
        <f>J111</f>
        <v>0</v>
      </c>
      <c r="L71" s="109"/>
    </row>
    <row r="72" spans="2:47" s="9" customFormat="1" ht="19.899999999999999" customHeight="1">
      <c r="B72" s="109"/>
      <c r="D72" s="110" t="s">
        <v>5788</v>
      </c>
      <c r="E72" s="111"/>
      <c r="F72" s="111"/>
      <c r="G72" s="111"/>
      <c r="H72" s="111"/>
      <c r="I72" s="111"/>
      <c r="J72" s="112">
        <f>J119</f>
        <v>0</v>
      </c>
      <c r="L72" s="109"/>
    </row>
    <row r="73" spans="2:47" s="9" customFormat="1" ht="19.899999999999999" customHeight="1">
      <c r="B73" s="109"/>
      <c r="D73" s="110" t="s">
        <v>5789</v>
      </c>
      <c r="E73" s="111"/>
      <c r="F73" s="111"/>
      <c r="G73" s="111"/>
      <c r="H73" s="111"/>
      <c r="I73" s="111"/>
      <c r="J73" s="112">
        <f>J122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3591</v>
      </c>
      <c r="F85" s="318"/>
      <c r="G85" s="318"/>
      <c r="H85" s="318"/>
      <c r="L85" s="21"/>
    </row>
    <row r="86" spans="2:20" ht="12" customHeight="1">
      <c r="B86" s="21"/>
      <c r="C86" s="28" t="s">
        <v>257</v>
      </c>
      <c r="L86" s="21"/>
    </row>
    <row r="87" spans="2:20" s="1" customFormat="1" ht="16.5" customHeight="1">
      <c r="B87" s="33"/>
      <c r="E87" s="327" t="s">
        <v>5359</v>
      </c>
      <c r="F87" s="342"/>
      <c r="G87" s="342"/>
      <c r="H87" s="342"/>
      <c r="L87" s="33"/>
    </row>
    <row r="88" spans="2:20" s="1" customFormat="1" ht="12" customHeight="1">
      <c r="B88" s="33"/>
      <c r="C88" s="28" t="s">
        <v>2702</v>
      </c>
      <c r="L88" s="33"/>
    </row>
    <row r="89" spans="2:20" s="1" customFormat="1" ht="16.5" customHeight="1">
      <c r="B89" s="33"/>
      <c r="E89" s="319" t="str">
        <f>E13</f>
        <v>2024/HEX/04-02-14-41 - D.1.4.4.1-Strukturovaná kabeláž (SK)</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5791</v>
      </c>
      <c r="I98" s="124"/>
      <c r="J98" s="125">
        <f>BK98</f>
        <v>0</v>
      </c>
      <c r="L98" s="121"/>
      <c r="M98" s="126"/>
      <c r="P98" s="127">
        <f>P99+P107+P111+P119+P122</f>
        <v>0</v>
      </c>
      <c r="R98" s="127">
        <f>R99+R107+R111+R119+R122</f>
        <v>0</v>
      </c>
      <c r="T98" s="128">
        <f>T99+T107+T111+T119+T122</f>
        <v>0</v>
      </c>
      <c r="AR98" s="122" t="s">
        <v>81</v>
      </c>
      <c r="AT98" s="129" t="s">
        <v>71</v>
      </c>
      <c r="AU98" s="129" t="s">
        <v>72</v>
      </c>
      <c r="AY98" s="122" t="s">
        <v>306</v>
      </c>
      <c r="BK98" s="130">
        <f>BK99+BK107+BK111+BK119+BK122</f>
        <v>0</v>
      </c>
    </row>
    <row r="99" spans="2:65" s="11" customFormat="1" ht="22.9" customHeight="1">
      <c r="B99" s="121"/>
      <c r="D99" s="122" t="s">
        <v>71</v>
      </c>
      <c r="E99" s="131" t="s">
        <v>2676</v>
      </c>
      <c r="F99" s="131" t="s">
        <v>3290</v>
      </c>
      <c r="I99" s="124"/>
      <c r="J99" s="132">
        <f>BK99</f>
        <v>0</v>
      </c>
      <c r="L99" s="121"/>
      <c r="M99" s="126"/>
      <c r="P99" s="127">
        <f>SUM(P100:P106)</f>
        <v>0</v>
      </c>
      <c r="R99" s="127">
        <f>SUM(R100:R106)</f>
        <v>0</v>
      </c>
      <c r="T99" s="128">
        <f>SUM(T100:T106)</f>
        <v>0</v>
      </c>
      <c r="AR99" s="122" t="s">
        <v>79</v>
      </c>
      <c r="AT99" s="129" t="s">
        <v>71</v>
      </c>
      <c r="AU99" s="129" t="s">
        <v>79</v>
      </c>
      <c r="AY99" s="122" t="s">
        <v>306</v>
      </c>
      <c r="BK99" s="130">
        <f>SUM(BK100:BK106)</f>
        <v>0</v>
      </c>
    </row>
    <row r="100" spans="2:65" s="1" customFormat="1" ht="16.5" customHeight="1">
      <c r="B100" s="33"/>
      <c r="C100" s="133" t="s">
        <v>79</v>
      </c>
      <c r="D100" s="133" t="s">
        <v>308</v>
      </c>
      <c r="E100" s="134" t="s">
        <v>3291</v>
      </c>
      <c r="F100" s="135" t="s">
        <v>3292</v>
      </c>
      <c r="G100" s="136" t="s">
        <v>240</v>
      </c>
      <c r="H100" s="137">
        <v>50</v>
      </c>
      <c r="I100" s="138"/>
      <c r="J100" s="139">
        <f t="shared" ref="J100:J106" si="0">ROUND(I100*H100,2)</f>
        <v>0</v>
      </c>
      <c r="K100" s="135" t="s">
        <v>311</v>
      </c>
      <c r="L100" s="33"/>
      <c r="M100" s="140" t="s">
        <v>21</v>
      </c>
      <c r="N100" s="141" t="s">
        <v>43</v>
      </c>
      <c r="P100" s="142">
        <f t="shared" ref="P100:P106" si="1">O100*H100</f>
        <v>0</v>
      </c>
      <c r="Q100" s="142">
        <v>0</v>
      </c>
      <c r="R100" s="142">
        <f t="shared" ref="R100:R106" si="2">Q100*H100</f>
        <v>0</v>
      </c>
      <c r="S100" s="142">
        <v>0</v>
      </c>
      <c r="T100" s="143">
        <f t="shared" ref="T100:T106" si="3">S100*H100</f>
        <v>0</v>
      </c>
      <c r="AR100" s="144" t="s">
        <v>368</v>
      </c>
      <c r="AT100" s="144" t="s">
        <v>308</v>
      </c>
      <c r="AU100" s="144" t="s">
        <v>81</v>
      </c>
      <c r="AY100" s="18" t="s">
        <v>306</v>
      </c>
      <c r="BE100" s="145">
        <f t="shared" ref="BE100:BE106" si="4">IF(N100="základní",J100,0)</f>
        <v>0</v>
      </c>
      <c r="BF100" s="145">
        <f t="shared" ref="BF100:BF106" si="5">IF(N100="snížená",J100,0)</f>
        <v>0</v>
      </c>
      <c r="BG100" s="145">
        <f t="shared" ref="BG100:BG106" si="6">IF(N100="zákl. přenesená",J100,0)</f>
        <v>0</v>
      </c>
      <c r="BH100" s="145">
        <f t="shared" ref="BH100:BH106" si="7">IF(N100="sníž. přenesená",J100,0)</f>
        <v>0</v>
      </c>
      <c r="BI100" s="145">
        <f t="shared" ref="BI100:BI106" si="8">IF(N100="nulová",J100,0)</f>
        <v>0</v>
      </c>
      <c r="BJ100" s="18" t="s">
        <v>79</v>
      </c>
      <c r="BK100" s="145">
        <f t="shared" ref="BK100:BK106" si="9">ROUND(I100*H100,2)</f>
        <v>0</v>
      </c>
      <c r="BL100" s="18" t="s">
        <v>368</v>
      </c>
      <c r="BM100" s="144" t="s">
        <v>81</v>
      </c>
    </row>
    <row r="101" spans="2:65" s="1" customFormat="1" ht="16.5" customHeight="1">
      <c r="B101" s="33"/>
      <c r="C101" s="133" t="s">
        <v>81</v>
      </c>
      <c r="D101" s="133" t="s">
        <v>308</v>
      </c>
      <c r="E101" s="134" t="s">
        <v>81</v>
      </c>
      <c r="F101" s="135" t="s">
        <v>3294</v>
      </c>
      <c r="G101" s="136" t="s">
        <v>240</v>
      </c>
      <c r="H101" s="137">
        <v>70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81</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108</v>
      </c>
    </row>
    <row r="102" spans="2:65" s="1" customFormat="1" ht="16.5" customHeight="1">
      <c r="B102" s="33"/>
      <c r="C102" s="133" t="s">
        <v>89</v>
      </c>
      <c r="D102" s="133" t="s">
        <v>308</v>
      </c>
      <c r="E102" s="134" t="s">
        <v>89</v>
      </c>
      <c r="F102" s="135" t="s">
        <v>3296</v>
      </c>
      <c r="G102" s="136" t="s">
        <v>240</v>
      </c>
      <c r="H102" s="137">
        <v>10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81</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351</v>
      </c>
    </row>
    <row r="103" spans="2:65" s="1" customFormat="1" ht="16.5" customHeight="1">
      <c r="B103" s="33"/>
      <c r="C103" s="133" t="s">
        <v>108</v>
      </c>
      <c r="D103" s="133" t="s">
        <v>308</v>
      </c>
      <c r="E103" s="134" t="s">
        <v>108</v>
      </c>
      <c r="F103" s="135" t="s">
        <v>3298</v>
      </c>
      <c r="G103" s="136" t="s">
        <v>240</v>
      </c>
      <c r="H103" s="137">
        <v>10</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81</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365</v>
      </c>
    </row>
    <row r="104" spans="2:65" s="1" customFormat="1" ht="16.5" customHeight="1">
      <c r="B104" s="33"/>
      <c r="C104" s="133" t="s">
        <v>343</v>
      </c>
      <c r="D104" s="133" t="s">
        <v>308</v>
      </c>
      <c r="E104" s="134" t="s">
        <v>343</v>
      </c>
      <c r="F104" s="135" t="s">
        <v>3300</v>
      </c>
      <c r="G104" s="136" t="s">
        <v>422</v>
      </c>
      <c r="H104" s="137">
        <v>3</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81</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379</v>
      </c>
    </row>
    <row r="105" spans="2:65" s="1" customFormat="1" ht="16.5" customHeight="1">
      <c r="B105" s="33"/>
      <c r="C105" s="133" t="s">
        <v>351</v>
      </c>
      <c r="D105" s="133" t="s">
        <v>308</v>
      </c>
      <c r="E105" s="134" t="s">
        <v>351</v>
      </c>
      <c r="F105" s="135" t="s">
        <v>3302</v>
      </c>
      <c r="G105" s="136" t="s">
        <v>422</v>
      </c>
      <c r="H105" s="137">
        <v>2</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81</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8</v>
      </c>
    </row>
    <row r="106" spans="2:65" s="1" customFormat="1" ht="16.5" customHeight="1">
      <c r="B106" s="33"/>
      <c r="C106" s="133" t="s">
        <v>359</v>
      </c>
      <c r="D106" s="133" t="s">
        <v>308</v>
      </c>
      <c r="E106" s="134" t="s">
        <v>359</v>
      </c>
      <c r="F106" s="135" t="s">
        <v>3304</v>
      </c>
      <c r="G106" s="136" t="s">
        <v>2564</v>
      </c>
      <c r="H106" s="137">
        <v>1</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81</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406</v>
      </c>
    </row>
    <row r="107" spans="2:65" s="11" customFormat="1" ht="22.9" customHeight="1">
      <c r="B107" s="121"/>
      <c r="D107" s="122" t="s">
        <v>71</v>
      </c>
      <c r="E107" s="131" t="s">
        <v>2686</v>
      </c>
      <c r="F107" s="131" t="s">
        <v>3306</v>
      </c>
      <c r="I107" s="124"/>
      <c r="J107" s="132">
        <f>BK107</f>
        <v>0</v>
      </c>
      <c r="L107" s="121"/>
      <c r="M107" s="126"/>
      <c r="P107" s="127">
        <f>SUM(P108:P110)</f>
        <v>0</v>
      </c>
      <c r="R107" s="127">
        <f>SUM(R108:R110)</f>
        <v>0</v>
      </c>
      <c r="T107" s="128">
        <f>SUM(T108:T110)</f>
        <v>0</v>
      </c>
      <c r="AR107" s="122" t="s">
        <v>79</v>
      </c>
      <c r="AT107" s="129" t="s">
        <v>71</v>
      </c>
      <c r="AU107" s="129" t="s">
        <v>79</v>
      </c>
      <c r="AY107" s="122" t="s">
        <v>306</v>
      </c>
      <c r="BK107" s="130">
        <f>SUM(BK108:BK110)</f>
        <v>0</v>
      </c>
    </row>
    <row r="108" spans="2:65" s="1" customFormat="1" ht="16.5" customHeight="1">
      <c r="B108" s="33"/>
      <c r="C108" s="133" t="s">
        <v>365</v>
      </c>
      <c r="D108" s="133" t="s">
        <v>308</v>
      </c>
      <c r="E108" s="134" t="s">
        <v>365</v>
      </c>
      <c r="F108" s="135" t="s">
        <v>3307</v>
      </c>
      <c r="G108" s="136" t="s">
        <v>240</v>
      </c>
      <c r="H108" s="137">
        <v>500</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368</v>
      </c>
    </row>
    <row r="109" spans="2:65" s="1" customFormat="1" ht="16.5" customHeight="1">
      <c r="B109" s="33"/>
      <c r="C109" s="133" t="s">
        <v>372</v>
      </c>
      <c r="D109" s="133" t="s">
        <v>308</v>
      </c>
      <c r="E109" s="134" t="s">
        <v>372</v>
      </c>
      <c r="F109" s="135" t="s">
        <v>3309</v>
      </c>
      <c r="G109" s="136" t="s">
        <v>422</v>
      </c>
      <c r="H109" s="137">
        <v>6</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368</v>
      </c>
      <c r="AT109" s="144" t="s">
        <v>308</v>
      </c>
      <c r="AU109" s="144" t="s">
        <v>81</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368</v>
      </c>
      <c r="BM109" s="144" t="s">
        <v>432</v>
      </c>
    </row>
    <row r="110" spans="2:65" s="1" customFormat="1" ht="16.5" customHeight="1">
      <c r="B110" s="33"/>
      <c r="C110" s="133" t="s">
        <v>379</v>
      </c>
      <c r="D110" s="133" t="s">
        <v>308</v>
      </c>
      <c r="E110" s="134" t="s">
        <v>379</v>
      </c>
      <c r="F110" s="135" t="s">
        <v>3311</v>
      </c>
      <c r="G110" s="136" t="s">
        <v>422</v>
      </c>
      <c r="H110" s="137">
        <v>6</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368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368</v>
      </c>
      <c r="BM110" s="144" t="s">
        <v>446</v>
      </c>
    </row>
    <row r="111" spans="2:65" s="11" customFormat="1" ht="22.9" customHeight="1">
      <c r="B111" s="121"/>
      <c r="D111" s="122" t="s">
        <v>71</v>
      </c>
      <c r="E111" s="131" t="s">
        <v>384</v>
      </c>
      <c r="F111" s="131" t="s">
        <v>3313</v>
      </c>
      <c r="I111" s="124"/>
      <c r="J111" s="132">
        <f>BK111</f>
        <v>0</v>
      </c>
      <c r="L111" s="121"/>
      <c r="M111" s="126"/>
      <c r="P111" s="127">
        <f>SUM(P112:P118)</f>
        <v>0</v>
      </c>
      <c r="R111" s="127">
        <f>SUM(R112:R118)</f>
        <v>0</v>
      </c>
      <c r="T111" s="128">
        <f>SUM(T112:T118)</f>
        <v>0</v>
      </c>
      <c r="AR111" s="122" t="s">
        <v>79</v>
      </c>
      <c r="AT111" s="129" t="s">
        <v>71</v>
      </c>
      <c r="AU111" s="129" t="s">
        <v>79</v>
      </c>
      <c r="AY111" s="122" t="s">
        <v>306</v>
      </c>
      <c r="BK111" s="130">
        <f>SUM(BK112:BK118)</f>
        <v>0</v>
      </c>
    </row>
    <row r="112" spans="2:65" s="1" customFormat="1" ht="24.2" customHeight="1">
      <c r="B112" s="33"/>
      <c r="C112" s="133" t="s">
        <v>384</v>
      </c>
      <c r="D112" s="133" t="s">
        <v>308</v>
      </c>
      <c r="E112" s="134" t="s">
        <v>8</v>
      </c>
      <c r="F112" s="135" t="s">
        <v>3314</v>
      </c>
      <c r="G112" s="136" t="s">
        <v>422</v>
      </c>
      <c r="H112" s="137">
        <v>3</v>
      </c>
      <c r="I112" s="138"/>
      <c r="J112" s="139">
        <f t="shared" ref="J112:J118" si="10">ROUND(I112*H112,2)</f>
        <v>0</v>
      </c>
      <c r="K112" s="135" t="s">
        <v>311</v>
      </c>
      <c r="L112" s="33"/>
      <c r="M112" s="140" t="s">
        <v>21</v>
      </c>
      <c r="N112" s="141" t="s">
        <v>43</v>
      </c>
      <c r="P112" s="142">
        <f t="shared" ref="P112:P118" si="11">O112*H112</f>
        <v>0</v>
      </c>
      <c r="Q112" s="142">
        <v>0</v>
      </c>
      <c r="R112" s="142">
        <f t="shared" ref="R112:R118" si="12">Q112*H112</f>
        <v>0</v>
      </c>
      <c r="S112" s="142">
        <v>0</v>
      </c>
      <c r="T112" s="143">
        <f t="shared" ref="T112:T118" si="13">S112*H112</f>
        <v>0</v>
      </c>
      <c r="AR112" s="144" t="s">
        <v>368</v>
      </c>
      <c r="AT112" s="144" t="s">
        <v>308</v>
      </c>
      <c r="AU112" s="144" t="s">
        <v>81</v>
      </c>
      <c r="AY112" s="18" t="s">
        <v>306</v>
      </c>
      <c r="BE112" s="145">
        <f t="shared" ref="BE112:BE118" si="14">IF(N112="základní",J112,0)</f>
        <v>0</v>
      </c>
      <c r="BF112" s="145">
        <f t="shared" ref="BF112:BF118" si="15">IF(N112="snížená",J112,0)</f>
        <v>0</v>
      </c>
      <c r="BG112" s="145">
        <f t="shared" ref="BG112:BG118" si="16">IF(N112="zákl. přenesená",J112,0)</f>
        <v>0</v>
      </c>
      <c r="BH112" s="145">
        <f t="shared" ref="BH112:BH118" si="17">IF(N112="sníž. přenesená",J112,0)</f>
        <v>0</v>
      </c>
      <c r="BI112" s="145">
        <f t="shared" ref="BI112:BI118" si="18">IF(N112="nulová",J112,0)</f>
        <v>0</v>
      </c>
      <c r="BJ112" s="18" t="s">
        <v>79</v>
      </c>
      <c r="BK112" s="145">
        <f t="shared" ref="BK112:BK118" si="19">ROUND(I112*H112,2)</f>
        <v>0</v>
      </c>
      <c r="BL112" s="18" t="s">
        <v>368</v>
      </c>
      <c r="BM112" s="144" t="s">
        <v>460</v>
      </c>
    </row>
    <row r="113" spans="2:65" s="1" customFormat="1" ht="16.5" customHeight="1">
      <c r="B113" s="33"/>
      <c r="C113" s="133" t="s">
        <v>8</v>
      </c>
      <c r="D113" s="133" t="s">
        <v>308</v>
      </c>
      <c r="E113" s="134" t="s">
        <v>3316</v>
      </c>
      <c r="F113" s="135" t="s">
        <v>3317</v>
      </c>
      <c r="G113" s="136" t="s">
        <v>422</v>
      </c>
      <c r="H113" s="137">
        <v>6</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368</v>
      </c>
      <c r="AT113" s="144" t="s">
        <v>308</v>
      </c>
      <c r="AU113" s="144" t="s">
        <v>81</v>
      </c>
      <c r="AY113" s="18" t="s">
        <v>306</v>
      </c>
      <c r="BE113" s="145">
        <f t="shared" si="14"/>
        <v>0</v>
      </c>
      <c r="BF113" s="145">
        <f t="shared" si="15"/>
        <v>0</v>
      </c>
      <c r="BG113" s="145">
        <f t="shared" si="16"/>
        <v>0</v>
      </c>
      <c r="BH113" s="145">
        <f t="shared" si="17"/>
        <v>0</v>
      </c>
      <c r="BI113" s="145">
        <f t="shared" si="18"/>
        <v>0</v>
      </c>
      <c r="BJ113" s="18" t="s">
        <v>79</v>
      </c>
      <c r="BK113" s="145">
        <f t="shared" si="19"/>
        <v>0</v>
      </c>
      <c r="BL113" s="18" t="s">
        <v>368</v>
      </c>
      <c r="BM113" s="144" t="s">
        <v>476</v>
      </c>
    </row>
    <row r="114" spans="2:65" s="1" customFormat="1" ht="16.5" customHeight="1">
      <c r="B114" s="33"/>
      <c r="C114" s="133" t="s">
        <v>400</v>
      </c>
      <c r="D114" s="133" t="s">
        <v>308</v>
      </c>
      <c r="E114" s="134" t="s">
        <v>3319</v>
      </c>
      <c r="F114" s="135" t="s">
        <v>3320</v>
      </c>
      <c r="G114" s="136" t="s">
        <v>422</v>
      </c>
      <c r="H114" s="137">
        <v>2</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368</v>
      </c>
      <c r="AT114" s="144" t="s">
        <v>308</v>
      </c>
      <c r="AU114" s="144" t="s">
        <v>81</v>
      </c>
      <c r="AY114" s="18" t="s">
        <v>306</v>
      </c>
      <c r="BE114" s="145">
        <f t="shared" si="14"/>
        <v>0</v>
      </c>
      <c r="BF114" s="145">
        <f t="shared" si="15"/>
        <v>0</v>
      </c>
      <c r="BG114" s="145">
        <f t="shared" si="16"/>
        <v>0</v>
      </c>
      <c r="BH114" s="145">
        <f t="shared" si="17"/>
        <v>0</v>
      </c>
      <c r="BI114" s="145">
        <f t="shared" si="18"/>
        <v>0</v>
      </c>
      <c r="BJ114" s="18" t="s">
        <v>79</v>
      </c>
      <c r="BK114" s="145">
        <f t="shared" si="19"/>
        <v>0</v>
      </c>
      <c r="BL114" s="18" t="s">
        <v>368</v>
      </c>
      <c r="BM114" s="144" t="s">
        <v>489</v>
      </c>
    </row>
    <row r="115" spans="2:65" s="1" customFormat="1" ht="16.5" customHeight="1">
      <c r="B115" s="33"/>
      <c r="C115" s="133" t="s">
        <v>406</v>
      </c>
      <c r="D115" s="133" t="s">
        <v>308</v>
      </c>
      <c r="E115" s="134" t="s">
        <v>3322</v>
      </c>
      <c r="F115" s="135" t="s">
        <v>3323</v>
      </c>
      <c r="G115" s="136" t="s">
        <v>422</v>
      </c>
      <c r="H115" s="137">
        <v>1</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368</v>
      </c>
      <c r="AT115" s="144" t="s">
        <v>308</v>
      </c>
      <c r="AU115" s="144" t="s">
        <v>81</v>
      </c>
      <c r="AY115" s="18" t="s">
        <v>306</v>
      </c>
      <c r="BE115" s="145">
        <f t="shared" si="14"/>
        <v>0</v>
      </c>
      <c r="BF115" s="145">
        <f t="shared" si="15"/>
        <v>0</v>
      </c>
      <c r="BG115" s="145">
        <f t="shared" si="16"/>
        <v>0</v>
      </c>
      <c r="BH115" s="145">
        <f t="shared" si="17"/>
        <v>0</v>
      </c>
      <c r="BI115" s="145">
        <f t="shared" si="18"/>
        <v>0</v>
      </c>
      <c r="BJ115" s="18" t="s">
        <v>79</v>
      </c>
      <c r="BK115" s="145">
        <f t="shared" si="19"/>
        <v>0</v>
      </c>
      <c r="BL115" s="18" t="s">
        <v>368</v>
      </c>
      <c r="BM115" s="144" t="s">
        <v>504</v>
      </c>
    </row>
    <row r="116" spans="2:65" s="1" customFormat="1" ht="16.5" customHeight="1">
      <c r="B116" s="33"/>
      <c r="C116" s="133" t="s">
        <v>414</v>
      </c>
      <c r="D116" s="133" t="s">
        <v>308</v>
      </c>
      <c r="E116" s="134" t="s">
        <v>3325</v>
      </c>
      <c r="F116" s="135" t="s">
        <v>3317</v>
      </c>
      <c r="G116" s="136" t="s">
        <v>422</v>
      </c>
      <c r="H116" s="137">
        <v>6</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81</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517</v>
      </c>
    </row>
    <row r="117" spans="2:65" s="1" customFormat="1" ht="16.5" customHeight="1">
      <c r="B117" s="33"/>
      <c r="C117" s="133" t="s">
        <v>368</v>
      </c>
      <c r="D117" s="133" t="s">
        <v>308</v>
      </c>
      <c r="E117" s="134" t="s">
        <v>3327</v>
      </c>
      <c r="F117" s="135" t="s">
        <v>3328</v>
      </c>
      <c r="G117" s="136" t="s">
        <v>422</v>
      </c>
      <c r="H117" s="137">
        <v>1</v>
      </c>
      <c r="I117" s="138"/>
      <c r="J117" s="139">
        <f t="shared" si="10"/>
        <v>0</v>
      </c>
      <c r="K117" s="135" t="s">
        <v>311</v>
      </c>
      <c r="L117" s="33"/>
      <c r="M117" s="140" t="s">
        <v>21</v>
      </c>
      <c r="N117" s="141" t="s">
        <v>43</v>
      </c>
      <c r="P117" s="142">
        <f t="shared" si="11"/>
        <v>0</v>
      </c>
      <c r="Q117" s="142">
        <v>0</v>
      </c>
      <c r="R117" s="142">
        <f t="shared" si="12"/>
        <v>0</v>
      </c>
      <c r="S117" s="142">
        <v>0</v>
      </c>
      <c r="T117" s="143">
        <f t="shared" si="13"/>
        <v>0</v>
      </c>
      <c r="AR117" s="144" t="s">
        <v>368</v>
      </c>
      <c r="AT117" s="144" t="s">
        <v>308</v>
      </c>
      <c r="AU117" s="144" t="s">
        <v>81</v>
      </c>
      <c r="AY117" s="18" t="s">
        <v>306</v>
      </c>
      <c r="BE117" s="145">
        <f t="shared" si="14"/>
        <v>0</v>
      </c>
      <c r="BF117" s="145">
        <f t="shared" si="15"/>
        <v>0</v>
      </c>
      <c r="BG117" s="145">
        <f t="shared" si="16"/>
        <v>0</v>
      </c>
      <c r="BH117" s="145">
        <f t="shared" si="17"/>
        <v>0</v>
      </c>
      <c r="BI117" s="145">
        <f t="shared" si="18"/>
        <v>0</v>
      </c>
      <c r="BJ117" s="18" t="s">
        <v>79</v>
      </c>
      <c r="BK117" s="145">
        <f t="shared" si="19"/>
        <v>0</v>
      </c>
      <c r="BL117" s="18" t="s">
        <v>368</v>
      </c>
      <c r="BM117" s="144" t="s">
        <v>530</v>
      </c>
    </row>
    <row r="118" spans="2:65" s="1" customFormat="1" ht="16.5" customHeight="1">
      <c r="B118" s="33"/>
      <c r="C118" s="133" t="s">
        <v>426</v>
      </c>
      <c r="D118" s="133" t="s">
        <v>308</v>
      </c>
      <c r="E118" s="134" t="s">
        <v>3330</v>
      </c>
      <c r="F118" s="135" t="s">
        <v>3331</v>
      </c>
      <c r="G118" s="136" t="s">
        <v>2564</v>
      </c>
      <c r="H118" s="137">
        <v>1</v>
      </c>
      <c r="I118" s="138"/>
      <c r="J118" s="139">
        <f t="shared" si="10"/>
        <v>0</v>
      </c>
      <c r="K118" s="135" t="s">
        <v>311</v>
      </c>
      <c r="L118" s="33"/>
      <c r="M118" s="140" t="s">
        <v>21</v>
      </c>
      <c r="N118" s="141" t="s">
        <v>43</v>
      </c>
      <c r="P118" s="142">
        <f t="shared" si="11"/>
        <v>0</v>
      </c>
      <c r="Q118" s="142">
        <v>0</v>
      </c>
      <c r="R118" s="142">
        <f t="shared" si="12"/>
        <v>0</v>
      </c>
      <c r="S118" s="142">
        <v>0</v>
      </c>
      <c r="T118" s="143">
        <f t="shared" si="13"/>
        <v>0</v>
      </c>
      <c r="AR118" s="144" t="s">
        <v>368</v>
      </c>
      <c r="AT118" s="144" t="s">
        <v>308</v>
      </c>
      <c r="AU118" s="144" t="s">
        <v>81</v>
      </c>
      <c r="AY118" s="18" t="s">
        <v>306</v>
      </c>
      <c r="BE118" s="145">
        <f t="shared" si="14"/>
        <v>0</v>
      </c>
      <c r="BF118" s="145">
        <f t="shared" si="15"/>
        <v>0</v>
      </c>
      <c r="BG118" s="145">
        <f t="shared" si="16"/>
        <v>0</v>
      </c>
      <c r="BH118" s="145">
        <f t="shared" si="17"/>
        <v>0</v>
      </c>
      <c r="BI118" s="145">
        <f t="shared" si="18"/>
        <v>0</v>
      </c>
      <c r="BJ118" s="18" t="s">
        <v>79</v>
      </c>
      <c r="BK118" s="145">
        <f t="shared" si="19"/>
        <v>0</v>
      </c>
      <c r="BL118" s="18" t="s">
        <v>368</v>
      </c>
      <c r="BM118" s="144" t="s">
        <v>545</v>
      </c>
    </row>
    <row r="119" spans="2:65" s="11" customFormat="1" ht="22.9" customHeight="1">
      <c r="B119" s="121"/>
      <c r="D119" s="122" t="s">
        <v>71</v>
      </c>
      <c r="E119" s="131" t="s">
        <v>2690</v>
      </c>
      <c r="F119" s="131" t="s">
        <v>3333</v>
      </c>
      <c r="I119" s="124"/>
      <c r="J119" s="132">
        <f>BK119</f>
        <v>0</v>
      </c>
      <c r="L119" s="121"/>
      <c r="M119" s="126"/>
      <c r="P119" s="127">
        <f>SUM(P120:P121)</f>
        <v>0</v>
      </c>
      <c r="R119" s="127">
        <f>SUM(R120:R121)</f>
        <v>0</v>
      </c>
      <c r="T119" s="128">
        <f>SUM(T120:T121)</f>
        <v>0</v>
      </c>
      <c r="AR119" s="122" t="s">
        <v>79</v>
      </c>
      <c r="AT119" s="129" t="s">
        <v>71</v>
      </c>
      <c r="AU119" s="129" t="s">
        <v>79</v>
      </c>
      <c r="AY119" s="122" t="s">
        <v>306</v>
      </c>
      <c r="BK119" s="130">
        <f>SUM(BK120:BK121)</f>
        <v>0</v>
      </c>
    </row>
    <row r="120" spans="2:65" s="1" customFormat="1" ht="16.5" customHeight="1">
      <c r="B120" s="33"/>
      <c r="C120" s="133" t="s">
        <v>432</v>
      </c>
      <c r="D120" s="133" t="s">
        <v>308</v>
      </c>
      <c r="E120" s="134" t="s">
        <v>3334</v>
      </c>
      <c r="F120" s="135" t="s">
        <v>3335</v>
      </c>
      <c r="G120" s="136" t="s">
        <v>1336</v>
      </c>
      <c r="H120" s="137">
        <v>16</v>
      </c>
      <c r="I120" s="138"/>
      <c r="J120" s="139">
        <f>ROUND(I120*H120,2)</f>
        <v>0</v>
      </c>
      <c r="K120" s="135" t="s">
        <v>311</v>
      </c>
      <c r="L120" s="33"/>
      <c r="M120" s="140" t="s">
        <v>21</v>
      </c>
      <c r="N120" s="141" t="s">
        <v>43</v>
      </c>
      <c r="P120" s="142">
        <f>O120*H120</f>
        <v>0</v>
      </c>
      <c r="Q120" s="142">
        <v>0</v>
      </c>
      <c r="R120" s="142">
        <f>Q120*H120</f>
        <v>0</v>
      </c>
      <c r="S120" s="142">
        <v>0</v>
      </c>
      <c r="T120" s="143">
        <f>S120*H120</f>
        <v>0</v>
      </c>
      <c r="AR120" s="144" t="s">
        <v>108</v>
      </c>
      <c r="AT120" s="144" t="s">
        <v>308</v>
      </c>
      <c r="AU120" s="144" t="s">
        <v>81</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108</v>
      </c>
      <c r="BM120" s="144" t="s">
        <v>562</v>
      </c>
    </row>
    <row r="121" spans="2:65" s="1" customFormat="1" ht="16.5" customHeight="1">
      <c r="B121" s="33"/>
      <c r="C121" s="133" t="s">
        <v>439</v>
      </c>
      <c r="D121" s="133" t="s">
        <v>308</v>
      </c>
      <c r="E121" s="134" t="s">
        <v>3337</v>
      </c>
      <c r="F121" s="135" t="s">
        <v>3338</v>
      </c>
      <c r="G121" s="136" t="s">
        <v>2564</v>
      </c>
      <c r="H121" s="137">
        <v>1</v>
      </c>
      <c r="I121" s="138"/>
      <c r="J121" s="139">
        <f>ROUND(I121*H121,2)</f>
        <v>0</v>
      </c>
      <c r="K121" s="135" t="s">
        <v>311</v>
      </c>
      <c r="L121" s="33"/>
      <c r="M121" s="140" t="s">
        <v>21</v>
      </c>
      <c r="N121" s="141" t="s">
        <v>43</v>
      </c>
      <c r="P121" s="142">
        <f>O121*H121</f>
        <v>0</v>
      </c>
      <c r="Q121" s="142">
        <v>0</v>
      </c>
      <c r="R121" s="142">
        <f>Q121*H121</f>
        <v>0</v>
      </c>
      <c r="S121" s="142">
        <v>0</v>
      </c>
      <c r="T121" s="143">
        <f>S121*H121</f>
        <v>0</v>
      </c>
      <c r="AR121" s="144" t="s">
        <v>108</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578</v>
      </c>
    </row>
    <row r="122" spans="2:65" s="11" customFormat="1" ht="22.9" customHeight="1">
      <c r="B122" s="121"/>
      <c r="D122" s="122" t="s">
        <v>71</v>
      </c>
      <c r="E122" s="131" t="s">
        <v>3340</v>
      </c>
      <c r="F122" s="131" t="s">
        <v>3341</v>
      </c>
      <c r="I122" s="124"/>
      <c r="J122" s="132">
        <f>BK122</f>
        <v>0</v>
      </c>
      <c r="L122" s="121"/>
      <c r="M122" s="126"/>
      <c r="P122" s="127">
        <f>SUM(P123:P132)</f>
        <v>0</v>
      </c>
      <c r="R122" s="127">
        <f>SUM(R123:R132)</f>
        <v>0</v>
      </c>
      <c r="T122" s="128">
        <f>SUM(T123:T132)</f>
        <v>0</v>
      </c>
      <c r="AR122" s="122" t="s">
        <v>79</v>
      </c>
      <c r="AT122" s="129" t="s">
        <v>71</v>
      </c>
      <c r="AU122" s="129" t="s">
        <v>79</v>
      </c>
      <c r="AY122" s="122" t="s">
        <v>306</v>
      </c>
      <c r="BK122" s="130">
        <f>SUM(BK123:BK132)</f>
        <v>0</v>
      </c>
    </row>
    <row r="123" spans="2:65" s="1" customFormat="1" ht="16.5" customHeight="1">
      <c r="B123" s="33"/>
      <c r="C123" s="133" t="s">
        <v>446</v>
      </c>
      <c r="D123" s="133" t="s">
        <v>308</v>
      </c>
      <c r="E123" s="134" t="s">
        <v>3342</v>
      </c>
      <c r="F123" s="135" t="s">
        <v>3343</v>
      </c>
      <c r="G123" s="136" t="s">
        <v>1336</v>
      </c>
      <c r="H123" s="137">
        <v>16</v>
      </c>
      <c r="I123" s="138"/>
      <c r="J123" s="139">
        <f t="shared" ref="J123:J132" si="20">ROUND(I123*H123,2)</f>
        <v>0</v>
      </c>
      <c r="K123" s="135" t="s">
        <v>311</v>
      </c>
      <c r="L123" s="33"/>
      <c r="M123" s="140" t="s">
        <v>21</v>
      </c>
      <c r="N123" s="141" t="s">
        <v>43</v>
      </c>
      <c r="P123" s="142">
        <f t="shared" ref="P123:P132" si="21">O123*H123</f>
        <v>0</v>
      </c>
      <c r="Q123" s="142">
        <v>0</v>
      </c>
      <c r="R123" s="142">
        <f t="shared" ref="R123:R132" si="22">Q123*H123</f>
        <v>0</v>
      </c>
      <c r="S123" s="142">
        <v>0</v>
      </c>
      <c r="T123" s="143">
        <f t="shared" ref="T123:T132" si="23">S123*H123</f>
        <v>0</v>
      </c>
      <c r="AR123" s="144" t="s">
        <v>108</v>
      </c>
      <c r="AT123" s="144" t="s">
        <v>308</v>
      </c>
      <c r="AU123" s="144" t="s">
        <v>81</v>
      </c>
      <c r="AY123" s="18" t="s">
        <v>306</v>
      </c>
      <c r="BE123" s="145">
        <f t="shared" ref="BE123:BE132" si="24">IF(N123="základní",J123,0)</f>
        <v>0</v>
      </c>
      <c r="BF123" s="145">
        <f t="shared" ref="BF123:BF132" si="25">IF(N123="snížená",J123,0)</f>
        <v>0</v>
      </c>
      <c r="BG123" s="145">
        <f t="shared" ref="BG123:BG132" si="26">IF(N123="zákl. přenesená",J123,0)</f>
        <v>0</v>
      </c>
      <c r="BH123" s="145">
        <f t="shared" ref="BH123:BH132" si="27">IF(N123="sníž. přenesená",J123,0)</f>
        <v>0</v>
      </c>
      <c r="BI123" s="145">
        <f t="shared" ref="BI123:BI132" si="28">IF(N123="nulová",J123,0)</f>
        <v>0</v>
      </c>
      <c r="BJ123" s="18" t="s">
        <v>79</v>
      </c>
      <c r="BK123" s="145">
        <f t="shared" ref="BK123:BK132" si="29">ROUND(I123*H123,2)</f>
        <v>0</v>
      </c>
      <c r="BL123" s="18" t="s">
        <v>108</v>
      </c>
      <c r="BM123" s="144" t="s">
        <v>591</v>
      </c>
    </row>
    <row r="124" spans="2:65" s="1" customFormat="1" ht="16.5" customHeight="1">
      <c r="B124" s="33"/>
      <c r="C124" s="133" t="s">
        <v>7</v>
      </c>
      <c r="D124" s="133" t="s">
        <v>308</v>
      </c>
      <c r="E124" s="134" t="s">
        <v>3345</v>
      </c>
      <c r="F124" s="135" t="s">
        <v>3346</v>
      </c>
      <c r="G124" s="136" t="s">
        <v>1336</v>
      </c>
      <c r="H124" s="137">
        <v>16</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108</v>
      </c>
      <c r="AT124" s="144" t="s">
        <v>308</v>
      </c>
      <c r="AU124" s="144" t="s">
        <v>81</v>
      </c>
      <c r="AY124" s="18" t="s">
        <v>306</v>
      </c>
      <c r="BE124" s="145">
        <f t="shared" si="24"/>
        <v>0</v>
      </c>
      <c r="BF124" s="145">
        <f t="shared" si="25"/>
        <v>0</v>
      </c>
      <c r="BG124" s="145">
        <f t="shared" si="26"/>
        <v>0</v>
      </c>
      <c r="BH124" s="145">
        <f t="shared" si="27"/>
        <v>0</v>
      </c>
      <c r="BI124" s="145">
        <f t="shared" si="28"/>
        <v>0</v>
      </c>
      <c r="BJ124" s="18" t="s">
        <v>79</v>
      </c>
      <c r="BK124" s="145">
        <f t="shared" si="29"/>
        <v>0</v>
      </c>
      <c r="BL124" s="18" t="s">
        <v>108</v>
      </c>
      <c r="BM124" s="144" t="s">
        <v>603</v>
      </c>
    </row>
    <row r="125" spans="2:65" s="1" customFormat="1" ht="16.5" customHeight="1">
      <c r="B125" s="33"/>
      <c r="C125" s="133" t="s">
        <v>460</v>
      </c>
      <c r="D125" s="133" t="s">
        <v>308</v>
      </c>
      <c r="E125" s="134" t="s">
        <v>3348</v>
      </c>
      <c r="F125" s="135" t="s">
        <v>3349</v>
      </c>
      <c r="G125" s="136" t="s">
        <v>1336</v>
      </c>
      <c r="H125" s="137">
        <v>16</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108</v>
      </c>
      <c r="AT125" s="144" t="s">
        <v>308</v>
      </c>
      <c r="AU125" s="144" t="s">
        <v>81</v>
      </c>
      <c r="AY125" s="18" t="s">
        <v>306</v>
      </c>
      <c r="BE125" s="145">
        <f t="shared" si="24"/>
        <v>0</v>
      </c>
      <c r="BF125" s="145">
        <f t="shared" si="25"/>
        <v>0</v>
      </c>
      <c r="BG125" s="145">
        <f t="shared" si="26"/>
        <v>0</v>
      </c>
      <c r="BH125" s="145">
        <f t="shared" si="27"/>
        <v>0</v>
      </c>
      <c r="BI125" s="145">
        <f t="shared" si="28"/>
        <v>0</v>
      </c>
      <c r="BJ125" s="18" t="s">
        <v>79</v>
      </c>
      <c r="BK125" s="145">
        <f t="shared" si="29"/>
        <v>0</v>
      </c>
      <c r="BL125" s="18" t="s">
        <v>108</v>
      </c>
      <c r="BM125" s="144" t="s">
        <v>618</v>
      </c>
    </row>
    <row r="126" spans="2:65" s="1" customFormat="1" ht="16.5" customHeight="1">
      <c r="B126" s="33"/>
      <c r="C126" s="133" t="s">
        <v>468</v>
      </c>
      <c r="D126" s="133" t="s">
        <v>308</v>
      </c>
      <c r="E126" s="134" t="s">
        <v>3351</v>
      </c>
      <c r="F126" s="135" t="s">
        <v>3352</v>
      </c>
      <c r="G126" s="136" t="s">
        <v>422</v>
      </c>
      <c r="H126" s="137">
        <v>2</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108</v>
      </c>
      <c r="AT126" s="144" t="s">
        <v>308</v>
      </c>
      <c r="AU126" s="144" t="s">
        <v>81</v>
      </c>
      <c r="AY126" s="18" t="s">
        <v>306</v>
      </c>
      <c r="BE126" s="145">
        <f t="shared" si="24"/>
        <v>0</v>
      </c>
      <c r="BF126" s="145">
        <f t="shared" si="25"/>
        <v>0</v>
      </c>
      <c r="BG126" s="145">
        <f t="shared" si="26"/>
        <v>0</v>
      </c>
      <c r="BH126" s="145">
        <f t="shared" si="27"/>
        <v>0</v>
      </c>
      <c r="BI126" s="145">
        <f t="shared" si="28"/>
        <v>0</v>
      </c>
      <c r="BJ126" s="18" t="s">
        <v>79</v>
      </c>
      <c r="BK126" s="145">
        <f t="shared" si="29"/>
        <v>0</v>
      </c>
      <c r="BL126" s="18" t="s">
        <v>108</v>
      </c>
      <c r="BM126" s="144" t="s">
        <v>635</v>
      </c>
    </row>
    <row r="127" spans="2:65" s="1" customFormat="1" ht="16.5" customHeight="1">
      <c r="B127" s="33"/>
      <c r="C127" s="133" t="s">
        <v>476</v>
      </c>
      <c r="D127" s="133" t="s">
        <v>308</v>
      </c>
      <c r="E127" s="134" t="s">
        <v>3354</v>
      </c>
      <c r="F127" s="135" t="s">
        <v>3355</v>
      </c>
      <c r="G127" s="136" t="s">
        <v>1336</v>
      </c>
      <c r="H127" s="137">
        <v>8</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108</v>
      </c>
      <c r="AT127" s="144" t="s">
        <v>308</v>
      </c>
      <c r="AU127" s="144" t="s">
        <v>81</v>
      </c>
      <c r="AY127" s="18" t="s">
        <v>306</v>
      </c>
      <c r="BE127" s="145">
        <f t="shared" si="24"/>
        <v>0</v>
      </c>
      <c r="BF127" s="145">
        <f t="shared" si="25"/>
        <v>0</v>
      </c>
      <c r="BG127" s="145">
        <f t="shared" si="26"/>
        <v>0</v>
      </c>
      <c r="BH127" s="145">
        <f t="shared" si="27"/>
        <v>0</v>
      </c>
      <c r="BI127" s="145">
        <f t="shared" si="28"/>
        <v>0</v>
      </c>
      <c r="BJ127" s="18" t="s">
        <v>79</v>
      </c>
      <c r="BK127" s="145">
        <f t="shared" si="29"/>
        <v>0</v>
      </c>
      <c r="BL127" s="18" t="s">
        <v>108</v>
      </c>
      <c r="BM127" s="144" t="s">
        <v>646</v>
      </c>
    </row>
    <row r="128" spans="2:65" s="1" customFormat="1" ht="16.5" customHeight="1">
      <c r="B128" s="33"/>
      <c r="C128" s="133" t="s">
        <v>482</v>
      </c>
      <c r="D128" s="133" t="s">
        <v>308</v>
      </c>
      <c r="E128" s="134" t="s">
        <v>3357</v>
      </c>
      <c r="F128" s="135" t="s">
        <v>3358</v>
      </c>
      <c r="G128" s="136" t="s">
        <v>1336</v>
      </c>
      <c r="H128" s="137">
        <v>8</v>
      </c>
      <c r="I128" s="138"/>
      <c r="J128" s="139">
        <f t="shared" si="20"/>
        <v>0</v>
      </c>
      <c r="K128" s="135" t="s">
        <v>311</v>
      </c>
      <c r="L128" s="33"/>
      <c r="M128" s="140" t="s">
        <v>21</v>
      </c>
      <c r="N128" s="141" t="s">
        <v>43</v>
      </c>
      <c r="P128" s="142">
        <f t="shared" si="21"/>
        <v>0</v>
      </c>
      <c r="Q128" s="142">
        <v>0</v>
      </c>
      <c r="R128" s="142">
        <f t="shared" si="22"/>
        <v>0</v>
      </c>
      <c r="S128" s="142">
        <v>0</v>
      </c>
      <c r="T128" s="143">
        <f t="shared" si="23"/>
        <v>0</v>
      </c>
      <c r="AR128" s="144" t="s">
        <v>108</v>
      </c>
      <c r="AT128" s="144" t="s">
        <v>308</v>
      </c>
      <c r="AU128" s="144" t="s">
        <v>81</v>
      </c>
      <c r="AY128" s="18" t="s">
        <v>306</v>
      </c>
      <c r="BE128" s="145">
        <f t="shared" si="24"/>
        <v>0</v>
      </c>
      <c r="BF128" s="145">
        <f t="shared" si="25"/>
        <v>0</v>
      </c>
      <c r="BG128" s="145">
        <f t="shared" si="26"/>
        <v>0</v>
      </c>
      <c r="BH128" s="145">
        <f t="shared" si="27"/>
        <v>0</v>
      </c>
      <c r="BI128" s="145">
        <f t="shared" si="28"/>
        <v>0</v>
      </c>
      <c r="BJ128" s="18" t="s">
        <v>79</v>
      </c>
      <c r="BK128" s="145">
        <f t="shared" si="29"/>
        <v>0</v>
      </c>
      <c r="BL128" s="18" t="s">
        <v>108</v>
      </c>
      <c r="BM128" s="144" t="s">
        <v>658</v>
      </c>
    </row>
    <row r="129" spans="2:65" s="1" customFormat="1" ht="16.5" customHeight="1">
      <c r="B129" s="33"/>
      <c r="C129" s="133" t="s">
        <v>489</v>
      </c>
      <c r="D129" s="133" t="s">
        <v>308</v>
      </c>
      <c r="E129" s="134" t="s">
        <v>3360</v>
      </c>
      <c r="F129" s="135" t="s">
        <v>3361</v>
      </c>
      <c r="G129" s="136" t="s">
        <v>422</v>
      </c>
      <c r="H129" s="137">
        <v>6</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108</v>
      </c>
      <c r="AT129" s="144" t="s">
        <v>308</v>
      </c>
      <c r="AU129" s="144" t="s">
        <v>81</v>
      </c>
      <c r="AY129" s="18" t="s">
        <v>306</v>
      </c>
      <c r="BE129" s="145">
        <f t="shared" si="24"/>
        <v>0</v>
      </c>
      <c r="BF129" s="145">
        <f t="shared" si="25"/>
        <v>0</v>
      </c>
      <c r="BG129" s="145">
        <f t="shared" si="26"/>
        <v>0</v>
      </c>
      <c r="BH129" s="145">
        <f t="shared" si="27"/>
        <v>0</v>
      </c>
      <c r="BI129" s="145">
        <f t="shared" si="28"/>
        <v>0</v>
      </c>
      <c r="BJ129" s="18" t="s">
        <v>79</v>
      </c>
      <c r="BK129" s="145">
        <f t="shared" si="29"/>
        <v>0</v>
      </c>
      <c r="BL129" s="18" t="s">
        <v>108</v>
      </c>
      <c r="BM129" s="144" t="s">
        <v>680</v>
      </c>
    </row>
    <row r="130" spans="2:65" s="1" customFormat="1" ht="16.5" customHeight="1">
      <c r="B130" s="33"/>
      <c r="C130" s="133" t="s">
        <v>497</v>
      </c>
      <c r="D130" s="133" t="s">
        <v>308</v>
      </c>
      <c r="E130" s="134" t="s">
        <v>3363</v>
      </c>
      <c r="F130" s="135" t="s">
        <v>3364</v>
      </c>
      <c r="G130" s="136" t="s">
        <v>1336</v>
      </c>
      <c r="H130" s="137">
        <v>8</v>
      </c>
      <c r="I130" s="138"/>
      <c r="J130" s="139">
        <f t="shared" si="20"/>
        <v>0</v>
      </c>
      <c r="K130" s="135" t="s">
        <v>311</v>
      </c>
      <c r="L130" s="33"/>
      <c r="M130" s="140" t="s">
        <v>21</v>
      </c>
      <c r="N130" s="141" t="s">
        <v>43</v>
      </c>
      <c r="P130" s="142">
        <f t="shared" si="21"/>
        <v>0</v>
      </c>
      <c r="Q130" s="142">
        <v>0</v>
      </c>
      <c r="R130" s="142">
        <f t="shared" si="22"/>
        <v>0</v>
      </c>
      <c r="S130" s="142">
        <v>0</v>
      </c>
      <c r="T130" s="143">
        <f t="shared" si="23"/>
        <v>0</v>
      </c>
      <c r="AR130" s="144" t="s">
        <v>108</v>
      </c>
      <c r="AT130" s="144" t="s">
        <v>308</v>
      </c>
      <c r="AU130" s="144" t="s">
        <v>81</v>
      </c>
      <c r="AY130" s="18" t="s">
        <v>306</v>
      </c>
      <c r="BE130" s="145">
        <f t="shared" si="24"/>
        <v>0</v>
      </c>
      <c r="BF130" s="145">
        <f t="shared" si="25"/>
        <v>0</v>
      </c>
      <c r="BG130" s="145">
        <f t="shared" si="26"/>
        <v>0</v>
      </c>
      <c r="BH130" s="145">
        <f t="shared" si="27"/>
        <v>0</v>
      </c>
      <c r="BI130" s="145">
        <f t="shared" si="28"/>
        <v>0</v>
      </c>
      <c r="BJ130" s="18" t="s">
        <v>79</v>
      </c>
      <c r="BK130" s="145">
        <f t="shared" si="29"/>
        <v>0</v>
      </c>
      <c r="BL130" s="18" t="s">
        <v>108</v>
      </c>
      <c r="BM130" s="144" t="s">
        <v>709</v>
      </c>
    </row>
    <row r="131" spans="2:65" s="1" customFormat="1" ht="16.5" customHeight="1">
      <c r="B131" s="33"/>
      <c r="C131" s="133" t="s">
        <v>504</v>
      </c>
      <c r="D131" s="133" t="s">
        <v>308</v>
      </c>
      <c r="E131" s="134" t="s">
        <v>3366</v>
      </c>
      <c r="F131" s="135" t="s">
        <v>5792</v>
      </c>
      <c r="G131" s="136" t="s">
        <v>1336</v>
      </c>
      <c r="H131" s="137">
        <v>8</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108</v>
      </c>
      <c r="AT131" s="144" t="s">
        <v>308</v>
      </c>
      <c r="AU131" s="144" t="s">
        <v>81</v>
      </c>
      <c r="AY131" s="18" t="s">
        <v>306</v>
      </c>
      <c r="BE131" s="145">
        <f t="shared" si="24"/>
        <v>0</v>
      </c>
      <c r="BF131" s="145">
        <f t="shared" si="25"/>
        <v>0</v>
      </c>
      <c r="BG131" s="145">
        <f t="shared" si="26"/>
        <v>0</v>
      </c>
      <c r="BH131" s="145">
        <f t="shared" si="27"/>
        <v>0</v>
      </c>
      <c r="BI131" s="145">
        <f t="shared" si="28"/>
        <v>0</v>
      </c>
      <c r="BJ131" s="18" t="s">
        <v>79</v>
      </c>
      <c r="BK131" s="145">
        <f t="shared" si="29"/>
        <v>0</v>
      </c>
      <c r="BL131" s="18" t="s">
        <v>108</v>
      </c>
      <c r="BM131" s="144" t="s">
        <v>719</v>
      </c>
    </row>
    <row r="132" spans="2:65" s="1" customFormat="1" ht="16.5" customHeight="1">
      <c r="B132" s="33"/>
      <c r="C132" s="133" t="s">
        <v>511</v>
      </c>
      <c r="D132" s="133" t="s">
        <v>308</v>
      </c>
      <c r="E132" s="134" t="s">
        <v>3369</v>
      </c>
      <c r="F132" s="135" t="s">
        <v>3370</v>
      </c>
      <c r="G132" s="136" t="s">
        <v>2564</v>
      </c>
      <c r="H132" s="137">
        <v>1</v>
      </c>
      <c r="I132" s="138"/>
      <c r="J132" s="139">
        <f t="shared" si="20"/>
        <v>0</v>
      </c>
      <c r="K132" s="135" t="s">
        <v>311</v>
      </c>
      <c r="L132" s="33"/>
      <c r="M132" s="196" t="s">
        <v>21</v>
      </c>
      <c r="N132" s="197" t="s">
        <v>43</v>
      </c>
      <c r="O132" s="194"/>
      <c r="P132" s="198">
        <f t="shared" si="21"/>
        <v>0</v>
      </c>
      <c r="Q132" s="198">
        <v>0</v>
      </c>
      <c r="R132" s="198">
        <f t="shared" si="22"/>
        <v>0</v>
      </c>
      <c r="S132" s="198">
        <v>0</v>
      </c>
      <c r="T132" s="199">
        <f t="shared" si="23"/>
        <v>0</v>
      </c>
      <c r="AR132" s="144" t="s">
        <v>108</v>
      </c>
      <c r="AT132" s="144" t="s">
        <v>308</v>
      </c>
      <c r="AU132" s="144" t="s">
        <v>81</v>
      </c>
      <c r="AY132" s="18" t="s">
        <v>306</v>
      </c>
      <c r="BE132" s="145">
        <f t="shared" si="24"/>
        <v>0</v>
      </c>
      <c r="BF132" s="145">
        <f t="shared" si="25"/>
        <v>0</v>
      </c>
      <c r="BG132" s="145">
        <f t="shared" si="26"/>
        <v>0</v>
      </c>
      <c r="BH132" s="145">
        <f t="shared" si="27"/>
        <v>0</v>
      </c>
      <c r="BI132" s="145">
        <f t="shared" si="28"/>
        <v>0</v>
      </c>
      <c r="BJ132" s="18" t="s">
        <v>79</v>
      </c>
      <c r="BK132" s="145">
        <f t="shared" si="29"/>
        <v>0</v>
      </c>
      <c r="BL132" s="18" t="s">
        <v>108</v>
      </c>
      <c r="BM132" s="144" t="s">
        <v>732</v>
      </c>
    </row>
    <row r="133" spans="2:65" s="1" customFormat="1" ht="6.95" customHeight="1">
      <c r="B133" s="41"/>
      <c r="C133" s="42"/>
      <c r="D133" s="42"/>
      <c r="E133" s="42"/>
      <c r="F133" s="42"/>
      <c r="G133" s="42"/>
      <c r="H133" s="42"/>
      <c r="I133" s="42"/>
      <c r="J133" s="42"/>
      <c r="K133" s="42"/>
      <c r="L133" s="33"/>
    </row>
  </sheetData>
  <sheetProtection algorithmName="SHA-512" hashValue="gQoWbO4M5X4BpHEC/1dE2JEtGacs/A3PiBk/EffxkEu3xi5eRbA+Qy7tXOvAFMOVypC8Q6XJqTfN30pEs1S4RA==" saltValue="uBhvKRa5OH/5WGCmzbQeR1B406IewMSplVmN6BtI0F02IpwYQ1RJB7Zt/OP6EbRjGL/vruYobVdm5Go0fjngnw==" spinCount="100000" sheet="1" objects="1" scenarios="1" formatColumns="0" formatRows="0" autoFilter="0"/>
  <autoFilter ref="C96:K132" xr:uid="{00000000-0009-0000-0000-000016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2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180</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3591</v>
      </c>
      <c r="F9" s="318"/>
      <c r="G9" s="318"/>
      <c r="H9" s="318"/>
      <c r="L9" s="21"/>
    </row>
    <row r="10" spans="2:46" ht="12" customHeight="1">
      <c r="B10" s="21"/>
      <c r="D10" s="28" t="s">
        <v>257</v>
      </c>
      <c r="L10" s="21"/>
    </row>
    <row r="11" spans="2:46" s="1" customFormat="1" ht="16.5" customHeight="1">
      <c r="B11" s="33"/>
      <c r="E11" s="327" t="s">
        <v>5359</v>
      </c>
      <c r="F11" s="342"/>
      <c r="G11" s="342"/>
      <c r="H11" s="342"/>
      <c r="L11" s="33"/>
    </row>
    <row r="12" spans="2:46" s="1" customFormat="1" ht="12" customHeight="1">
      <c r="B12" s="33"/>
      <c r="D12" s="28" t="s">
        <v>2702</v>
      </c>
      <c r="L12" s="33"/>
    </row>
    <row r="13" spans="2:46" s="1" customFormat="1" ht="16.5" customHeight="1">
      <c r="B13" s="33"/>
      <c r="E13" s="319" t="s">
        <v>5793</v>
      </c>
      <c r="F13" s="342"/>
      <c r="G13" s="342"/>
      <c r="H13" s="342"/>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ROUND((SUM(BE97:BE126)),  2)</f>
        <v>0</v>
      </c>
      <c r="I37" s="95">
        <v>0.21</v>
      </c>
      <c r="J37" s="81">
        <f>ROUND(((SUM(BE97:BE126))*I37),  2)</f>
        <v>0</v>
      </c>
      <c r="L37" s="33"/>
    </row>
    <row r="38" spans="2:12" s="1" customFormat="1" ht="14.45" customHeight="1">
      <c r="B38" s="33"/>
      <c r="E38" s="28" t="s">
        <v>44</v>
      </c>
      <c r="F38" s="81">
        <f>ROUND((SUM(BF97:BF126)),  2)</f>
        <v>0</v>
      </c>
      <c r="I38" s="95">
        <v>0.12</v>
      </c>
      <c r="J38" s="81">
        <f>ROUND(((SUM(BF97:BF126))*I38),  2)</f>
        <v>0</v>
      </c>
      <c r="L38" s="33"/>
    </row>
    <row r="39" spans="2:12" s="1" customFormat="1" ht="14.45" hidden="1" customHeight="1">
      <c r="B39" s="33"/>
      <c r="E39" s="28" t="s">
        <v>45</v>
      </c>
      <c r="F39" s="81">
        <f>ROUND((SUM(BG97:BG126)),  2)</f>
        <v>0</v>
      </c>
      <c r="I39" s="95">
        <v>0.21</v>
      </c>
      <c r="J39" s="81">
        <f>0</f>
        <v>0</v>
      </c>
      <c r="L39" s="33"/>
    </row>
    <row r="40" spans="2:12" s="1" customFormat="1" ht="14.45" hidden="1" customHeight="1">
      <c r="B40" s="33"/>
      <c r="E40" s="28" t="s">
        <v>46</v>
      </c>
      <c r="F40" s="81">
        <f>ROUND((SUM(BH97:BH126)),  2)</f>
        <v>0</v>
      </c>
      <c r="I40" s="95">
        <v>0.12</v>
      </c>
      <c r="J40" s="81">
        <f>0</f>
        <v>0</v>
      </c>
      <c r="L40" s="33"/>
    </row>
    <row r="41" spans="2:12" s="1" customFormat="1" ht="14.45" hidden="1" customHeight="1">
      <c r="B41" s="33"/>
      <c r="E41" s="28" t="s">
        <v>47</v>
      </c>
      <c r="F41" s="81">
        <f>ROUND((SUM(BI97:BI126)),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18"/>
      <c r="G54" s="318"/>
      <c r="H54" s="318"/>
      <c r="L54" s="21"/>
    </row>
    <row r="55" spans="2:12" ht="12" customHeight="1">
      <c r="B55" s="21"/>
      <c r="C55" s="28" t="s">
        <v>257</v>
      </c>
      <c r="L55" s="21"/>
    </row>
    <row r="56" spans="2:12" s="1" customFormat="1" ht="16.5" customHeight="1">
      <c r="B56" s="33"/>
      <c r="E56" s="327" t="s">
        <v>5359</v>
      </c>
      <c r="F56" s="342"/>
      <c r="G56" s="342"/>
      <c r="H56" s="342"/>
      <c r="L56" s="33"/>
    </row>
    <row r="57" spans="2:12" s="1" customFormat="1" ht="12" customHeight="1">
      <c r="B57" s="33"/>
      <c r="C57" s="28" t="s">
        <v>2702</v>
      </c>
      <c r="L57" s="33"/>
    </row>
    <row r="58" spans="2:12" s="1" customFormat="1" ht="16.5" customHeight="1">
      <c r="B58" s="33"/>
      <c r="E58" s="319" t="str">
        <f>E13</f>
        <v>2024/HEX/04-02-14-42 - D.1.4.4.2-Poplachový zabezpečovací a tísňový systém (PZTS)</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5794</v>
      </c>
      <c r="E68" s="107"/>
      <c r="F68" s="107"/>
      <c r="G68" s="107"/>
      <c r="H68" s="107"/>
      <c r="I68" s="107"/>
      <c r="J68" s="108">
        <f>J98</f>
        <v>0</v>
      </c>
      <c r="L68" s="105"/>
    </row>
    <row r="69" spans="2:47" s="9" customFormat="1" ht="19.899999999999999" customHeight="1">
      <c r="B69" s="109"/>
      <c r="D69" s="110" t="s">
        <v>5785</v>
      </c>
      <c r="E69" s="111"/>
      <c r="F69" s="111"/>
      <c r="G69" s="111"/>
      <c r="H69" s="111"/>
      <c r="I69" s="111"/>
      <c r="J69" s="112">
        <f>J99</f>
        <v>0</v>
      </c>
      <c r="L69" s="109"/>
    </row>
    <row r="70" spans="2:47" s="9" customFormat="1" ht="19.899999999999999" customHeight="1">
      <c r="B70" s="109"/>
      <c r="D70" s="110" t="s">
        <v>5795</v>
      </c>
      <c r="E70" s="111"/>
      <c r="F70" s="111"/>
      <c r="G70" s="111"/>
      <c r="H70" s="111"/>
      <c r="I70" s="111"/>
      <c r="J70" s="112">
        <f>J105</f>
        <v>0</v>
      </c>
      <c r="L70" s="109"/>
    </row>
    <row r="71" spans="2:47" s="9" customFormat="1" ht="19.899999999999999" customHeight="1">
      <c r="B71" s="109"/>
      <c r="D71" s="110" t="s">
        <v>5796</v>
      </c>
      <c r="E71" s="111"/>
      <c r="F71" s="111"/>
      <c r="G71" s="111"/>
      <c r="H71" s="111"/>
      <c r="I71" s="111"/>
      <c r="J71" s="112">
        <f>J109</f>
        <v>0</v>
      </c>
      <c r="L71" s="109"/>
    </row>
    <row r="72" spans="2:47" s="9" customFormat="1" ht="19.899999999999999" customHeight="1">
      <c r="B72" s="109"/>
      <c r="D72" s="110" t="s">
        <v>5788</v>
      </c>
      <c r="E72" s="111"/>
      <c r="F72" s="111"/>
      <c r="G72" s="111"/>
      <c r="H72" s="111"/>
      <c r="I72" s="111"/>
      <c r="J72" s="112">
        <f>J114</f>
        <v>0</v>
      </c>
      <c r="L72" s="109"/>
    </row>
    <row r="73" spans="2:47" s="9" customFormat="1" ht="19.899999999999999" customHeight="1">
      <c r="B73" s="109"/>
      <c r="D73" s="110" t="s">
        <v>5789</v>
      </c>
      <c r="E73" s="111"/>
      <c r="F73" s="111"/>
      <c r="G73" s="111"/>
      <c r="H73" s="111"/>
      <c r="I73" s="111"/>
      <c r="J73" s="112">
        <f>J117</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3591</v>
      </c>
      <c r="F85" s="318"/>
      <c r="G85" s="318"/>
      <c r="H85" s="318"/>
      <c r="L85" s="21"/>
    </row>
    <row r="86" spans="2:20" ht="12" customHeight="1">
      <c r="B86" s="21"/>
      <c r="C86" s="28" t="s">
        <v>257</v>
      </c>
      <c r="L86" s="21"/>
    </row>
    <row r="87" spans="2:20" s="1" customFormat="1" ht="16.5" customHeight="1">
      <c r="B87" s="33"/>
      <c r="E87" s="327" t="s">
        <v>5359</v>
      </c>
      <c r="F87" s="342"/>
      <c r="G87" s="342"/>
      <c r="H87" s="342"/>
      <c r="L87" s="33"/>
    </row>
    <row r="88" spans="2:20" s="1" customFormat="1" ht="12" customHeight="1">
      <c r="B88" s="33"/>
      <c r="C88" s="28" t="s">
        <v>2702</v>
      </c>
      <c r="L88" s="33"/>
    </row>
    <row r="89" spans="2:20" s="1" customFormat="1" ht="16.5" customHeight="1">
      <c r="B89" s="33"/>
      <c r="E89" s="319" t="str">
        <f>E13</f>
        <v>2024/HEX/04-02-14-42 - D.1.4.4.2-Poplachový zabezpečovací a tísňový systém (PZTS)</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5797</v>
      </c>
      <c r="I98" s="124"/>
      <c r="J98" s="125">
        <f>BK98</f>
        <v>0</v>
      </c>
      <c r="L98" s="121"/>
      <c r="M98" s="126"/>
      <c r="P98" s="127">
        <f>P99+P105+P109+P114+P117</f>
        <v>0</v>
      </c>
      <c r="R98" s="127">
        <f>R99+R105+R109+R114+R117</f>
        <v>0</v>
      </c>
      <c r="T98" s="128">
        <f>T99+T105+T109+T114+T117</f>
        <v>0</v>
      </c>
      <c r="AR98" s="122" t="s">
        <v>81</v>
      </c>
      <c r="AT98" s="129" t="s">
        <v>71</v>
      </c>
      <c r="AU98" s="129" t="s">
        <v>72</v>
      </c>
      <c r="AY98" s="122" t="s">
        <v>306</v>
      </c>
      <c r="BK98" s="130">
        <f>BK99+BK105+BK109+BK114+BK117</f>
        <v>0</v>
      </c>
    </row>
    <row r="99" spans="2:65" s="11" customFormat="1" ht="22.9" customHeight="1">
      <c r="B99" s="121"/>
      <c r="D99" s="122" t="s">
        <v>71</v>
      </c>
      <c r="E99" s="131" t="s">
        <v>2676</v>
      </c>
      <c r="F99" s="131" t="s">
        <v>3290</v>
      </c>
      <c r="I99" s="124"/>
      <c r="J99" s="132">
        <f>BK99</f>
        <v>0</v>
      </c>
      <c r="L99" s="121"/>
      <c r="M99" s="126"/>
      <c r="P99" s="127">
        <f>SUM(P100:P104)</f>
        <v>0</v>
      </c>
      <c r="R99" s="127">
        <f>SUM(R100:R104)</f>
        <v>0</v>
      </c>
      <c r="T99" s="128">
        <f>SUM(T100:T104)</f>
        <v>0</v>
      </c>
      <c r="AR99" s="122" t="s">
        <v>79</v>
      </c>
      <c r="AT99" s="129" t="s">
        <v>71</v>
      </c>
      <c r="AU99" s="129" t="s">
        <v>79</v>
      </c>
      <c r="AY99" s="122" t="s">
        <v>306</v>
      </c>
      <c r="BK99" s="130">
        <f>SUM(BK100:BK104)</f>
        <v>0</v>
      </c>
    </row>
    <row r="100" spans="2:65" s="1" customFormat="1" ht="16.5" customHeight="1">
      <c r="B100" s="33"/>
      <c r="C100" s="133" t="s">
        <v>79</v>
      </c>
      <c r="D100" s="133" t="s">
        <v>308</v>
      </c>
      <c r="E100" s="134" t="s">
        <v>3291</v>
      </c>
      <c r="F100" s="135" t="s">
        <v>3292</v>
      </c>
      <c r="G100" s="136" t="s">
        <v>240</v>
      </c>
      <c r="H100" s="137">
        <v>20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81</v>
      </c>
    </row>
    <row r="101" spans="2:65" s="1" customFormat="1" ht="16.5" customHeight="1">
      <c r="B101" s="33"/>
      <c r="C101" s="133" t="s">
        <v>81</v>
      </c>
      <c r="D101" s="133" t="s">
        <v>308</v>
      </c>
      <c r="E101" s="134" t="s">
        <v>81</v>
      </c>
      <c r="F101" s="135" t="s">
        <v>3294</v>
      </c>
      <c r="G101" s="136" t="s">
        <v>240</v>
      </c>
      <c r="H101" s="137">
        <v>50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108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108</v>
      </c>
      <c r="BM101" s="144" t="s">
        <v>108</v>
      </c>
    </row>
    <row r="102" spans="2:65" s="1" customFormat="1" ht="16.5" customHeight="1">
      <c r="B102" s="33"/>
      <c r="C102" s="133" t="s">
        <v>89</v>
      </c>
      <c r="D102" s="133" t="s">
        <v>308</v>
      </c>
      <c r="E102" s="134" t="s">
        <v>89</v>
      </c>
      <c r="F102" s="135" t="s">
        <v>3296</v>
      </c>
      <c r="G102" s="136" t="s">
        <v>240</v>
      </c>
      <c r="H102" s="137">
        <v>10</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108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351</v>
      </c>
    </row>
    <row r="103" spans="2:65" s="1" customFormat="1" ht="24.2" customHeight="1">
      <c r="B103" s="33"/>
      <c r="C103" s="133" t="s">
        <v>108</v>
      </c>
      <c r="D103" s="133" t="s">
        <v>308</v>
      </c>
      <c r="E103" s="134" t="s">
        <v>108</v>
      </c>
      <c r="F103" s="135" t="s">
        <v>3378</v>
      </c>
      <c r="G103" s="136" t="s">
        <v>422</v>
      </c>
      <c r="H103" s="137">
        <v>2</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108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365</v>
      </c>
    </row>
    <row r="104" spans="2:65" s="1" customFormat="1" ht="16.5" customHeight="1">
      <c r="B104" s="33"/>
      <c r="C104" s="133" t="s">
        <v>343</v>
      </c>
      <c r="D104" s="133" t="s">
        <v>308</v>
      </c>
      <c r="E104" s="134" t="s">
        <v>343</v>
      </c>
      <c r="F104" s="135" t="s">
        <v>3304</v>
      </c>
      <c r="G104" s="136" t="s">
        <v>3380</v>
      </c>
      <c r="H104" s="137">
        <v>1</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108</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379</v>
      </c>
    </row>
    <row r="105" spans="2:65" s="11" customFormat="1" ht="22.9" customHeight="1">
      <c r="B105" s="121"/>
      <c r="D105" s="122" t="s">
        <v>71</v>
      </c>
      <c r="E105" s="131" t="s">
        <v>351</v>
      </c>
      <c r="F105" s="131" t="s">
        <v>3306</v>
      </c>
      <c r="I105" s="124"/>
      <c r="J105" s="132">
        <f>BK105</f>
        <v>0</v>
      </c>
      <c r="L105" s="121"/>
      <c r="M105" s="126"/>
      <c r="P105" s="127">
        <f>SUM(P106:P108)</f>
        <v>0</v>
      </c>
      <c r="R105" s="127">
        <f>SUM(R106:R108)</f>
        <v>0</v>
      </c>
      <c r="T105" s="128">
        <f>SUM(T106:T108)</f>
        <v>0</v>
      </c>
      <c r="AR105" s="122" t="s">
        <v>79</v>
      </c>
      <c r="AT105" s="129" t="s">
        <v>71</v>
      </c>
      <c r="AU105" s="129" t="s">
        <v>79</v>
      </c>
      <c r="AY105" s="122" t="s">
        <v>306</v>
      </c>
      <c r="BK105" s="130">
        <f>SUM(BK106:BK108)</f>
        <v>0</v>
      </c>
    </row>
    <row r="106" spans="2:65" s="1" customFormat="1" ht="16.5" customHeight="1">
      <c r="B106" s="33"/>
      <c r="C106" s="133" t="s">
        <v>351</v>
      </c>
      <c r="D106" s="133" t="s">
        <v>308</v>
      </c>
      <c r="E106" s="134" t="s">
        <v>359</v>
      </c>
      <c r="F106" s="135" t="s">
        <v>3382</v>
      </c>
      <c r="G106" s="136" t="s">
        <v>240</v>
      </c>
      <c r="H106" s="137">
        <v>50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108</v>
      </c>
      <c r="AT106" s="144" t="s">
        <v>308</v>
      </c>
      <c r="AU106" s="144" t="s">
        <v>81</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8</v>
      </c>
    </row>
    <row r="107" spans="2:65" s="1" customFormat="1" ht="16.5" customHeight="1">
      <c r="B107" s="33"/>
      <c r="C107" s="133" t="s">
        <v>359</v>
      </c>
      <c r="D107" s="133" t="s">
        <v>308</v>
      </c>
      <c r="E107" s="134" t="s">
        <v>365</v>
      </c>
      <c r="F107" s="135" t="s">
        <v>3384</v>
      </c>
      <c r="G107" s="136" t="s">
        <v>240</v>
      </c>
      <c r="H107" s="137">
        <v>50</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108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108</v>
      </c>
      <c r="BM107" s="144" t="s">
        <v>406</v>
      </c>
    </row>
    <row r="108" spans="2:65" s="1" customFormat="1" ht="16.5" customHeight="1">
      <c r="B108" s="33"/>
      <c r="C108" s="133" t="s">
        <v>365</v>
      </c>
      <c r="D108" s="133" t="s">
        <v>308</v>
      </c>
      <c r="E108" s="134" t="s">
        <v>372</v>
      </c>
      <c r="F108" s="135" t="s">
        <v>3386</v>
      </c>
      <c r="G108" s="136" t="s">
        <v>240</v>
      </c>
      <c r="H108" s="137">
        <v>200</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368</v>
      </c>
    </row>
    <row r="109" spans="2:65" s="11" customFormat="1" ht="22.9" customHeight="1">
      <c r="B109" s="121"/>
      <c r="D109" s="122" t="s">
        <v>71</v>
      </c>
      <c r="E109" s="131" t="s">
        <v>2686</v>
      </c>
      <c r="F109" s="131" t="s">
        <v>3388</v>
      </c>
      <c r="I109" s="124"/>
      <c r="J109" s="132">
        <f>BK109</f>
        <v>0</v>
      </c>
      <c r="L109" s="121"/>
      <c r="M109" s="126"/>
      <c r="P109" s="127">
        <f>SUM(P110:P113)</f>
        <v>0</v>
      </c>
      <c r="R109" s="127">
        <f>SUM(R110:R113)</f>
        <v>0</v>
      </c>
      <c r="T109" s="128">
        <f>SUM(T110:T113)</f>
        <v>0</v>
      </c>
      <c r="AR109" s="122" t="s">
        <v>79</v>
      </c>
      <c r="AT109" s="129" t="s">
        <v>71</v>
      </c>
      <c r="AU109" s="129" t="s">
        <v>79</v>
      </c>
      <c r="AY109" s="122" t="s">
        <v>306</v>
      </c>
      <c r="BK109" s="130">
        <f>SUM(BK110:BK113)</f>
        <v>0</v>
      </c>
    </row>
    <row r="110" spans="2:65" s="1" customFormat="1" ht="16.5" customHeight="1">
      <c r="B110" s="33"/>
      <c r="C110" s="133" t="s">
        <v>372</v>
      </c>
      <c r="D110" s="133" t="s">
        <v>308</v>
      </c>
      <c r="E110" s="134" t="s">
        <v>379</v>
      </c>
      <c r="F110" s="135" t="s">
        <v>3389</v>
      </c>
      <c r="G110" s="136" t="s">
        <v>422</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432</v>
      </c>
    </row>
    <row r="111" spans="2:65" s="1" customFormat="1" ht="16.5" customHeight="1">
      <c r="B111" s="33"/>
      <c r="C111" s="133" t="s">
        <v>379</v>
      </c>
      <c r="D111" s="133" t="s">
        <v>308</v>
      </c>
      <c r="E111" s="134" t="s">
        <v>384</v>
      </c>
      <c r="F111" s="135" t="s">
        <v>3391</v>
      </c>
      <c r="G111" s="136" t="s">
        <v>422</v>
      </c>
      <c r="H111" s="137">
        <v>2</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446</v>
      </c>
    </row>
    <row r="112" spans="2:65" s="1" customFormat="1" ht="16.5" customHeight="1">
      <c r="B112" s="33"/>
      <c r="C112" s="133" t="s">
        <v>384</v>
      </c>
      <c r="D112" s="133" t="s">
        <v>308</v>
      </c>
      <c r="E112" s="134" t="s">
        <v>8</v>
      </c>
      <c r="F112" s="135" t="s">
        <v>5798</v>
      </c>
      <c r="G112" s="136" t="s">
        <v>422</v>
      </c>
      <c r="H112" s="137">
        <v>3</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108</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460</v>
      </c>
    </row>
    <row r="113" spans="2:65" s="1" customFormat="1" ht="16.5" customHeight="1">
      <c r="B113" s="33"/>
      <c r="C113" s="133" t="s">
        <v>8</v>
      </c>
      <c r="D113" s="133" t="s">
        <v>308</v>
      </c>
      <c r="E113" s="134" t="s">
        <v>3316</v>
      </c>
      <c r="F113" s="135" t="s">
        <v>3331</v>
      </c>
      <c r="G113" s="136" t="s">
        <v>3380</v>
      </c>
      <c r="H113" s="137">
        <v>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81</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476</v>
      </c>
    </row>
    <row r="114" spans="2:65" s="11" customFormat="1" ht="22.9" customHeight="1">
      <c r="B114" s="121"/>
      <c r="D114" s="122" t="s">
        <v>71</v>
      </c>
      <c r="E114" s="131" t="s">
        <v>2690</v>
      </c>
      <c r="F114" s="131" t="s">
        <v>3333</v>
      </c>
      <c r="I114" s="124"/>
      <c r="J114" s="132">
        <f>BK114</f>
        <v>0</v>
      </c>
      <c r="L114" s="121"/>
      <c r="M114" s="126"/>
      <c r="P114" s="127">
        <f>SUM(P115:P116)</f>
        <v>0</v>
      </c>
      <c r="R114" s="127">
        <f>SUM(R115:R116)</f>
        <v>0</v>
      </c>
      <c r="T114" s="128">
        <f>SUM(T115:T116)</f>
        <v>0</v>
      </c>
      <c r="AR114" s="122" t="s">
        <v>79</v>
      </c>
      <c r="AT114" s="129" t="s">
        <v>71</v>
      </c>
      <c r="AU114" s="129" t="s">
        <v>79</v>
      </c>
      <c r="AY114" s="122" t="s">
        <v>306</v>
      </c>
      <c r="BK114" s="130">
        <f>SUM(BK115:BK116)</f>
        <v>0</v>
      </c>
    </row>
    <row r="115" spans="2:65" s="1" customFormat="1" ht="16.5" customHeight="1">
      <c r="B115" s="33"/>
      <c r="C115" s="133" t="s">
        <v>400</v>
      </c>
      <c r="D115" s="133" t="s">
        <v>308</v>
      </c>
      <c r="E115" s="134" t="s">
        <v>3319</v>
      </c>
      <c r="F115" s="135" t="s">
        <v>3335</v>
      </c>
      <c r="G115" s="136" t="s">
        <v>1336</v>
      </c>
      <c r="H115" s="137">
        <v>16</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368</v>
      </c>
      <c r="AT115" s="144" t="s">
        <v>308</v>
      </c>
      <c r="AU115" s="144" t="s">
        <v>81</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368</v>
      </c>
      <c r="BM115" s="144" t="s">
        <v>489</v>
      </c>
    </row>
    <row r="116" spans="2:65" s="1" customFormat="1" ht="16.5" customHeight="1">
      <c r="B116" s="33"/>
      <c r="C116" s="133" t="s">
        <v>406</v>
      </c>
      <c r="D116" s="133" t="s">
        <v>308</v>
      </c>
      <c r="E116" s="134" t="s">
        <v>3322</v>
      </c>
      <c r="F116" s="135" t="s">
        <v>3338</v>
      </c>
      <c r="G116" s="136" t="s">
        <v>2564</v>
      </c>
      <c r="H116" s="137">
        <v>1</v>
      </c>
      <c r="I116" s="138"/>
      <c r="J116" s="139">
        <f>ROUND(I116*H116,2)</f>
        <v>0</v>
      </c>
      <c r="K116" s="135" t="s">
        <v>311</v>
      </c>
      <c r="L116" s="33"/>
      <c r="M116" s="140" t="s">
        <v>21</v>
      </c>
      <c r="N116" s="141" t="s">
        <v>43</v>
      </c>
      <c r="P116" s="142">
        <f>O116*H116</f>
        <v>0</v>
      </c>
      <c r="Q116" s="142">
        <v>0</v>
      </c>
      <c r="R116" s="142">
        <f>Q116*H116</f>
        <v>0</v>
      </c>
      <c r="S116" s="142">
        <v>0</v>
      </c>
      <c r="T116" s="143">
        <f>S116*H116</f>
        <v>0</v>
      </c>
      <c r="AR116" s="144" t="s">
        <v>108</v>
      </c>
      <c r="AT116" s="144" t="s">
        <v>308</v>
      </c>
      <c r="AU116" s="144" t="s">
        <v>81</v>
      </c>
      <c r="AY116" s="18" t="s">
        <v>306</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108</v>
      </c>
      <c r="BM116" s="144" t="s">
        <v>504</v>
      </c>
    </row>
    <row r="117" spans="2:65" s="11" customFormat="1" ht="22.9" customHeight="1">
      <c r="B117" s="121"/>
      <c r="D117" s="122" t="s">
        <v>71</v>
      </c>
      <c r="E117" s="131" t="s">
        <v>3340</v>
      </c>
      <c r="F117" s="131" t="s">
        <v>3341</v>
      </c>
      <c r="I117" s="124"/>
      <c r="J117" s="132">
        <f>BK117</f>
        <v>0</v>
      </c>
      <c r="L117" s="121"/>
      <c r="M117" s="126"/>
      <c r="P117" s="127">
        <f>SUM(P118:P126)</f>
        <v>0</v>
      </c>
      <c r="R117" s="127">
        <f>SUM(R118:R126)</f>
        <v>0</v>
      </c>
      <c r="T117" s="128">
        <f>SUM(T118:T126)</f>
        <v>0</v>
      </c>
      <c r="AR117" s="122" t="s">
        <v>79</v>
      </c>
      <c r="AT117" s="129" t="s">
        <v>71</v>
      </c>
      <c r="AU117" s="129" t="s">
        <v>79</v>
      </c>
      <c r="AY117" s="122" t="s">
        <v>306</v>
      </c>
      <c r="BK117" s="130">
        <f>SUM(BK118:BK126)</f>
        <v>0</v>
      </c>
    </row>
    <row r="118" spans="2:65" s="1" customFormat="1" ht="16.5" customHeight="1">
      <c r="B118" s="33"/>
      <c r="C118" s="133" t="s">
        <v>414</v>
      </c>
      <c r="D118" s="133" t="s">
        <v>308</v>
      </c>
      <c r="E118" s="134" t="s">
        <v>3325</v>
      </c>
      <c r="F118" s="135" t="s">
        <v>3343</v>
      </c>
      <c r="G118" s="136" t="s">
        <v>1336</v>
      </c>
      <c r="H118" s="137">
        <v>8</v>
      </c>
      <c r="I118" s="138"/>
      <c r="J118" s="139">
        <f t="shared" ref="J118:J126" si="0">ROUND(I118*H118,2)</f>
        <v>0</v>
      </c>
      <c r="K118" s="135" t="s">
        <v>311</v>
      </c>
      <c r="L118" s="33"/>
      <c r="M118" s="140" t="s">
        <v>21</v>
      </c>
      <c r="N118" s="141" t="s">
        <v>43</v>
      </c>
      <c r="P118" s="142">
        <f t="shared" ref="P118:P126" si="1">O118*H118</f>
        <v>0</v>
      </c>
      <c r="Q118" s="142">
        <v>0</v>
      </c>
      <c r="R118" s="142">
        <f t="shared" ref="R118:R126" si="2">Q118*H118</f>
        <v>0</v>
      </c>
      <c r="S118" s="142">
        <v>0</v>
      </c>
      <c r="T118" s="143">
        <f t="shared" ref="T118:T126" si="3">S118*H118</f>
        <v>0</v>
      </c>
      <c r="AR118" s="144" t="s">
        <v>108</v>
      </c>
      <c r="AT118" s="144" t="s">
        <v>308</v>
      </c>
      <c r="AU118" s="144" t="s">
        <v>81</v>
      </c>
      <c r="AY118" s="18" t="s">
        <v>306</v>
      </c>
      <c r="BE118" s="145">
        <f t="shared" ref="BE118:BE126" si="4">IF(N118="základní",J118,0)</f>
        <v>0</v>
      </c>
      <c r="BF118" s="145">
        <f t="shared" ref="BF118:BF126" si="5">IF(N118="snížená",J118,0)</f>
        <v>0</v>
      </c>
      <c r="BG118" s="145">
        <f t="shared" ref="BG118:BG126" si="6">IF(N118="zákl. přenesená",J118,0)</f>
        <v>0</v>
      </c>
      <c r="BH118" s="145">
        <f t="shared" ref="BH118:BH126" si="7">IF(N118="sníž. přenesená",J118,0)</f>
        <v>0</v>
      </c>
      <c r="BI118" s="145">
        <f t="shared" ref="BI118:BI126" si="8">IF(N118="nulová",J118,0)</f>
        <v>0</v>
      </c>
      <c r="BJ118" s="18" t="s">
        <v>79</v>
      </c>
      <c r="BK118" s="145">
        <f t="shared" ref="BK118:BK126" si="9">ROUND(I118*H118,2)</f>
        <v>0</v>
      </c>
      <c r="BL118" s="18" t="s">
        <v>108</v>
      </c>
      <c r="BM118" s="144" t="s">
        <v>517</v>
      </c>
    </row>
    <row r="119" spans="2:65" s="1" customFormat="1" ht="16.5" customHeight="1">
      <c r="B119" s="33"/>
      <c r="C119" s="133" t="s">
        <v>368</v>
      </c>
      <c r="D119" s="133" t="s">
        <v>308</v>
      </c>
      <c r="E119" s="134" t="s">
        <v>3327</v>
      </c>
      <c r="F119" s="135" t="s">
        <v>3346</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81</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530</v>
      </c>
    </row>
    <row r="120" spans="2:65" s="1" customFormat="1" ht="16.5" customHeight="1">
      <c r="B120" s="33"/>
      <c r="C120" s="133" t="s">
        <v>426</v>
      </c>
      <c r="D120" s="133" t="s">
        <v>308</v>
      </c>
      <c r="E120" s="134" t="s">
        <v>3330</v>
      </c>
      <c r="F120" s="135" t="s">
        <v>3349</v>
      </c>
      <c r="G120" s="136" t="s">
        <v>1336</v>
      </c>
      <c r="H120" s="137">
        <v>8</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81</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545</v>
      </c>
    </row>
    <row r="121" spans="2:65" s="1" customFormat="1" ht="16.5" customHeight="1">
      <c r="B121" s="33"/>
      <c r="C121" s="133" t="s">
        <v>432</v>
      </c>
      <c r="D121" s="133" t="s">
        <v>308</v>
      </c>
      <c r="E121" s="134" t="s">
        <v>3334</v>
      </c>
      <c r="F121" s="135" t="s">
        <v>3399</v>
      </c>
      <c r="G121" s="136" t="s">
        <v>1336</v>
      </c>
      <c r="H121" s="137">
        <v>4</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108</v>
      </c>
      <c r="AT121" s="144" t="s">
        <v>308</v>
      </c>
      <c r="AU121" s="144" t="s">
        <v>81</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562</v>
      </c>
    </row>
    <row r="122" spans="2:65" s="1" customFormat="1" ht="16.5" customHeight="1">
      <c r="B122" s="33"/>
      <c r="C122" s="133" t="s">
        <v>439</v>
      </c>
      <c r="D122" s="133" t="s">
        <v>308</v>
      </c>
      <c r="E122" s="134" t="s">
        <v>3337</v>
      </c>
      <c r="F122" s="135" t="s">
        <v>3401</v>
      </c>
      <c r="G122" s="136" t="s">
        <v>1336</v>
      </c>
      <c r="H122" s="137">
        <v>16</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81</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578</v>
      </c>
    </row>
    <row r="123" spans="2:65" s="1" customFormat="1" ht="16.5" customHeight="1">
      <c r="B123" s="33"/>
      <c r="C123" s="133" t="s">
        <v>446</v>
      </c>
      <c r="D123" s="133" t="s">
        <v>308</v>
      </c>
      <c r="E123" s="134" t="s">
        <v>3342</v>
      </c>
      <c r="F123" s="135" t="s">
        <v>3403</v>
      </c>
      <c r="G123" s="136" t="s">
        <v>1336</v>
      </c>
      <c r="H123" s="137">
        <v>8</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108</v>
      </c>
      <c r="AT123" s="144" t="s">
        <v>308</v>
      </c>
      <c r="AU123" s="144" t="s">
        <v>81</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591</v>
      </c>
    </row>
    <row r="124" spans="2:65" s="1" customFormat="1" ht="16.5" customHeight="1">
      <c r="B124" s="33"/>
      <c r="C124" s="133" t="s">
        <v>7</v>
      </c>
      <c r="D124" s="133" t="s">
        <v>308</v>
      </c>
      <c r="E124" s="134" t="s">
        <v>3345</v>
      </c>
      <c r="F124" s="135" t="s">
        <v>3405</v>
      </c>
      <c r="G124" s="136" t="s">
        <v>1336</v>
      </c>
      <c r="H124" s="137">
        <v>8</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108</v>
      </c>
      <c r="AT124" s="144" t="s">
        <v>308</v>
      </c>
      <c r="AU124" s="144" t="s">
        <v>81</v>
      </c>
      <c r="AY124" s="18" t="s">
        <v>306</v>
      </c>
      <c r="BE124" s="145">
        <f t="shared" si="4"/>
        <v>0</v>
      </c>
      <c r="BF124" s="145">
        <f t="shared" si="5"/>
        <v>0</v>
      </c>
      <c r="BG124" s="145">
        <f t="shared" si="6"/>
        <v>0</v>
      </c>
      <c r="BH124" s="145">
        <f t="shared" si="7"/>
        <v>0</v>
      </c>
      <c r="BI124" s="145">
        <f t="shared" si="8"/>
        <v>0</v>
      </c>
      <c r="BJ124" s="18" t="s">
        <v>79</v>
      </c>
      <c r="BK124" s="145">
        <f t="shared" si="9"/>
        <v>0</v>
      </c>
      <c r="BL124" s="18" t="s">
        <v>108</v>
      </c>
      <c r="BM124" s="144" t="s">
        <v>603</v>
      </c>
    </row>
    <row r="125" spans="2:65" s="1" customFormat="1" ht="16.5" customHeight="1">
      <c r="B125" s="33"/>
      <c r="C125" s="133" t="s">
        <v>460</v>
      </c>
      <c r="D125" s="133" t="s">
        <v>308</v>
      </c>
      <c r="E125" s="134" t="s">
        <v>3348</v>
      </c>
      <c r="F125" s="135" t="s">
        <v>5792</v>
      </c>
      <c r="G125" s="136" t="s">
        <v>1336</v>
      </c>
      <c r="H125" s="137">
        <v>4</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108</v>
      </c>
      <c r="AT125" s="144" t="s">
        <v>308</v>
      </c>
      <c r="AU125" s="144" t="s">
        <v>81</v>
      </c>
      <c r="AY125" s="18" t="s">
        <v>306</v>
      </c>
      <c r="BE125" s="145">
        <f t="shared" si="4"/>
        <v>0</v>
      </c>
      <c r="BF125" s="145">
        <f t="shared" si="5"/>
        <v>0</v>
      </c>
      <c r="BG125" s="145">
        <f t="shared" si="6"/>
        <v>0</v>
      </c>
      <c r="BH125" s="145">
        <f t="shared" si="7"/>
        <v>0</v>
      </c>
      <c r="BI125" s="145">
        <f t="shared" si="8"/>
        <v>0</v>
      </c>
      <c r="BJ125" s="18" t="s">
        <v>79</v>
      </c>
      <c r="BK125" s="145">
        <f t="shared" si="9"/>
        <v>0</v>
      </c>
      <c r="BL125" s="18" t="s">
        <v>108</v>
      </c>
      <c r="BM125" s="144" t="s">
        <v>618</v>
      </c>
    </row>
    <row r="126" spans="2:65" s="1" customFormat="1" ht="16.5" customHeight="1">
      <c r="B126" s="33"/>
      <c r="C126" s="133" t="s">
        <v>468</v>
      </c>
      <c r="D126" s="133" t="s">
        <v>308</v>
      </c>
      <c r="E126" s="134" t="s">
        <v>3351</v>
      </c>
      <c r="F126" s="135" t="s">
        <v>3370</v>
      </c>
      <c r="G126" s="136" t="s">
        <v>2564</v>
      </c>
      <c r="H126" s="137">
        <v>1</v>
      </c>
      <c r="I126" s="138"/>
      <c r="J126" s="139">
        <f t="shared" si="0"/>
        <v>0</v>
      </c>
      <c r="K126" s="135" t="s">
        <v>311</v>
      </c>
      <c r="L126" s="33"/>
      <c r="M126" s="196" t="s">
        <v>21</v>
      </c>
      <c r="N126" s="197" t="s">
        <v>43</v>
      </c>
      <c r="O126" s="194"/>
      <c r="P126" s="198">
        <f t="shared" si="1"/>
        <v>0</v>
      </c>
      <c r="Q126" s="198">
        <v>0</v>
      </c>
      <c r="R126" s="198">
        <f t="shared" si="2"/>
        <v>0</v>
      </c>
      <c r="S126" s="198">
        <v>0</v>
      </c>
      <c r="T126" s="199">
        <f t="shared" si="3"/>
        <v>0</v>
      </c>
      <c r="AR126" s="144" t="s">
        <v>108</v>
      </c>
      <c r="AT126" s="144" t="s">
        <v>308</v>
      </c>
      <c r="AU126" s="144" t="s">
        <v>81</v>
      </c>
      <c r="AY126" s="18" t="s">
        <v>306</v>
      </c>
      <c r="BE126" s="145">
        <f t="shared" si="4"/>
        <v>0</v>
      </c>
      <c r="BF126" s="145">
        <f t="shared" si="5"/>
        <v>0</v>
      </c>
      <c r="BG126" s="145">
        <f t="shared" si="6"/>
        <v>0</v>
      </c>
      <c r="BH126" s="145">
        <f t="shared" si="7"/>
        <v>0</v>
      </c>
      <c r="BI126" s="145">
        <f t="shared" si="8"/>
        <v>0</v>
      </c>
      <c r="BJ126" s="18" t="s">
        <v>79</v>
      </c>
      <c r="BK126" s="145">
        <f t="shared" si="9"/>
        <v>0</v>
      </c>
      <c r="BL126" s="18" t="s">
        <v>108</v>
      </c>
      <c r="BM126" s="144" t="s">
        <v>635</v>
      </c>
    </row>
    <row r="127" spans="2:65" s="1" customFormat="1" ht="6.95" customHeight="1">
      <c r="B127" s="41"/>
      <c r="C127" s="42"/>
      <c r="D127" s="42"/>
      <c r="E127" s="42"/>
      <c r="F127" s="42"/>
      <c r="G127" s="42"/>
      <c r="H127" s="42"/>
      <c r="I127" s="42"/>
      <c r="J127" s="42"/>
      <c r="K127" s="42"/>
      <c r="L127" s="33"/>
    </row>
  </sheetData>
  <sheetProtection algorithmName="SHA-512" hashValue="sKkcJp3TVSvNjnYYNbccp+KXzi3CQbsAhj03oqViw6DwO8HDVOwQKtbvfVswqhNTJKZVz4H/huIJbgsxN0lj6A==" saltValue="JzjMxObNfnZqB58UllqPlbAu+zFKpipeSC41CBp/CdLk90X+fsOAw1YElOcVlZsSuDVxzNj40URwErvGsCel0Q==" spinCount="100000" sheet="1" objects="1" scenarios="1" formatColumns="0" formatRows="0" autoFilter="0"/>
  <autoFilter ref="C96:K126" xr:uid="{00000000-0009-0000-0000-000017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2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183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3591</v>
      </c>
      <c r="F9" s="318"/>
      <c r="G9" s="318"/>
      <c r="H9" s="318"/>
      <c r="L9" s="21"/>
    </row>
    <row r="10" spans="2:46" ht="12" customHeight="1">
      <c r="B10" s="21"/>
      <c r="D10" s="28" t="s">
        <v>257</v>
      </c>
      <c r="L10" s="21"/>
    </row>
    <row r="11" spans="2:46" s="1" customFormat="1" ht="16.5" customHeight="1">
      <c r="B11" s="33"/>
      <c r="E11" s="327" t="s">
        <v>5359</v>
      </c>
      <c r="F11" s="342"/>
      <c r="G11" s="342"/>
      <c r="H11" s="342"/>
      <c r="L11" s="33"/>
    </row>
    <row r="12" spans="2:46" s="1" customFormat="1" ht="12" customHeight="1">
      <c r="B12" s="33"/>
      <c r="D12" s="28" t="s">
        <v>2702</v>
      </c>
      <c r="L12" s="33"/>
    </row>
    <row r="13" spans="2:46" s="1" customFormat="1" ht="16.5" customHeight="1">
      <c r="B13" s="33"/>
      <c r="E13" s="319" t="s">
        <v>5799</v>
      </c>
      <c r="F13" s="342"/>
      <c r="G13" s="342"/>
      <c r="H13" s="342"/>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ROUND((SUM(BE97:BE121)),  2)</f>
        <v>0</v>
      </c>
      <c r="I37" s="95">
        <v>0.21</v>
      </c>
      <c r="J37" s="81">
        <f>ROUND(((SUM(BE97:BE121))*I37),  2)</f>
        <v>0</v>
      </c>
      <c r="L37" s="33"/>
    </row>
    <row r="38" spans="2:12" s="1" customFormat="1" ht="14.45" customHeight="1">
      <c r="B38" s="33"/>
      <c r="E38" s="28" t="s">
        <v>44</v>
      </c>
      <c r="F38" s="81">
        <f>ROUND((SUM(BF97:BF121)),  2)</f>
        <v>0</v>
      </c>
      <c r="I38" s="95">
        <v>0.12</v>
      </c>
      <c r="J38" s="81">
        <f>ROUND(((SUM(BF97:BF121))*I38),  2)</f>
        <v>0</v>
      </c>
      <c r="L38" s="33"/>
    </row>
    <row r="39" spans="2:12" s="1" customFormat="1" ht="14.45" hidden="1" customHeight="1">
      <c r="B39" s="33"/>
      <c r="E39" s="28" t="s">
        <v>45</v>
      </c>
      <c r="F39" s="81">
        <f>ROUND((SUM(BG97:BG121)),  2)</f>
        <v>0</v>
      </c>
      <c r="I39" s="95">
        <v>0.21</v>
      </c>
      <c r="J39" s="81">
        <f>0</f>
        <v>0</v>
      </c>
      <c r="L39" s="33"/>
    </row>
    <row r="40" spans="2:12" s="1" customFormat="1" ht="14.45" hidden="1" customHeight="1">
      <c r="B40" s="33"/>
      <c r="E40" s="28" t="s">
        <v>46</v>
      </c>
      <c r="F40" s="81">
        <f>ROUND((SUM(BH97:BH121)),  2)</f>
        <v>0</v>
      </c>
      <c r="I40" s="95">
        <v>0.12</v>
      </c>
      <c r="J40" s="81">
        <f>0</f>
        <v>0</v>
      </c>
      <c r="L40" s="33"/>
    </row>
    <row r="41" spans="2:12" s="1" customFormat="1" ht="14.45" hidden="1" customHeight="1">
      <c r="B41" s="33"/>
      <c r="E41" s="28" t="s">
        <v>47</v>
      </c>
      <c r="F41" s="81">
        <f>ROUND((SUM(BI97:BI121)),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18"/>
      <c r="G54" s="318"/>
      <c r="H54" s="318"/>
      <c r="L54" s="21"/>
    </row>
    <row r="55" spans="2:12" ht="12" customHeight="1">
      <c r="B55" s="21"/>
      <c r="C55" s="28" t="s">
        <v>257</v>
      </c>
      <c r="L55" s="21"/>
    </row>
    <row r="56" spans="2:12" s="1" customFormat="1" ht="16.5" customHeight="1">
      <c r="B56" s="33"/>
      <c r="E56" s="327" t="s">
        <v>5359</v>
      </c>
      <c r="F56" s="342"/>
      <c r="G56" s="342"/>
      <c r="H56" s="342"/>
      <c r="L56" s="33"/>
    </row>
    <row r="57" spans="2:12" s="1" customFormat="1" ht="12" customHeight="1">
      <c r="B57" s="33"/>
      <c r="C57" s="28" t="s">
        <v>2702</v>
      </c>
      <c r="L57" s="33"/>
    </row>
    <row r="58" spans="2:12" s="1" customFormat="1" ht="16.5" customHeight="1">
      <c r="B58" s="33"/>
      <c r="E58" s="319" t="str">
        <f>E13</f>
        <v>2024/HEX/04-02-14-43 - D.1.4.4.3-Místní rozhlas</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5800</v>
      </c>
      <c r="E68" s="107"/>
      <c r="F68" s="107"/>
      <c r="G68" s="107"/>
      <c r="H68" s="107"/>
      <c r="I68" s="107"/>
      <c r="J68" s="108">
        <f>J98</f>
        <v>0</v>
      </c>
      <c r="L68" s="105"/>
    </row>
    <row r="69" spans="2:47" s="9" customFormat="1" ht="19.899999999999999" customHeight="1">
      <c r="B69" s="109"/>
      <c r="D69" s="110" t="s">
        <v>5801</v>
      </c>
      <c r="E69" s="111"/>
      <c r="F69" s="111"/>
      <c r="G69" s="111"/>
      <c r="H69" s="111"/>
      <c r="I69" s="111"/>
      <c r="J69" s="112">
        <f>J99</f>
        <v>0</v>
      </c>
      <c r="L69" s="109"/>
    </row>
    <row r="70" spans="2:47" s="9" customFormat="1" ht="19.899999999999999" customHeight="1">
      <c r="B70" s="109"/>
      <c r="D70" s="110" t="s">
        <v>5802</v>
      </c>
      <c r="E70" s="111"/>
      <c r="F70" s="111"/>
      <c r="G70" s="111"/>
      <c r="H70" s="111"/>
      <c r="I70" s="111"/>
      <c r="J70" s="112">
        <f>J104</f>
        <v>0</v>
      </c>
      <c r="L70" s="109"/>
    </row>
    <row r="71" spans="2:47" s="9" customFormat="1" ht="19.899999999999999" customHeight="1">
      <c r="B71" s="109"/>
      <c r="D71" s="110" t="s">
        <v>5803</v>
      </c>
      <c r="E71" s="111"/>
      <c r="F71" s="111"/>
      <c r="G71" s="111"/>
      <c r="H71" s="111"/>
      <c r="I71" s="111"/>
      <c r="J71" s="112">
        <f>J106</f>
        <v>0</v>
      </c>
      <c r="L71" s="109"/>
    </row>
    <row r="72" spans="2:47" s="9" customFormat="1" ht="19.899999999999999" customHeight="1">
      <c r="B72" s="109"/>
      <c r="D72" s="110" t="s">
        <v>5788</v>
      </c>
      <c r="E72" s="111"/>
      <c r="F72" s="111"/>
      <c r="G72" s="111"/>
      <c r="H72" s="111"/>
      <c r="I72" s="111"/>
      <c r="J72" s="112">
        <f>J109</f>
        <v>0</v>
      </c>
      <c r="L72" s="109"/>
    </row>
    <row r="73" spans="2:47" s="9" customFormat="1" ht="19.899999999999999" customHeight="1">
      <c r="B73" s="109"/>
      <c r="D73" s="110" t="s">
        <v>5789</v>
      </c>
      <c r="E73" s="111"/>
      <c r="F73" s="111"/>
      <c r="G73" s="111"/>
      <c r="H73" s="111"/>
      <c r="I73" s="111"/>
      <c r="J73" s="112">
        <f>J112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3591</v>
      </c>
      <c r="F85" s="318"/>
      <c r="G85" s="318"/>
      <c r="H85" s="318"/>
      <c r="L85" s="21"/>
    </row>
    <row r="86" spans="2:20" ht="12" customHeight="1">
      <c r="B86" s="21"/>
      <c r="C86" s="28" t="s">
        <v>257</v>
      </c>
      <c r="L86" s="21"/>
    </row>
    <row r="87" spans="2:20" s="1" customFormat="1" ht="16.5" customHeight="1">
      <c r="B87" s="33"/>
      <c r="E87" s="327" t="s">
        <v>5359</v>
      </c>
      <c r="F87" s="342"/>
      <c r="G87" s="342"/>
      <c r="H87" s="342"/>
      <c r="L87" s="33"/>
    </row>
    <row r="88" spans="2:20" s="1" customFormat="1" ht="12" customHeight="1">
      <c r="B88" s="33"/>
      <c r="C88" s="28" t="s">
        <v>2702</v>
      </c>
      <c r="L88" s="33"/>
    </row>
    <row r="89" spans="2:20" s="1" customFormat="1" ht="16.5" customHeight="1">
      <c r="B89" s="33"/>
      <c r="E89" s="319" t="str">
        <f>E13</f>
        <v>2024/HEX/04-02-14-43 - D.1.4.4.3-Místní rozhlas</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5804</v>
      </c>
      <c r="I98" s="124"/>
      <c r="J98" s="125">
        <f>BK98</f>
        <v>0</v>
      </c>
      <c r="L98" s="121"/>
      <c r="M98" s="126"/>
      <c r="P98" s="127">
        <f>P99+P104+P106+P109+P112</f>
        <v>0</v>
      </c>
      <c r="R98" s="127">
        <f>R99+R104+R106+R109+R112</f>
        <v>0</v>
      </c>
      <c r="T98" s="128">
        <f>T99+T104+T106+T109+T112</f>
        <v>0</v>
      </c>
      <c r="AR98" s="122" t="s">
        <v>81</v>
      </c>
      <c r="AT98" s="129" t="s">
        <v>71</v>
      </c>
      <c r="AU98" s="129" t="s">
        <v>72</v>
      </c>
      <c r="AY98" s="122" t="s">
        <v>306</v>
      </c>
      <c r="BK98" s="130">
        <f>BK99+BK104+BK106+BK109+BK112</f>
        <v>0</v>
      </c>
    </row>
    <row r="99" spans="2:65" s="11" customFormat="1" ht="22.9" customHeight="1">
      <c r="B99" s="121"/>
      <c r="D99" s="122" t="s">
        <v>71</v>
      </c>
      <c r="E99" s="131" t="s">
        <v>2676</v>
      </c>
      <c r="F99" s="131" t="s">
        <v>3414</v>
      </c>
      <c r="I99" s="124"/>
      <c r="J99" s="132">
        <f>BK99</f>
        <v>0</v>
      </c>
      <c r="L99" s="121"/>
      <c r="M99" s="126"/>
      <c r="P99" s="127">
        <f>SUM(P100:P103)</f>
        <v>0</v>
      </c>
      <c r="R99" s="127">
        <f>SUM(R100:R103)</f>
        <v>0</v>
      </c>
      <c r="T99" s="128">
        <f>SUM(T100:T103)</f>
        <v>0</v>
      </c>
      <c r="AR99" s="122" t="s">
        <v>79</v>
      </c>
      <c r="AT99" s="129" t="s">
        <v>71</v>
      </c>
      <c r="AU99" s="129" t="s">
        <v>79</v>
      </c>
      <c r="AY99" s="122" t="s">
        <v>306</v>
      </c>
      <c r="BK99" s="130">
        <f>SUM(BK100:BK103)</f>
        <v>0</v>
      </c>
    </row>
    <row r="100" spans="2:65" s="1" customFormat="1" ht="16.5" customHeight="1">
      <c r="B100" s="33"/>
      <c r="C100" s="133" t="s">
        <v>79</v>
      </c>
      <c r="D100" s="133" t="s">
        <v>308</v>
      </c>
      <c r="E100" s="134" t="s">
        <v>3291</v>
      </c>
      <c r="F100" s="135" t="s">
        <v>3292</v>
      </c>
      <c r="G100" s="136" t="s">
        <v>240</v>
      </c>
      <c r="H100" s="137">
        <v>100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81</v>
      </c>
    </row>
    <row r="101" spans="2:65" s="1" customFormat="1" ht="16.5" customHeight="1">
      <c r="B101" s="33"/>
      <c r="C101" s="133" t="s">
        <v>81</v>
      </c>
      <c r="D101" s="133" t="s">
        <v>308</v>
      </c>
      <c r="E101" s="134" t="s">
        <v>81</v>
      </c>
      <c r="F101" s="135" t="s">
        <v>3294</v>
      </c>
      <c r="G101" s="136" t="s">
        <v>240</v>
      </c>
      <c r="H101" s="137">
        <v>20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108</v>
      </c>
    </row>
    <row r="102" spans="2:65" s="1" customFormat="1" ht="16.5" customHeight="1">
      <c r="B102" s="33"/>
      <c r="C102" s="133" t="s">
        <v>89</v>
      </c>
      <c r="D102" s="133" t="s">
        <v>308</v>
      </c>
      <c r="E102" s="134" t="s">
        <v>89</v>
      </c>
      <c r="F102" s="135" t="s">
        <v>3417</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351</v>
      </c>
    </row>
    <row r="103" spans="2:65" s="1" customFormat="1" ht="16.5" customHeight="1">
      <c r="B103" s="33"/>
      <c r="C103" s="133" t="s">
        <v>108</v>
      </c>
      <c r="D103" s="133" t="s">
        <v>308</v>
      </c>
      <c r="E103" s="134" t="s">
        <v>108</v>
      </c>
      <c r="F103" s="135" t="s">
        <v>3304</v>
      </c>
      <c r="G103" s="136" t="s">
        <v>2564</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365</v>
      </c>
    </row>
    <row r="104" spans="2:65" s="11" customFormat="1" ht="22.9" customHeight="1">
      <c r="B104" s="121"/>
      <c r="D104" s="122" t="s">
        <v>71</v>
      </c>
      <c r="E104" s="131" t="s">
        <v>2686</v>
      </c>
      <c r="F104" s="131" t="s">
        <v>3420</v>
      </c>
      <c r="I104" s="124"/>
      <c r="J104" s="132">
        <f>BK104</f>
        <v>0</v>
      </c>
      <c r="L104" s="121"/>
      <c r="M104" s="126"/>
      <c r="P104" s="127">
        <f>P105</f>
        <v>0</v>
      </c>
      <c r="R104" s="127">
        <f>R105</f>
        <v>0</v>
      </c>
      <c r="T104" s="128">
        <f>T105</f>
        <v>0</v>
      </c>
      <c r="AR104" s="122" t="s">
        <v>79</v>
      </c>
      <c r="AT104" s="129" t="s">
        <v>71</v>
      </c>
      <c r="AU104" s="129" t="s">
        <v>79</v>
      </c>
      <c r="AY104" s="122" t="s">
        <v>306</v>
      </c>
      <c r="BK104" s="130">
        <f>BK105</f>
        <v>0</v>
      </c>
    </row>
    <row r="105" spans="2:65" s="1" customFormat="1" ht="16.5" customHeight="1">
      <c r="B105" s="33"/>
      <c r="C105" s="133" t="s">
        <v>343</v>
      </c>
      <c r="D105" s="133" t="s">
        <v>308</v>
      </c>
      <c r="E105" s="134" t="s">
        <v>343</v>
      </c>
      <c r="F105" s="135" t="s">
        <v>3421</v>
      </c>
      <c r="G105" s="136" t="s">
        <v>240</v>
      </c>
      <c r="H105" s="137">
        <v>300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379</v>
      </c>
    </row>
    <row r="106" spans="2:65" s="11" customFormat="1" ht="22.9" customHeight="1">
      <c r="B106" s="121"/>
      <c r="D106" s="122" t="s">
        <v>71</v>
      </c>
      <c r="E106" s="131" t="s">
        <v>351</v>
      </c>
      <c r="F106" s="131" t="s">
        <v>3423</v>
      </c>
      <c r="I106" s="124"/>
      <c r="J106" s="132">
        <f>BK106</f>
        <v>0</v>
      </c>
      <c r="L106" s="121"/>
      <c r="M106" s="126"/>
      <c r="P106" s="127">
        <f>SUM(P107:P108)</f>
        <v>0</v>
      </c>
      <c r="R106" s="127">
        <f>SUM(R107:R108)</f>
        <v>0</v>
      </c>
      <c r="T106" s="128">
        <f>SUM(T107:T108)</f>
        <v>0</v>
      </c>
      <c r="AR106" s="122" t="s">
        <v>79</v>
      </c>
      <c r="AT106" s="129" t="s">
        <v>71</v>
      </c>
      <c r="AU106" s="129" t="s">
        <v>79</v>
      </c>
      <c r="AY106" s="122" t="s">
        <v>306</v>
      </c>
      <c r="BK106" s="130">
        <f>SUM(BK107:BK108)</f>
        <v>0</v>
      </c>
    </row>
    <row r="107" spans="2:65" s="1" customFormat="1" ht="16.5" customHeight="1">
      <c r="B107" s="33"/>
      <c r="C107" s="133" t="s">
        <v>351</v>
      </c>
      <c r="D107" s="133" t="s">
        <v>308</v>
      </c>
      <c r="E107" s="134" t="s">
        <v>359</v>
      </c>
      <c r="F107" s="135" t="s">
        <v>3424</v>
      </c>
      <c r="G107" s="136" t="s">
        <v>422</v>
      </c>
      <c r="H107" s="137">
        <v>8</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8</v>
      </c>
    </row>
    <row r="108" spans="2:65" s="1" customFormat="1" ht="16.5" customHeight="1">
      <c r="B108" s="33"/>
      <c r="C108" s="133" t="s">
        <v>359</v>
      </c>
      <c r="D108" s="133" t="s">
        <v>308</v>
      </c>
      <c r="E108" s="134" t="s">
        <v>365</v>
      </c>
      <c r="F108" s="135" t="s">
        <v>3331</v>
      </c>
      <c r="G108" s="136" t="s">
        <v>2564</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406</v>
      </c>
    </row>
    <row r="109" spans="2:65" s="11" customFormat="1" ht="22.9" customHeight="1">
      <c r="B109" s="121"/>
      <c r="D109" s="122" t="s">
        <v>71</v>
      </c>
      <c r="E109" s="131" t="s">
        <v>2690</v>
      </c>
      <c r="F109" s="131" t="s">
        <v>3333</v>
      </c>
      <c r="I109" s="124"/>
      <c r="J109" s="132">
        <f>BK109</f>
        <v>0</v>
      </c>
      <c r="L109" s="121"/>
      <c r="M109" s="126"/>
      <c r="P109" s="127">
        <f>SUM(P110:P111)</f>
        <v>0</v>
      </c>
      <c r="R109" s="127">
        <f>SUM(R110:R111)</f>
        <v>0</v>
      </c>
      <c r="T109" s="128">
        <f>SUM(T110:T111)</f>
        <v>0</v>
      </c>
      <c r="AR109" s="122" t="s">
        <v>79</v>
      </c>
      <c r="AT109" s="129" t="s">
        <v>71</v>
      </c>
      <c r="AU109" s="129" t="s">
        <v>79</v>
      </c>
      <c r="AY109" s="122" t="s">
        <v>306</v>
      </c>
      <c r="BK109" s="130">
        <f>SUM(BK110:BK111)</f>
        <v>0</v>
      </c>
    </row>
    <row r="110" spans="2:65" s="1" customFormat="1" ht="16.5" customHeight="1">
      <c r="B110" s="33"/>
      <c r="C110" s="133" t="s">
        <v>365</v>
      </c>
      <c r="D110" s="133" t="s">
        <v>308</v>
      </c>
      <c r="E110" s="134" t="s">
        <v>372</v>
      </c>
      <c r="F110" s="135" t="s">
        <v>3335</v>
      </c>
      <c r="G110" s="136" t="s">
        <v>1336</v>
      </c>
      <c r="H110" s="137">
        <v>16</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368</v>
      </c>
    </row>
    <row r="111" spans="2:65" s="1" customFormat="1" ht="16.5" customHeight="1">
      <c r="B111" s="33"/>
      <c r="C111" s="133" t="s">
        <v>372</v>
      </c>
      <c r="D111" s="133" t="s">
        <v>308</v>
      </c>
      <c r="E111" s="134" t="s">
        <v>379</v>
      </c>
      <c r="F111" s="135" t="s">
        <v>3338</v>
      </c>
      <c r="G111" s="136" t="s">
        <v>2564</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432</v>
      </c>
    </row>
    <row r="112" spans="2:65" s="11" customFormat="1" ht="22.9" customHeight="1">
      <c r="B112" s="121"/>
      <c r="D112" s="122" t="s">
        <v>71</v>
      </c>
      <c r="E112" s="131" t="s">
        <v>3340</v>
      </c>
      <c r="F112" s="131" t="s">
        <v>3341</v>
      </c>
      <c r="I112" s="124"/>
      <c r="J112" s="132">
        <f>BK112</f>
        <v>0</v>
      </c>
      <c r="L112" s="121"/>
      <c r="M112" s="126"/>
      <c r="P112" s="127">
        <f>SUM(P113:P121)</f>
        <v>0</v>
      </c>
      <c r="R112" s="127">
        <f>SUM(R113:R121)</f>
        <v>0</v>
      </c>
      <c r="T112" s="128">
        <f>SUM(T113:T121)</f>
        <v>0</v>
      </c>
      <c r="AR112" s="122" t="s">
        <v>79</v>
      </c>
      <c r="AT112" s="129" t="s">
        <v>71</v>
      </c>
      <c r="AU112" s="129" t="s">
        <v>79</v>
      </c>
      <c r="AY112" s="122" t="s">
        <v>306</v>
      </c>
      <c r="BK112" s="130">
        <f>SUM(BK113:BK121)</f>
        <v>0</v>
      </c>
    </row>
    <row r="113" spans="2:65" s="1" customFormat="1" ht="16.5" customHeight="1">
      <c r="B113" s="33"/>
      <c r="C113" s="133" t="s">
        <v>379</v>
      </c>
      <c r="D113" s="133" t="s">
        <v>308</v>
      </c>
      <c r="E113" s="134" t="s">
        <v>384</v>
      </c>
      <c r="F113" s="135" t="s">
        <v>3343</v>
      </c>
      <c r="G113" s="136" t="s">
        <v>1336</v>
      </c>
      <c r="H113" s="137">
        <v>8</v>
      </c>
      <c r="I113" s="138"/>
      <c r="J113" s="139">
        <f t="shared" ref="J113:J121" si="0">ROUND(I113*H113,2)</f>
        <v>0</v>
      </c>
      <c r="K113" s="135" t="s">
        <v>311</v>
      </c>
      <c r="L113" s="33"/>
      <c r="M113" s="140" t="s">
        <v>21</v>
      </c>
      <c r="N113" s="141" t="s">
        <v>43</v>
      </c>
      <c r="P113" s="142">
        <f t="shared" ref="P113:P121" si="1">O113*H113</f>
        <v>0</v>
      </c>
      <c r="Q113" s="142">
        <v>0</v>
      </c>
      <c r="R113" s="142">
        <f t="shared" ref="R113:R121" si="2">Q113*H113</f>
        <v>0</v>
      </c>
      <c r="S113" s="142">
        <v>0</v>
      </c>
      <c r="T113" s="143">
        <f t="shared" ref="T113:T121" si="3">S113*H113</f>
        <v>0</v>
      </c>
      <c r="AR113" s="144" t="s">
        <v>108</v>
      </c>
      <c r="AT113" s="144" t="s">
        <v>308</v>
      </c>
      <c r="AU113" s="144" t="s">
        <v>81</v>
      </c>
      <c r="AY113" s="18" t="s">
        <v>306</v>
      </c>
      <c r="BE113" s="145">
        <f t="shared" ref="BE113:BE121" si="4">IF(N113="základní",J113,0)</f>
        <v>0</v>
      </c>
      <c r="BF113" s="145">
        <f t="shared" ref="BF113:BF121" si="5">IF(N113="snížená",J113,0)</f>
        <v>0</v>
      </c>
      <c r="BG113" s="145">
        <f t="shared" ref="BG113:BG121" si="6">IF(N113="zákl. přenesená",J113,0)</f>
        <v>0</v>
      </c>
      <c r="BH113" s="145">
        <f t="shared" ref="BH113:BH121" si="7">IF(N113="sníž. přenesená",J113,0)</f>
        <v>0</v>
      </c>
      <c r="BI113" s="145">
        <f t="shared" ref="BI113:BI121" si="8">IF(N113="nulová",J113,0)</f>
        <v>0</v>
      </c>
      <c r="BJ113" s="18" t="s">
        <v>79</v>
      </c>
      <c r="BK113" s="145">
        <f t="shared" ref="BK113:BK121" si="9">ROUND(I113*H113,2)</f>
        <v>0</v>
      </c>
      <c r="BL113" s="18" t="s">
        <v>108</v>
      </c>
      <c r="BM113" s="144" t="s">
        <v>446</v>
      </c>
    </row>
    <row r="114" spans="2:65" s="1" customFormat="1" ht="16.5" customHeight="1">
      <c r="B114" s="33"/>
      <c r="C114" s="133" t="s">
        <v>384</v>
      </c>
      <c r="D114" s="133" t="s">
        <v>308</v>
      </c>
      <c r="E114" s="134" t="s">
        <v>8</v>
      </c>
      <c r="F114" s="135" t="s">
        <v>3346</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81</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460</v>
      </c>
    </row>
    <row r="115" spans="2:65" s="1" customFormat="1" ht="16.5" customHeight="1">
      <c r="B115" s="33"/>
      <c r="C115" s="133" t="s">
        <v>8</v>
      </c>
      <c r="D115" s="133" t="s">
        <v>308</v>
      </c>
      <c r="E115" s="134" t="s">
        <v>3316</v>
      </c>
      <c r="F115" s="135" t="s">
        <v>3349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81</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476</v>
      </c>
    </row>
    <row r="116" spans="2:65" s="1" customFormat="1" ht="16.5" customHeight="1">
      <c r="B116" s="33"/>
      <c r="C116" s="133" t="s">
        <v>400</v>
      </c>
      <c r="D116" s="133" t="s">
        <v>308</v>
      </c>
      <c r="E116" s="134" t="s">
        <v>3319</v>
      </c>
      <c r="F116" s="135" t="s">
        <v>3399</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81</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489</v>
      </c>
    </row>
    <row r="117" spans="2:65" s="1" customFormat="1" ht="16.5" customHeight="1">
      <c r="B117" s="33"/>
      <c r="C117" s="133" t="s">
        <v>406</v>
      </c>
      <c r="D117" s="133" t="s">
        <v>308</v>
      </c>
      <c r="E117" s="134" t="s">
        <v>3322</v>
      </c>
      <c r="F117" s="135" t="s">
        <v>3401</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81</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504</v>
      </c>
    </row>
    <row r="118" spans="2:65" s="1" customFormat="1" ht="16.5" customHeight="1">
      <c r="B118" s="33"/>
      <c r="C118" s="133" t="s">
        <v>414</v>
      </c>
      <c r="D118" s="133" t="s">
        <v>308</v>
      </c>
      <c r="E118" s="134" t="s">
        <v>3325</v>
      </c>
      <c r="F118" s="135" t="s">
        <v>3403</v>
      </c>
      <c r="G118" s="136" t="s">
        <v>1336</v>
      </c>
      <c r="H118" s="137">
        <v>8</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81</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517</v>
      </c>
    </row>
    <row r="119" spans="2:65" s="1" customFormat="1" ht="16.5" customHeight="1">
      <c r="B119" s="33"/>
      <c r="C119" s="133" t="s">
        <v>368</v>
      </c>
      <c r="D119" s="133" t="s">
        <v>308</v>
      </c>
      <c r="E119" s="134" t="s">
        <v>3327</v>
      </c>
      <c r="F119" s="135" t="s">
        <v>3405</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81</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530</v>
      </c>
    </row>
    <row r="120" spans="2:65" s="1" customFormat="1" ht="16.5" customHeight="1">
      <c r="B120" s="33"/>
      <c r="C120" s="133" t="s">
        <v>426</v>
      </c>
      <c r="D120" s="133" t="s">
        <v>308</v>
      </c>
      <c r="E120" s="134" t="s">
        <v>3330</v>
      </c>
      <c r="F120" s="135" t="s">
        <v>5792</v>
      </c>
      <c r="G120" s="136" t="s">
        <v>1336</v>
      </c>
      <c r="H120" s="137">
        <v>8</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81</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545</v>
      </c>
    </row>
    <row r="121" spans="2:65" s="1" customFormat="1" ht="16.5" customHeight="1">
      <c r="B121" s="33"/>
      <c r="C121" s="133" t="s">
        <v>432</v>
      </c>
      <c r="D121" s="133" t="s">
        <v>308</v>
      </c>
      <c r="E121" s="134" t="s">
        <v>3334</v>
      </c>
      <c r="F121" s="135" t="s">
        <v>3370</v>
      </c>
      <c r="G121" s="136" t="s">
        <v>2564</v>
      </c>
      <c r="H121" s="137">
        <v>1</v>
      </c>
      <c r="I121" s="138"/>
      <c r="J121" s="139">
        <f t="shared" si="0"/>
        <v>0</v>
      </c>
      <c r="K121" s="135" t="s">
        <v>311</v>
      </c>
      <c r="L121" s="33"/>
      <c r="M121" s="196" t="s">
        <v>21</v>
      </c>
      <c r="N121" s="197" t="s">
        <v>43</v>
      </c>
      <c r="O121" s="194"/>
      <c r="P121" s="198">
        <f t="shared" si="1"/>
        <v>0</v>
      </c>
      <c r="Q121" s="198">
        <v>0</v>
      </c>
      <c r="R121" s="198">
        <f t="shared" si="2"/>
        <v>0</v>
      </c>
      <c r="S121" s="198">
        <v>0</v>
      </c>
      <c r="T121" s="199">
        <f t="shared" si="3"/>
        <v>0</v>
      </c>
      <c r="AR121" s="144" t="s">
        <v>108</v>
      </c>
      <c r="AT121" s="144" t="s">
        <v>308</v>
      </c>
      <c r="AU121" s="144" t="s">
        <v>81</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562</v>
      </c>
    </row>
    <row r="122" spans="2:65" s="1" customFormat="1" ht="6.95" customHeight="1">
      <c r="B122" s="41"/>
      <c r="C122" s="42"/>
      <c r="D122" s="42"/>
      <c r="E122" s="42"/>
      <c r="F122" s="42"/>
      <c r="G122" s="42"/>
      <c r="H122" s="42"/>
      <c r="I122" s="42"/>
      <c r="J122" s="42"/>
      <c r="K122" s="42"/>
      <c r="L122" s="33"/>
    </row>
  </sheetData>
  <sheetProtection algorithmName="SHA-512" hashValue="dvHD6ZjvDGjX+dAx2Qf7GiKa6fsnEGGy/S/7PBIdxpfCG/AghFuO4ANbfBZdyYXZni2nv35giV1uxx+OFNFJCQ==" saltValue="K1kgqNo3f80Lx/kJlJCcLQSTa6dG0LeNUbgG9rOvgiHKKjJiK8ZhG25TRaYXaqxPX5mT35VhTu9cGoCWkjhivQ==" spinCount="100000" sheet="1" objects="1" scenarios="1" formatColumns="0" formatRows="0" autoFilter="0"/>
  <autoFilter ref="C96:K121" xr:uid="{00000000-0009-0000-0000-000018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2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186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3591</v>
      </c>
      <c r="F9" s="318"/>
      <c r="G9" s="318"/>
      <c r="H9" s="318"/>
      <c r="L9" s="21"/>
    </row>
    <row r="10" spans="2:46" ht="12" customHeight="1">
      <c r="B10" s="21"/>
      <c r="D10" s="28" t="s">
        <v>257</v>
      </c>
      <c r="L10" s="21"/>
    </row>
    <row r="11" spans="2:46" s="1" customFormat="1" ht="16.5" customHeight="1">
      <c r="B11" s="33"/>
      <c r="E11" s="327" t="s">
        <v>5359</v>
      </c>
      <c r="F11" s="342"/>
      <c r="G11" s="342"/>
      <c r="H11" s="342"/>
      <c r="L11" s="33"/>
    </row>
    <row r="12" spans="2:46" s="1" customFormat="1" ht="12" customHeight="1">
      <c r="B12" s="33"/>
      <c r="D12" s="28" t="s">
        <v>2702</v>
      </c>
      <c r="L12" s="33"/>
    </row>
    <row r="13" spans="2:46" s="1" customFormat="1" ht="16.5" customHeight="1">
      <c r="B13" s="33"/>
      <c r="E13" s="319" t="s">
        <v>5805</v>
      </c>
      <c r="F13" s="342"/>
      <c r="G13" s="342"/>
      <c r="H13" s="342"/>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ROUND((SUM(BE97:BE120)),  2)</f>
        <v>0</v>
      </c>
      <c r="I37" s="95">
        <v>0.21</v>
      </c>
      <c r="J37" s="81">
        <f>ROUND(((SUM(BE97:BE120))*I37),  2)</f>
        <v>0</v>
      </c>
      <c r="L37" s="33"/>
    </row>
    <row r="38" spans="2:12" s="1" customFormat="1" ht="14.45" customHeight="1">
      <c r="B38" s="33"/>
      <c r="E38" s="28" t="s">
        <v>44</v>
      </c>
      <c r="F38" s="81">
        <f>ROUND((SUM(BF97:BF120)),  2)</f>
        <v>0</v>
      </c>
      <c r="I38" s="95">
        <v>0.12</v>
      </c>
      <c r="J38" s="81">
        <f>ROUND(((SUM(BF97:BF120))*I38),  2)</f>
        <v>0</v>
      </c>
      <c r="L38" s="33"/>
    </row>
    <row r="39" spans="2:12" s="1" customFormat="1" ht="14.45" hidden="1" customHeight="1">
      <c r="B39" s="33"/>
      <c r="E39" s="28" t="s">
        <v>45</v>
      </c>
      <c r="F39" s="81">
        <f>ROUND((SUM(BG97:BG120)),  2)</f>
        <v>0</v>
      </c>
      <c r="I39" s="95">
        <v>0.21</v>
      </c>
      <c r="J39" s="81">
        <f>0</f>
        <v>0</v>
      </c>
      <c r="L39" s="33"/>
    </row>
    <row r="40" spans="2:12" s="1" customFormat="1" ht="14.45" hidden="1" customHeight="1">
      <c r="B40" s="33"/>
      <c r="E40" s="28" t="s">
        <v>46</v>
      </c>
      <c r="F40" s="81">
        <f>ROUND((SUM(BH97:BH120)),  2)</f>
        <v>0</v>
      </c>
      <c r="I40" s="95">
        <v>0.12</v>
      </c>
      <c r="J40" s="81">
        <f>0</f>
        <v>0</v>
      </c>
      <c r="L40" s="33"/>
    </row>
    <row r="41" spans="2:12" s="1" customFormat="1" ht="14.45" hidden="1" customHeight="1">
      <c r="B41" s="33"/>
      <c r="E41" s="28" t="s">
        <v>47</v>
      </c>
      <c r="F41" s="81">
        <f>ROUND((SUM(BI97:BI120)),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18"/>
      <c r="G54" s="318"/>
      <c r="H54" s="318"/>
      <c r="L54" s="21"/>
    </row>
    <row r="55" spans="2:12" ht="12" customHeight="1">
      <c r="B55" s="21"/>
      <c r="C55" s="28" t="s">
        <v>257</v>
      </c>
      <c r="L55" s="21"/>
    </row>
    <row r="56" spans="2:12" s="1" customFormat="1" ht="16.5" customHeight="1">
      <c r="B56" s="33"/>
      <c r="E56" s="327" t="s">
        <v>5359</v>
      </c>
      <c r="F56" s="342"/>
      <c r="G56" s="342"/>
      <c r="H56" s="342"/>
      <c r="L56" s="33"/>
    </row>
    <row r="57" spans="2:12" s="1" customFormat="1" ht="12" customHeight="1">
      <c r="B57" s="33"/>
      <c r="C57" s="28" t="s">
        <v>2702</v>
      </c>
      <c r="L57" s="33"/>
    </row>
    <row r="58" spans="2:12" s="1" customFormat="1" ht="16.5" customHeight="1">
      <c r="B58" s="33"/>
      <c r="E58" s="319" t="str">
        <f>E13</f>
        <v>2024/HEX/04-02-14-44 - D.1.4.4.4-Jednotný čas (JČ)</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5806</v>
      </c>
      <c r="E68" s="107"/>
      <c r="F68" s="107"/>
      <c r="G68" s="107"/>
      <c r="H68" s="107"/>
      <c r="I68" s="107"/>
      <c r="J68" s="108">
        <f>J98</f>
        <v>0</v>
      </c>
      <c r="L68" s="105"/>
    </row>
    <row r="69" spans="2:47" s="9" customFormat="1" ht="19.899999999999999" customHeight="1">
      <c r="B69" s="109"/>
      <c r="D69" s="110" t="s">
        <v>5801</v>
      </c>
      <c r="E69" s="111"/>
      <c r="F69" s="111"/>
      <c r="G69" s="111"/>
      <c r="H69" s="111"/>
      <c r="I69" s="111"/>
      <c r="J69" s="112">
        <f>J99</f>
        <v>0</v>
      </c>
      <c r="L69" s="109"/>
    </row>
    <row r="70" spans="2:47" s="9" customFormat="1" ht="19.899999999999999" customHeight="1">
      <c r="B70" s="109"/>
      <c r="D70" s="110" t="s">
        <v>5802</v>
      </c>
      <c r="E70" s="111"/>
      <c r="F70" s="111"/>
      <c r="G70" s="111"/>
      <c r="H70" s="111"/>
      <c r="I70" s="111"/>
      <c r="J70" s="112">
        <f>J104</f>
        <v>0</v>
      </c>
      <c r="L70" s="109"/>
    </row>
    <row r="71" spans="2:47" s="9" customFormat="1" ht="19.899999999999999" customHeight="1">
      <c r="B71" s="109"/>
      <c r="D71" s="110" t="s">
        <v>5803</v>
      </c>
      <c r="E71" s="111"/>
      <c r="F71" s="111"/>
      <c r="G71" s="111"/>
      <c r="H71" s="111"/>
      <c r="I71" s="111"/>
      <c r="J71" s="112">
        <f>J106</f>
        <v>0</v>
      </c>
      <c r="L71" s="109"/>
    </row>
    <row r="72" spans="2:47" s="9" customFormat="1" ht="19.899999999999999" customHeight="1">
      <c r="B72" s="109"/>
      <c r="D72" s="110" t="s">
        <v>5788</v>
      </c>
      <c r="E72" s="111"/>
      <c r="F72" s="111"/>
      <c r="G72" s="111"/>
      <c r="H72" s="111"/>
      <c r="I72" s="111"/>
      <c r="J72" s="112">
        <f>J109</f>
        <v>0</v>
      </c>
      <c r="L72" s="109"/>
    </row>
    <row r="73" spans="2:47" s="9" customFormat="1" ht="19.899999999999999" customHeight="1">
      <c r="B73" s="109"/>
      <c r="D73" s="110" t="s">
        <v>5789</v>
      </c>
      <c r="E73" s="111"/>
      <c r="F73" s="111"/>
      <c r="G73" s="111"/>
      <c r="H73" s="111"/>
      <c r="I73" s="111"/>
      <c r="J73" s="112">
        <f>J112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3591</v>
      </c>
      <c r="F85" s="318"/>
      <c r="G85" s="318"/>
      <c r="H85" s="318"/>
      <c r="L85" s="21"/>
    </row>
    <row r="86" spans="2:20" ht="12" customHeight="1">
      <c r="B86" s="21"/>
      <c r="C86" s="28" t="s">
        <v>257</v>
      </c>
      <c r="L86" s="21"/>
    </row>
    <row r="87" spans="2:20" s="1" customFormat="1" ht="16.5" customHeight="1">
      <c r="B87" s="33"/>
      <c r="E87" s="327" t="s">
        <v>5359</v>
      </c>
      <c r="F87" s="342"/>
      <c r="G87" s="342"/>
      <c r="H87" s="342"/>
      <c r="L87" s="33"/>
    </row>
    <row r="88" spans="2:20" s="1" customFormat="1" ht="12" customHeight="1">
      <c r="B88" s="33"/>
      <c r="C88" s="28" t="s">
        <v>2702</v>
      </c>
      <c r="L88" s="33"/>
    </row>
    <row r="89" spans="2:20" s="1" customFormat="1" ht="16.5" customHeight="1">
      <c r="B89" s="33"/>
      <c r="E89" s="319" t="str">
        <f>E13</f>
        <v>2024/HEX/04-02-14-44 - D.1.4.4.4-Jednotný čas (JČ)</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5807</v>
      </c>
      <c r="I98" s="124"/>
      <c r="J98" s="125">
        <f>BK98</f>
        <v>0</v>
      </c>
      <c r="L98" s="121"/>
      <c r="M98" s="126"/>
      <c r="P98" s="127">
        <f>P99+P104+P106+P109+P112</f>
        <v>0</v>
      </c>
      <c r="R98" s="127">
        <f>R99+R104+R106+R109+R112</f>
        <v>0</v>
      </c>
      <c r="T98" s="128">
        <f>T99+T104+T106+T109+T112</f>
        <v>0</v>
      </c>
      <c r="AR98" s="122" t="s">
        <v>81</v>
      </c>
      <c r="AT98" s="129" t="s">
        <v>71</v>
      </c>
      <c r="AU98" s="129" t="s">
        <v>72</v>
      </c>
      <c r="AY98" s="122" t="s">
        <v>306</v>
      </c>
      <c r="BK98" s="130">
        <f>BK99+BK104+BK106+BK109+BK112</f>
        <v>0</v>
      </c>
    </row>
    <row r="99" spans="2:65" s="11" customFormat="1" ht="22.9" customHeight="1">
      <c r="B99" s="121"/>
      <c r="D99" s="122" t="s">
        <v>71</v>
      </c>
      <c r="E99" s="131" t="s">
        <v>2676</v>
      </c>
      <c r="F99" s="131" t="s">
        <v>3414</v>
      </c>
      <c r="I99" s="124"/>
      <c r="J99" s="132">
        <f>BK99</f>
        <v>0</v>
      </c>
      <c r="L99" s="121"/>
      <c r="M99" s="126"/>
      <c r="P99" s="127">
        <f>SUM(P100:P103)</f>
        <v>0</v>
      </c>
      <c r="R99" s="127">
        <f>SUM(R100:R103)</f>
        <v>0</v>
      </c>
      <c r="T99" s="128">
        <f>SUM(T100:T103)</f>
        <v>0</v>
      </c>
      <c r="AR99" s="122" t="s">
        <v>79</v>
      </c>
      <c r="AT99" s="129" t="s">
        <v>71</v>
      </c>
      <c r="AU99" s="129" t="s">
        <v>79</v>
      </c>
      <c r="AY99" s="122" t="s">
        <v>306</v>
      </c>
      <c r="BK99" s="130">
        <f>SUM(BK100:BK103)</f>
        <v>0</v>
      </c>
    </row>
    <row r="100" spans="2:65" s="1" customFormat="1" ht="16.5" customHeight="1">
      <c r="B100" s="33"/>
      <c r="C100" s="133" t="s">
        <v>79</v>
      </c>
      <c r="D100" s="133" t="s">
        <v>308</v>
      </c>
      <c r="E100" s="134" t="s">
        <v>3291</v>
      </c>
      <c r="F100" s="135" t="s">
        <v>3292</v>
      </c>
      <c r="G100" s="136" t="s">
        <v>240</v>
      </c>
      <c r="H100" s="137">
        <v>40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81</v>
      </c>
    </row>
    <row r="101" spans="2:65" s="1" customFormat="1" ht="16.5" customHeight="1">
      <c r="B101" s="33"/>
      <c r="C101" s="133" t="s">
        <v>81</v>
      </c>
      <c r="D101" s="133" t="s">
        <v>308</v>
      </c>
      <c r="E101" s="134" t="s">
        <v>81</v>
      </c>
      <c r="F101" s="135" t="s">
        <v>3294</v>
      </c>
      <c r="G101" s="136" t="s">
        <v>240</v>
      </c>
      <c r="H101" s="137">
        <v>20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108</v>
      </c>
    </row>
    <row r="102" spans="2:65" s="1" customFormat="1" ht="16.5" customHeight="1">
      <c r="B102" s="33"/>
      <c r="C102" s="133" t="s">
        <v>89</v>
      </c>
      <c r="D102" s="133" t="s">
        <v>308</v>
      </c>
      <c r="E102" s="134" t="s">
        <v>89</v>
      </c>
      <c r="F102" s="135" t="s">
        <v>3417</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351</v>
      </c>
    </row>
    <row r="103" spans="2:65" s="1" customFormat="1" ht="16.5" customHeight="1">
      <c r="B103" s="33"/>
      <c r="C103" s="133" t="s">
        <v>108</v>
      </c>
      <c r="D103" s="133" t="s">
        <v>308</v>
      </c>
      <c r="E103" s="134" t="s">
        <v>108</v>
      </c>
      <c r="F103" s="135" t="s">
        <v>3304</v>
      </c>
      <c r="G103" s="136" t="s">
        <v>2564</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365</v>
      </c>
    </row>
    <row r="104" spans="2:65" s="11" customFormat="1" ht="22.9" customHeight="1">
      <c r="B104" s="121"/>
      <c r="D104" s="122" t="s">
        <v>71</v>
      </c>
      <c r="E104" s="131" t="s">
        <v>2686</v>
      </c>
      <c r="F104" s="131" t="s">
        <v>3420</v>
      </c>
      <c r="I104" s="124"/>
      <c r="J104" s="132">
        <f>BK104</f>
        <v>0</v>
      </c>
      <c r="L104" s="121"/>
      <c r="M104" s="126"/>
      <c r="P104" s="127">
        <f>P105</f>
        <v>0</v>
      </c>
      <c r="R104" s="127">
        <f>R105</f>
        <v>0</v>
      </c>
      <c r="T104" s="128">
        <f>T105</f>
        <v>0</v>
      </c>
      <c r="AR104" s="122" t="s">
        <v>79</v>
      </c>
      <c r="AT104" s="129" t="s">
        <v>71</v>
      </c>
      <c r="AU104" s="129" t="s">
        <v>79</v>
      </c>
      <c r="AY104" s="122" t="s">
        <v>306</v>
      </c>
      <c r="BK104" s="130">
        <f>BK105</f>
        <v>0</v>
      </c>
    </row>
    <row r="105" spans="2:65" s="1" customFormat="1" ht="16.5" customHeight="1">
      <c r="B105" s="33"/>
      <c r="C105" s="133" t="s">
        <v>343</v>
      </c>
      <c r="D105" s="133" t="s">
        <v>308</v>
      </c>
      <c r="E105" s="134" t="s">
        <v>343</v>
      </c>
      <c r="F105" s="135" t="s">
        <v>3421</v>
      </c>
      <c r="G105" s="136" t="s">
        <v>240</v>
      </c>
      <c r="H105" s="137">
        <v>150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379</v>
      </c>
    </row>
    <row r="106" spans="2:65" s="11" customFormat="1" ht="22.9" customHeight="1">
      <c r="B106" s="121"/>
      <c r="D106" s="122" t="s">
        <v>71</v>
      </c>
      <c r="E106" s="131" t="s">
        <v>351</v>
      </c>
      <c r="F106" s="131" t="s">
        <v>3423</v>
      </c>
      <c r="I106" s="124"/>
      <c r="J106" s="132">
        <f>BK106</f>
        <v>0</v>
      </c>
      <c r="L106" s="121"/>
      <c r="M106" s="126"/>
      <c r="P106" s="127">
        <f>SUM(P107:P108)</f>
        <v>0</v>
      </c>
      <c r="R106" s="127">
        <f>SUM(R107:R108)</f>
        <v>0</v>
      </c>
      <c r="T106" s="128">
        <f>SUM(T107:T108)</f>
        <v>0</v>
      </c>
      <c r="AR106" s="122" t="s">
        <v>79</v>
      </c>
      <c r="AT106" s="129" t="s">
        <v>71</v>
      </c>
      <c r="AU106" s="129" t="s">
        <v>79</v>
      </c>
      <c r="AY106" s="122" t="s">
        <v>306</v>
      </c>
      <c r="BK106" s="130">
        <f>SUM(BK107:BK108)</f>
        <v>0</v>
      </c>
    </row>
    <row r="107" spans="2:65" s="1" customFormat="1" ht="16.5" customHeight="1">
      <c r="B107" s="33"/>
      <c r="C107" s="133" t="s">
        <v>351</v>
      </c>
      <c r="D107" s="133" t="s">
        <v>308</v>
      </c>
      <c r="E107" s="134" t="s">
        <v>359</v>
      </c>
      <c r="F107" s="135" t="s">
        <v>5808</v>
      </c>
      <c r="G107" s="136" t="s">
        <v>422</v>
      </c>
      <c r="H107" s="137">
        <v>3</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8</v>
      </c>
    </row>
    <row r="108" spans="2:65" s="1" customFormat="1" ht="16.5" customHeight="1">
      <c r="B108" s="33"/>
      <c r="C108" s="133" t="s">
        <v>359</v>
      </c>
      <c r="D108" s="133" t="s">
        <v>308</v>
      </c>
      <c r="E108" s="134" t="s">
        <v>365</v>
      </c>
      <c r="F108" s="135" t="s">
        <v>3331</v>
      </c>
      <c r="G108" s="136" t="s">
        <v>2564</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406</v>
      </c>
    </row>
    <row r="109" spans="2:65" s="11" customFormat="1" ht="22.9" customHeight="1">
      <c r="B109" s="121"/>
      <c r="D109" s="122" t="s">
        <v>71</v>
      </c>
      <c r="E109" s="131" t="s">
        <v>2690</v>
      </c>
      <c r="F109" s="131" t="s">
        <v>3333</v>
      </c>
      <c r="I109" s="124"/>
      <c r="J109" s="132">
        <f>BK109</f>
        <v>0</v>
      </c>
      <c r="L109" s="121"/>
      <c r="M109" s="126"/>
      <c r="P109" s="127">
        <f>SUM(P110:P111)</f>
        <v>0</v>
      </c>
      <c r="R109" s="127">
        <f>SUM(R110:R111)</f>
        <v>0</v>
      </c>
      <c r="T109" s="128">
        <f>SUM(T110:T111)</f>
        <v>0</v>
      </c>
      <c r="AR109" s="122" t="s">
        <v>79</v>
      </c>
      <c r="AT109" s="129" t="s">
        <v>71</v>
      </c>
      <c r="AU109" s="129" t="s">
        <v>79</v>
      </c>
      <c r="AY109" s="122" t="s">
        <v>306</v>
      </c>
      <c r="BK109" s="130">
        <f>SUM(BK110:BK111)</f>
        <v>0</v>
      </c>
    </row>
    <row r="110" spans="2:65" s="1" customFormat="1" ht="16.5" customHeight="1">
      <c r="B110" s="33"/>
      <c r="C110" s="133" t="s">
        <v>365</v>
      </c>
      <c r="D110" s="133" t="s">
        <v>308</v>
      </c>
      <c r="E110" s="134" t="s">
        <v>372</v>
      </c>
      <c r="F110" s="135" t="s">
        <v>3335</v>
      </c>
      <c r="G110" s="136" t="s">
        <v>1336</v>
      </c>
      <c r="H110" s="137">
        <v>8</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368</v>
      </c>
    </row>
    <row r="111" spans="2:65" s="1" customFormat="1" ht="16.5" customHeight="1">
      <c r="B111" s="33"/>
      <c r="C111" s="133" t="s">
        <v>372</v>
      </c>
      <c r="D111" s="133" t="s">
        <v>308</v>
      </c>
      <c r="E111" s="134" t="s">
        <v>379</v>
      </c>
      <c r="F111" s="135" t="s">
        <v>3338</v>
      </c>
      <c r="G111" s="136" t="s">
        <v>2564</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432</v>
      </c>
    </row>
    <row r="112" spans="2:65" s="11" customFormat="1" ht="22.9" customHeight="1">
      <c r="B112" s="121"/>
      <c r="D112" s="122" t="s">
        <v>71</v>
      </c>
      <c r="E112" s="131" t="s">
        <v>3340</v>
      </c>
      <c r="F112" s="131" t="s">
        <v>3341</v>
      </c>
      <c r="I112" s="124"/>
      <c r="J112" s="132">
        <f>BK112</f>
        <v>0</v>
      </c>
      <c r="L112" s="121"/>
      <c r="M112" s="126"/>
      <c r="P112" s="127">
        <f>SUM(P113:P120)</f>
        <v>0</v>
      </c>
      <c r="R112" s="127">
        <f>SUM(R113:R120)</f>
        <v>0</v>
      </c>
      <c r="T112" s="128">
        <f>SUM(T113:T120)</f>
        <v>0</v>
      </c>
      <c r="AR112" s="122" t="s">
        <v>79</v>
      </c>
      <c r="AT112" s="129" t="s">
        <v>71</v>
      </c>
      <c r="AU112" s="129" t="s">
        <v>79</v>
      </c>
      <c r="AY112" s="122" t="s">
        <v>306</v>
      </c>
      <c r="BK112" s="130">
        <f>SUM(BK113:BK120)</f>
        <v>0</v>
      </c>
    </row>
    <row r="113" spans="2:65" s="1" customFormat="1" ht="16.5" customHeight="1">
      <c r="B113" s="33"/>
      <c r="C113" s="133" t="s">
        <v>379</v>
      </c>
      <c r="D113" s="133" t="s">
        <v>308</v>
      </c>
      <c r="E113" s="134" t="s">
        <v>384</v>
      </c>
      <c r="F113" s="135" t="s">
        <v>3343</v>
      </c>
      <c r="G113" s="136" t="s">
        <v>1336</v>
      </c>
      <c r="H113" s="137">
        <v>8</v>
      </c>
      <c r="I113" s="138"/>
      <c r="J113" s="139">
        <f t="shared" ref="J113:J120" si="0">ROUND(I113*H113,2)</f>
        <v>0</v>
      </c>
      <c r="K113" s="135" t="s">
        <v>311</v>
      </c>
      <c r="L113" s="33"/>
      <c r="M113" s="140" t="s">
        <v>21</v>
      </c>
      <c r="N113" s="141" t="s">
        <v>43</v>
      </c>
      <c r="P113" s="142">
        <f t="shared" ref="P113:P120" si="1">O113*H113</f>
        <v>0</v>
      </c>
      <c r="Q113" s="142">
        <v>0</v>
      </c>
      <c r="R113" s="142">
        <f t="shared" ref="R113:R120" si="2">Q113*H113</f>
        <v>0</v>
      </c>
      <c r="S113" s="142">
        <v>0</v>
      </c>
      <c r="T113" s="143">
        <f t="shared" ref="T113:T120" si="3">S113*H113</f>
        <v>0</v>
      </c>
      <c r="AR113" s="144" t="s">
        <v>108</v>
      </c>
      <c r="AT113" s="144" t="s">
        <v>308</v>
      </c>
      <c r="AU113" s="144" t="s">
        <v>81</v>
      </c>
      <c r="AY113" s="18" t="s">
        <v>306</v>
      </c>
      <c r="BE113" s="145">
        <f t="shared" ref="BE113:BE120" si="4">IF(N113="základní",J113,0)</f>
        <v>0</v>
      </c>
      <c r="BF113" s="145">
        <f t="shared" ref="BF113:BF120" si="5">IF(N113="snížená",J113,0)</f>
        <v>0</v>
      </c>
      <c r="BG113" s="145">
        <f t="shared" ref="BG113:BG120" si="6">IF(N113="zákl. přenesená",J113,0)</f>
        <v>0</v>
      </c>
      <c r="BH113" s="145">
        <f t="shared" ref="BH113:BH120" si="7">IF(N113="sníž. přenesená",J113,0)</f>
        <v>0</v>
      </c>
      <c r="BI113" s="145">
        <f t="shared" ref="BI113:BI120" si="8">IF(N113="nulová",J113,0)</f>
        <v>0</v>
      </c>
      <c r="BJ113" s="18" t="s">
        <v>79</v>
      </c>
      <c r="BK113" s="145">
        <f t="shared" ref="BK113:BK120" si="9">ROUND(I113*H113,2)</f>
        <v>0</v>
      </c>
      <c r="BL113" s="18" t="s">
        <v>108</v>
      </c>
      <c r="BM113" s="144" t="s">
        <v>446</v>
      </c>
    </row>
    <row r="114" spans="2:65" s="1" customFormat="1" ht="16.5" customHeight="1">
      <c r="B114" s="33"/>
      <c r="C114" s="133" t="s">
        <v>384</v>
      </c>
      <c r="D114" s="133" t="s">
        <v>308</v>
      </c>
      <c r="E114" s="134" t="s">
        <v>8</v>
      </c>
      <c r="F114" s="135" t="s">
        <v>3346</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81</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460</v>
      </c>
    </row>
    <row r="115" spans="2:65" s="1" customFormat="1" ht="16.5" customHeight="1">
      <c r="B115" s="33"/>
      <c r="C115" s="133" t="s">
        <v>8</v>
      </c>
      <c r="D115" s="133" t="s">
        <v>308</v>
      </c>
      <c r="E115" s="134" t="s">
        <v>3316</v>
      </c>
      <c r="F115" s="135" t="s">
        <v>3349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81</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476</v>
      </c>
    </row>
    <row r="116" spans="2:65" s="1" customFormat="1" ht="16.5" customHeight="1">
      <c r="B116" s="33"/>
      <c r="C116" s="133" t="s">
        <v>400</v>
      </c>
      <c r="D116" s="133" t="s">
        <v>308</v>
      </c>
      <c r="E116" s="134" t="s">
        <v>3319</v>
      </c>
      <c r="F116" s="135" t="s">
        <v>3399</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81</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489</v>
      </c>
    </row>
    <row r="117" spans="2:65" s="1" customFormat="1" ht="16.5" customHeight="1">
      <c r="B117" s="33"/>
      <c r="C117" s="133" t="s">
        <v>406</v>
      </c>
      <c r="D117" s="133" t="s">
        <v>308</v>
      </c>
      <c r="E117" s="134" t="s">
        <v>3322</v>
      </c>
      <c r="F117" s="135" t="s">
        <v>5809</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81</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504</v>
      </c>
    </row>
    <row r="118" spans="2:65" s="1" customFormat="1" ht="16.5" customHeight="1">
      <c r="B118" s="33"/>
      <c r="C118" s="133" t="s">
        <v>414</v>
      </c>
      <c r="D118" s="133" t="s">
        <v>308</v>
      </c>
      <c r="E118" s="134" t="s">
        <v>3325</v>
      </c>
      <c r="F118" s="135" t="s">
        <v>3405</v>
      </c>
      <c r="G118" s="136" t="s">
        <v>1336</v>
      </c>
      <c r="H118" s="137">
        <v>8</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81</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517</v>
      </c>
    </row>
    <row r="119" spans="2:65" s="1" customFormat="1" ht="16.5" customHeight="1">
      <c r="B119" s="33"/>
      <c r="C119" s="133" t="s">
        <v>368</v>
      </c>
      <c r="D119" s="133" t="s">
        <v>308</v>
      </c>
      <c r="E119" s="134" t="s">
        <v>3327</v>
      </c>
      <c r="F119" s="135" t="s">
        <v>5792</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81</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530</v>
      </c>
    </row>
    <row r="120" spans="2:65" s="1" customFormat="1" ht="16.5" customHeight="1">
      <c r="B120" s="33"/>
      <c r="C120" s="133" t="s">
        <v>426</v>
      </c>
      <c r="D120" s="133" t="s">
        <v>308</v>
      </c>
      <c r="E120" s="134" t="s">
        <v>3330</v>
      </c>
      <c r="F120" s="135" t="s">
        <v>3370</v>
      </c>
      <c r="G120" s="136" t="s">
        <v>2564</v>
      </c>
      <c r="H120" s="137">
        <v>1</v>
      </c>
      <c r="I120" s="138"/>
      <c r="J120" s="139">
        <f t="shared" si="0"/>
        <v>0</v>
      </c>
      <c r="K120" s="135" t="s">
        <v>311</v>
      </c>
      <c r="L120" s="33"/>
      <c r="M120" s="196" t="s">
        <v>21</v>
      </c>
      <c r="N120" s="197" t="s">
        <v>43</v>
      </c>
      <c r="O120" s="194"/>
      <c r="P120" s="198">
        <f t="shared" si="1"/>
        <v>0</v>
      </c>
      <c r="Q120" s="198">
        <v>0</v>
      </c>
      <c r="R120" s="198">
        <f t="shared" si="2"/>
        <v>0</v>
      </c>
      <c r="S120" s="198">
        <v>0</v>
      </c>
      <c r="T120" s="199">
        <f t="shared" si="3"/>
        <v>0</v>
      </c>
      <c r="AR120" s="144" t="s">
        <v>108</v>
      </c>
      <c r="AT120" s="144" t="s">
        <v>308</v>
      </c>
      <c r="AU120" s="144" t="s">
        <v>81</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545</v>
      </c>
    </row>
    <row r="121" spans="2:65" s="1" customFormat="1" ht="6.95" customHeight="1">
      <c r="B121" s="41"/>
      <c r="C121" s="42"/>
      <c r="D121" s="42"/>
      <c r="E121" s="42"/>
      <c r="F121" s="42"/>
      <c r="G121" s="42"/>
      <c r="H121" s="42"/>
      <c r="I121" s="42"/>
      <c r="J121" s="42"/>
      <c r="K121" s="42"/>
      <c r="L121" s="33"/>
    </row>
  </sheetData>
  <sheetProtection algorithmName="SHA-512" hashValue="/7tjDYY1R71aY1i5dWxAyXOZ1hAQSQmxMmil6HruQjggpu6IIquQzylmiK1Hl+3vEZX4mkv8bXVa+zryTcuxvg==" saltValue="siMFhGsjWXauAVBFGz3NfB+4tjaW7AoKe+D5ci8IBQuXacakUSBr3LuKxcvJLVPS8sgUa1L24uCjPAYzi6PYTA==" spinCount="100000" sheet="1" objects="1" scenarios="1" formatColumns="0" formatRows="0" autoFilter="0"/>
  <autoFilter ref="C96:K120" xr:uid="{00000000-0009-0000-0000-000019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5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189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3591</v>
      </c>
      <c r="F9" s="318"/>
      <c r="G9" s="318"/>
      <c r="H9" s="318"/>
      <c r="L9" s="21"/>
    </row>
    <row r="10" spans="2:46" ht="12" customHeight="1">
      <c r="B10" s="21"/>
      <c r="D10" s="28" t="s">
        <v>257</v>
      </c>
      <c r="L10" s="21"/>
    </row>
    <row r="11" spans="2:46" s="1" customFormat="1" ht="16.5" customHeight="1">
      <c r="B11" s="33"/>
      <c r="E11" s="327" t="s">
        <v>5359</v>
      </c>
      <c r="F11" s="342"/>
      <c r="G11" s="342"/>
      <c r="H11" s="342"/>
      <c r="L11" s="33"/>
    </row>
    <row r="12" spans="2:46" s="1" customFormat="1" ht="12" customHeight="1">
      <c r="B12" s="33"/>
      <c r="D12" s="28" t="s">
        <v>259</v>
      </c>
      <c r="L12" s="33"/>
    </row>
    <row r="13" spans="2:46" s="1" customFormat="1" ht="16.5" customHeight="1">
      <c r="B13" s="33"/>
      <c r="E13" s="319" t="s">
        <v>5810</v>
      </c>
      <c r="F13" s="342"/>
      <c r="G13" s="342"/>
      <c r="H13" s="342"/>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2907</v>
      </c>
      <c r="I28" s="28" t="s">
        <v>29</v>
      </c>
      <c r="J28" s="26" t="s">
        <v>21</v>
      </c>
      <c r="L28" s="33"/>
    </row>
    <row r="29" spans="2:12" s="1" customFormat="1" ht="6.95" customHeight="1">
      <c r="B29" s="33"/>
      <c r="L29" s="33"/>
    </row>
    <row r="30" spans="2:12" s="1" customFormat="1" ht="12" customHeight="1">
      <c r="B30" s="33"/>
      <c r="D30" s="28" t="s">
        <v>36</v>
      </c>
      <c r="L30" s="33"/>
    </row>
    <row r="31" spans="2:12" s="7" customFormat="1" ht="382.5" customHeight="1">
      <c r="B31" s="92"/>
      <c r="E31" s="336" t="s">
        <v>5811</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ROUND((SUM(BE97:BE158)),  2)</f>
        <v>0</v>
      </c>
      <c r="I37" s="95">
        <v>0.21</v>
      </c>
      <c r="J37" s="81">
        <f>ROUND(((SUM(BE97:BE158))*I37),  2)</f>
        <v>0</v>
      </c>
      <c r="L37" s="33"/>
    </row>
    <row r="38" spans="2:12" s="1" customFormat="1" ht="14.45" customHeight="1">
      <c r="B38" s="33"/>
      <c r="E38" s="28" t="s">
        <v>44</v>
      </c>
      <c r="F38" s="81">
        <f>ROUND((SUM(BF97:BF158)),  2)</f>
        <v>0</v>
      </c>
      <c r="I38" s="95">
        <v>0.12</v>
      </c>
      <c r="J38" s="81">
        <f>ROUND(((SUM(BF97:BF158))*I38),  2)</f>
        <v>0</v>
      </c>
      <c r="L38" s="33"/>
    </row>
    <row r="39" spans="2:12" s="1" customFormat="1" ht="14.45" hidden="1" customHeight="1">
      <c r="B39" s="33"/>
      <c r="E39" s="28" t="s">
        <v>45</v>
      </c>
      <c r="F39" s="81">
        <f>ROUND((SUM(BG97:BG158)),  2)</f>
        <v>0</v>
      </c>
      <c r="I39" s="95">
        <v>0.21</v>
      </c>
      <c r="J39" s="81">
        <f>0</f>
        <v>0</v>
      </c>
      <c r="L39" s="33"/>
    </row>
    <row r="40" spans="2:12" s="1" customFormat="1" ht="14.45" hidden="1" customHeight="1">
      <c r="B40" s="33"/>
      <c r="E40" s="28" t="s">
        <v>46</v>
      </c>
      <c r="F40" s="81">
        <f>ROUND((SUM(BH97:BH158)),  2)</f>
        <v>0</v>
      </c>
      <c r="I40" s="95">
        <v>0.12</v>
      </c>
      <c r="J40" s="81">
        <f>0</f>
        <v>0</v>
      </c>
      <c r="L40" s="33"/>
    </row>
    <row r="41" spans="2:12" s="1" customFormat="1" ht="14.45" hidden="1" customHeight="1">
      <c r="B41" s="33"/>
      <c r="E41" s="28" t="s">
        <v>47</v>
      </c>
      <c r="F41" s="81">
        <f>ROUND((SUM(BI97:BI158)),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18"/>
      <c r="G54" s="318"/>
      <c r="H54" s="318"/>
      <c r="L54" s="21"/>
    </row>
    <row r="55" spans="2:12" ht="12" customHeight="1">
      <c r="B55" s="21"/>
      <c r="C55" s="28" t="s">
        <v>257</v>
      </c>
      <c r="L55" s="21"/>
    </row>
    <row r="56" spans="2:12" s="1" customFormat="1" ht="16.5" customHeight="1">
      <c r="B56" s="33"/>
      <c r="E56" s="327" t="s">
        <v>5359</v>
      </c>
      <c r="F56" s="342"/>
      <c r="G56" s="342"/>
      <c r="H56" s="342"/>
      <c r="L56" s="33"/>
    </row>
    <row r="57" spans="2:12" s="1" customFormat="1" ht="12" customHeight="1">
      <c r="B57" s="33"/>
      <c r="C57" s="28" t="s">
        <v>259</v>
      </c>
      <c r="L57" s="33"/>
    </row>
    <row r="58" spans="2:12" s="1" customFormat="1" ht="16.5" customHeight="1">
      <c r="B58" s="33"/>
      <c r="E58" s="319" t="str">
        <f>E13</f>
        <v>2024/HEX/04-02-14-5 - D.1.4.5-Zařízení vzduchotechniky</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Ing.L.Válka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2909</v>
      </c>
      <c r="E68" s="107"/>
      <c r="F68" s="107"/>
      <c r="G68" s="107"/>
      <c r="H68" s="107"/>
      <c r="I68" s="107"/>
      <c r="J68" s="108">
        <f>J98</f>
        <v>0</v>
      </c>
      <c r="L68" s="105"/>
    </row>
    <row r="69" spans="2:47" s="9" customFormat="1" ht="19.899999999999999" customHeight="1">
      <c r="B69" s="109"/>
      <c r="D69" s="110" t="s">
        <v>5812</v>
      </c>
      <c r="E69" s="111"/>
      <c r="F69" s="111"/>
      <c r="G69" s="111"/>
      <c r="H69" s="111"/>
      <c r="I69" s="111"/>
      <c r="J69" s="112">
        <f>J99</f>
        <v>0</v>
      </c>
      <c r="L69" s="109"/>
    </row>
    <row r="70" spans="2:47" s="9" customFormat="1" ht="19.899999999999999" customHeight="1">
      <c r="B70" s="109"/>
      <c r="D70" s="110" t="s">
        <v>5813</v>
      </c>
      <c r="E70" s="111"/>
      <c r="F70" s="111"/>
      <c r="G70" s="111"/>
      <c r="H70" s="111"/>
      <c r="I70" s="111"/>
      <c r="J70" s="112">
        <f>J118</f>
        <v>0</v>
      </c>
      <c r="L70" s="109"/>
    </row>
    <row r="71" spans="2:47" s="9" customFormat="1" ht="19.899999999999999" customHeight="1">
      <c r="B71" s="109"/>
      <c r="D71" s="110" t="s">
        <v>5814</v>
      </c>
      <c r="E71" s="111"/>
      <c r="F71" s="111"/>
      <c r="G71" s="111"/>
      <c r="H71" s="111"/>
      <c r="I71" s="111"/>
      <c r="J71" s="112">
        <f>J129</f>
        <v>0</v>
      </c>
      <c r="L71" s="109"/>
    </row>
    <row r="72" spans="2:47" s="9" customFormat="1" ht="19.899999999999999" customHeight="1">
      <c r="B72" s="109"/>
      <c r="D72" s="110" t="s">
        <v>5815</v>
      </c>
      <c r="E72" s="111"/>
      <c r="F72" s="111"/>
      <c r="G72" s="111"/>
      <c r="H72" s="111"/>
      <c r="I72" s="111"/>
      <c r="J72" s="112">
        <f>J138</f>
        <v>0</v>
      </c>
      <c r="L72" s="109"/>
    </row>
    <row r="73" spans="2:47" s="9" customFormat="1" ht="19.899999999999999" customHeight="1">
      <c r="B73" s="109"/>
      <c r="D73" s="110" t="s">
        <v>5816</v>
      </c>
      <c r="E73" s="111"/>
      <c r="F73" s="111"/>
      <c r="G73" s="111"/>
      <c r="H73" s="111"/>
      <c r="I73" s="111"/>
      <c r="J73" s="112">
        <f>J149</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3591</v>
      </c>
      <c r="F85" s="318"/>
      <c r="G85" s="318"/>
      <c r="H85" s="318"/>
      <c r="L85" s="21"/>
    </row>
    <row r="86" spans="2:20" ht="12" customHeight="1">
      <c r="B86" s="21"/>
      <c r="C86" s="28" t="s">
        <v>257</v>
      </c>
      <c r="L86" s="21"/>
    </row>
    <row r="87" spans="2:20" s="1" customFormat="1" ht="16.5" customHeight="1">
      <c r="B87" s="33"/>
      <c r="E87" s="327" t="s">
        <v>5359</v>
      </c>
      <c r="F87" s="342"/>
      <c r="G87" s="342"/>
      <c r="H87" s="342"/>
      <c r="L87" s="33"/>
    </row>
    <row r="88" spans="2:20" s="1" customFormat="1" ht="12" customHeight="1">
      <c r="B88" s="33"/>
      <c r="C88" s="28" t="s">
        <v>259</v>
      </c>
      <c r="L88" s="33"/>
    </row>
    <row r="89" spans="2:20" s="1" customFormat="1" ht="16.5" customHeight="1">
      <c r="B89" s="33"/>
      <c r="E89" s="319" t="str">
        <f>E13</f>
        <v>2024/HEX/04-02-14-5 - D.1.4.5-Zařízení vzduchotechniky</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Ing.L.Válka</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2676</v>
      </c>
      <c r="F98" s="123" t="s">
        <v>2913</v>
      </c>
      <c r="I98" s="124"/>
      <c r="J98" s="125">
        <f>BK98</f>
        <v>0</v>
      </c>
      <c r="L98" s="121"/>
      <c r="M98" s="126"/>
      <c r="P98" s="127">
        <f>P99+P118+P129+P138+P149</f>
        <v>0</v>
      </c>
      <c r="R98" s="127">
        <f>R99+R118+R129+R138+R149</f>
        <v>0</v>
      </c>
      <c r="T98" s="128">
        <f>T99+T118+T129+T138+T149</f>
        <v>0</v>
      </c>
      <c r="AR98" s="122" t="s">
        <v>79</v>
      </c>
      <c r="AT98" s="129" t="s">
        <v>71</v>
      </c>
      <c r="AU98" s="129" t="s">
        <v>72</v>
      </c>
      <c r="AY98" s="122" t="s">
        <v>306</v>
      </c>
      <c r="BK98" s="130">
        <f>BK99+BK118+BK129+BK138+BK149</f>
        <v>0</v>
      </c>
    </row>
    <row r="99" spans="2:65" s="11" customFormat="1" ht="22.9" customHeight="1">
      <c r="B99" s="121"/>
      <c r="D99" s="122" t="s">
        <v>71</v>
      </c>
      <c r="E99" s="131" t="s">
        <v>79</v>
      </c>
      <c r="F99" s="131" t="s">
        <v>5817</v>
      </c>
      <c r="I99" s="124"/>
      <c r="J99" s="132">
        <f>BK99</f>
        <v>0</v>
      </c>
      <c r="L99" s="121"/>
      <c r="M99" s="126"/>
      <c r="P99" s="127">
        <f>SUM(P100:P117)</f>
        <v>0</v>
      </c>
      <c r="R99" s="127">
        <f>SUM(R100:R117)</f>
        <v>0</v>
      </c>
      <c r="T99" s="128">
        <f>SUM(T100:T117)</f>
        <v>0</v>
      </c>
      <c r="AR99" s="122" t="s">
        <v>79</v>
      </c>
      <c r="AT99" s="129" t="s">
        <v>71</v>
      </c>
      <c r="AU99" s="129" t="s">
        <v>79</v>
      </c>
      <c r="AY99" s="122" t="s">
        <v>306</v>
      </c>
      <c r="BK99" s="130">
        <f>SUM(BK100:BK117)</f>
        <v>0</v>
      </c>
    </row>
    <row r="100" spans="2:65" s="1" customFormat="1" ht="78" customHeight="1">
      <c r="B100" s="33"/>
      <c r="C100" s="133" t="s">
        <v>79</v>
      </c>
      <c r="D100" s="133" t="s">
        <v>308</v>
      </c>
      <c r="E100" s="134" t="s">
        <v>2915</v>
      </c>
      <c r="F100" s="135" t="s">
        <v>5818</v>
      </c>
      <c r="G100" s="136" t="s">
        <v>422</v>
      </c>
      <c r="H100" s="137">
        <v>1</v>
      </c>
      <c r="I100" s="138"/>
      <c r="J100" s="139">
        <f t="shared" ref="J100:J117" si="0">ROUND(I100*H100,2)</f>
        <v>0</v>
      </c>
      <c r="K100" s="135" t="s">
        <v>311</v>
      </c>
      <c r="L100" s="33"/>
      <c r="M100" s="140" t="s">
        <v>21</v>
      </c>
      <c r="N100" s="141" t="s">
        <v>43</v>
      </c>
      <c r="P100" s="142">
        <f t="shared" ref="P100:P117" si="1">O100*H100</f>
        <v>0</v>
      </c>
      <c r="Q100" s="142">
        <v>0</v>
      </c>
      <c r="R100" s="142">
        <f t="shared" ref="R100:R117" si="2">Q100*H100</f>
        <v>0</v>
      </c>
      <c r="S100" s="142">
        <v>0</v>
      </c>
      <c r="T100" s="143">
        <f t="shared" ref="T100:T117" si="3">S100*H100</f>
        <v>0</v>
      </c>
      <c r="AR100" s="144" t="s">
        <v>368</v>
      </c>
      <c r="AT100" s="144" t="s">
        <v>308</v>
      </c>
      <c r="AU100" s="144" t="s">
        <v>81</v>
      </c>
      <c r="AY100" s="18" t="s">
        <v>306</v>
      </c>
      <c r="BE100" s="145">
        <f t="shared" ref="BE100:BE117" si="4">IF(N100="základní",J100,0)</f>
        <v>0</v>
      </c>
      <c r="BF100" s="145">
        <f t="shared" ref="BF100:BF117" si="5">IF(N100="snížená",J100,0)</f>
        <v>0</v>
      </c>
      <c r="BG100" s="145">
        <f t="shared" ref="BG100:BG117" si="6">IF(N100="zákl. přenesená",J100,0)</f>
        <v>0</v>
      </c>
      <c r="BH100" s="145">
        <f t="shared" ref="BH100:BH117" si="7">IF(N100="sníž. přenesená",J100,0)</f>
        <v>0</v>
      </c>
      <c r="BI100" s="145">
        <f t="shared" ref="BI100:BI117" si="8">IF(N100="nulová",J100,0)</f>
        <v>0</v>
      </c>
      <c r="BJ100" s="18" t="s">
        <v>79</v>
      </c>
      <c r="BK100" s="145">
        <f t="shared" ref="BK100:BK117" si="9">ROUND(I100*H100,2)</f>
        <v>0</v>
      </c>
      <c r="BL100" s="18" t="s">
        <v>368</v>
      </c>
      <c r="BM100" s="144" t="s">
        <v>81</v>
      </c>
    </row>
    <row r="101" spans="2:65" s="1" customFormat="1" ht="24.2" customHeight="1">
      <c r="B101" s="33"/>
      <c r="C101" s="133" t="s">
        <v>81</v>
      </c>
      <c r="D101" s="133" t="s">
        <v>308</v>
      </c>
      <c r="E101" s="134" t="s">
        <v>2918</v>
      </c>
      <c r="F101" s="135" t="s">
        <v>5819</v>
      </c>
      <c r="G101" s="136" t="s">
        <v>422</v>
      </c>
      <c r="H101" s="137">
        <v>1</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81</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108</v>
      </c>
    </row>
    <row r="102" spans="2:65" s="1" customFormat="1" ht="16.5" customHeight="1">
      <c r="B102" s="33"/>
      <c r="C102" s="133" t="s">
        <v>89</v>
      </c>
      <c r="D102" s="133" t="s">
        <v>308</v>
      </c>
      <c r="E102" s="134" t="s">
        <v>5820</v>
      </c>
      <c r="F102" s="135" t="s">
        <v>5821</v>
      </c>
      <c r="G102" s="136" t="s">
        <v>422</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81</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351</v>
      </c>
    </row>
    <row r="103" spans="2:65" s="1" customFormat="1" ht="16.5" customHeight="1">
      <c r="B103" s="33"/>
      <c r="C103" s="133" t="s">
        <v>108</v>
      </c>
      <c r="D103" s="133" t="s">
        <v>308</v>
      </c>
      <c r="E103" s="134" t="s">
        <v>2921</v>
      </c>
      <c r="F103" s="135" t="s">
        <v>5822</v>
      </c>
      <c r="G103" s="136" t="s">
        <v>2941</v>
      </c>
      <c r="H103" s="137">
        <v>12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81</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365</v>
      </c>
    </row>
    <row r="104" spans="2:65" s="1" customFormat="1" ht="16.5" customHeight="1">
      <c r="B104" s="33"/>
      <c r="C104" s="133" t="s">
        <v>343</v>
      </c>
      <c r="D104" s="133" t="s">
        <v>308</v>
      </c>
      <c r="E104" s="134" t="s">
        <v>2965</v>
      </c>
      <c r="F104" s="135" t="s">
        <v>5823</v>
      </c>
      <c r="G104" s="136" t="s">
        <v>422</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81</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379</v>
      </c>
    </row>
    <row r="105" spans="2:65" s="1" customFormat="1" ht="16.5" customHeight="1">
      <c r="B105" s="33"/>
      <c r="C105" s="133" t="s">
        <v>351</v>
      </c>
      <c r="D105" s="133" t="s">
        <v>308</v>
      </c>
      <c r="E105" s="134" t="s">
        <v>2968</v>
      </c>
      <c r="F105" s="135" t="s">
        <v>5824</v>
      </c>
      <c r="G105" s="136" t="s">
        <v>422</v>
      </c>
      <c r="H105" s="137">
        <v>1</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81</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8</v>
      </c>
    </row>
    <row r="106" spans="2:65" s="1" customFormat="1" ht="16.5" customHeight="1">
      <c r="B106" s="33"/>
      <c r="C106" s="133" t="s">
        <v>359</v>
      </c>
      <c r="D106" s="133" t="s">
        <v>308</v>
      </c>
      <c r="E106" s="134" t="s">
        <v>2971</v>
      </c>
      <c r="F106" s="135" t="s">
        <v>2990</v>
      </c>
      <c r="G106" s="136" t="s">
        <v>422</v>
      </c>
      <c r="H106" s="137">
        <v>1</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81</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406</v>
      </c>
    </row>
    <row r="107" spans="2:65" s="1" customFormat="1" ht="16.5" customHeight="1">
      <c r="B107" s="33"/>
      <c r="C107" s="133" t="s">
        <v>365</v>
      </c>
      <c r="D107" s="133" t="s">
        <v>308</v>
      </c>
      <c r="E107" s="134" t="s">
        <v>2974</v>
      </c>
      <c r="F107" s="135" t="s">
        <v>5825</v>
      </c>
      <c r="G107" s="136" t="s">
        <v>1336</v>
      </c>
      <c r="H107" s="137">
        <v>4</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81</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368</v>
      </c>
    </row>
    <row r="108" spans="2:65" s="1" customFormat="1" ht="16.5" customHeight="1">
      <c r="B108" s="33"/>
      <c r="C108" s="133" t="s">
        <v>372</v>
      </c>
      <c r="D108" s="133" t="s">
        <v>308</v>
      </c>
      <c r="E108" s="134" t="s">
        <v>2977</v>
      </c>
      <c r="F108" s="135" t="s">
        <v>5826</v>
      </c>
      <c r="G108" s="136" t="s">
        <v>1336</v>
      </c>
      <c r="H108" s="137">
        <v>4</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81</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432</v>
      </c>
    </row>
    <row r="109" spans="2:65" s="1" customFormat="1" ht="16.5" customHeight="1">
      <c r="B109" s="33"/>
      <c r="C109" s="133" t="s">
        <v>379</v>
      </c>
      <c r="D109" s="133" t="s">
        <v>308</v>
      </c>
      <c r="E109" s="134" t="s">
        <v>2980</v>
      </c>
      <c r="F109" s="135" t="s">
        <v>5827</v>
      </c>
      <c r="G109" s="136" t="s">
        <v>422</v>
      </c>
      <c r="H109" s="137">
        <v>1</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81</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446</v>
      </c>
    </row>
    <row r="110" spans="2:65" s="1" customFormat="1" ht="21.75" customHeight="1">
      <c r="B110" s="33"/>
      <c r="C110" s="133" t="s">
        <v>384</v>
      </c>
      <c r="D110" s="133" t="s">
        <v>308</v>
      </c>
      <c r="E110" s="134" t="s">
        <v>2983</v>
      </c>
      <c r="F110" s="135" t="s">
        <v>5828</v>
      </c>
      <c r="G110" s="136" t="s">
        <v>422</v>
      </c>
      <c r="H110" s="137">
        <v>1</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81</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460</v>
      </c>
    </row>
    <row r="111" spans="2:65" s="1" customFormat="1" ht="16.5" customHeight="1">
      <c r="B111" s="33"/>
      <c r="C111" s="133" t="s">
        <v>8</v>
      </c>
      <c r="D111" s="133" t="s">
        <v>308</v>
      </c>
      <c r="E111" s="134" t="s">
        <v>2986</v>
      </c>
      <c r="F111" s="135" t="s">
        <v>5829</v>
      </c>
      <c r="G111" s="136" t="s">
        <v>2941</v>
      </c>
      <c r="H111" s="137">
        <v>6</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81</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476</v>
      </c>
    </row>
    <row r="112" spans="2:65" s="1" customFormat="1" ht="16.5" customHeight="1">
      <c r="B112" s="33"/>
      <c r="C112" s="133" t="s">
        <v>400</v>
      </c>
      <c r="D112" s="133" t="s">
        <v>308</v>
      </c>
      <c r="E112" s="134" t="s">
        <v>2989</v>
      </c>
      <c r="F112" s="135" t="s">
        <v>5830</v>
      </c>
      <c r="G112" s="136" t="s">
        <v>422</v>
      </c>
      <c r="H112" s="137">
        <v>1</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81</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489</v>
      </c>
    </row>
    <row r="113" spans="2:65" s="1" customFormat="1" ht="16.5" customHeight="1">
      <c r="B113" s="33"/>
      <c r="C113" s="133" t="s">
        <v>406</v>
      </c>
      <c r="D113" s="133" t="s">
        <v>308</v>
      </c>
      <c r="E113" s="134" t="s">
        <v>2924</v>
      </c>
      <c r="F113" s="135" t="s">
        <v>5831</v>
      </c>
      <c r="G113" s="136" t="s">
        <v>422</v>
      </c>
      <c r="H113" s="137">
        <v>4</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81</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504</v>
      </c>
    </row>
    <row r="114" spans="2:65" s="1" customFormat="1" ht="16.5" customHeight="1">
      <c r="B114" s="33"/>
      <c r="C114" s="133" t="s">
        <v>414</v>
      </c>
      <c r="D114" s="133" t="s">
        <v>308</v>
      </c>
      <c r="E114" s="134" t="s">
        <v>1021</v>
      </c>
      <c r="F114" s="135" t="s">
        <v>5832</v>
      </c>
      <c r="G114" s="136" t="s">
        <v>422</v>
      </c>
      <c r="H114" s="137">
        <v>2</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81</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517</v>
      </c>
    </row>
    <row r="115" spans="2:65" s="1" customFormat="1" ht="24.2" customHeight="1">
      <c r="B115" s="33"/>
      <c r="C115" s="133" t="s">
        <v>368</v>
      </c>
      <c r="D115" s="133" t="s">
        <v>308</v>
      </c>
      <c r="E115" s="134" t="s">
        <v>1623</v>
      </c>
      <c r="F115" s="135" t="s">
        <v>5833</v>
      </c>
      <c r="G115" s="136" t="s">
        <v>422</v>
      </c>
      <c r="H115" s="137">
        <v>2</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81</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530</v>
      </c>
    </row>
    <row r="116" spans="2:65" s="1" customFormat="1" ht="16.5" customHeight="1">
      <c r="B116" s="33"/>
      <c r="C116" s="133" t="s">
        <v>426</v>
      </c>
      <c r="D116" s="133" t="s">
        <v>308</v>
      </c>
      <c r="E116" s="134" t="s">
        <v>2196</v>
      </c>
      <c r="F116" s="135" t="s">
        <v>5834</v>
      </c>
      <c r="G116" s="136" t="s">
        <v>422</v>
      </c>
      <c r="H116" s="137">
        <v>1</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81</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545</v>
      </c>
    </row>
    <row r="117" spans="2:65" s="1" customFormat="1" ht="21.75" customHeight="1">
      <c r="B117" s="33"/>
      <c r="C117" s="133" t="s">
        <v>432</v>
      </c>
      <c r="D117" s="133" t="s">
        <v>308</v>
      </c>
      <c r="E117" s="134" t="s">
        <v>5835</v>
      </c>
      <c r="F117" s="135" t="s">
        <v>5836</v>
      </c>
      <c r="G117" s="136" t="s">
        <v>422</v>
      </c>
      <c r="H117" s="137">
        <v>2</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368</v>
      </c>
      <c r="AT117" s="144" t="s">
        <v>308</v>
      </c>
      <c r="AU117" s="144" t="s">
        <v>81</v>
      </c>
      <c r="AY117" s="18" t="s">
        <v>306</v>
      </c>
      <c r="BE117" s="145">
        <f t="shared" si="4"/>
        <v>0</v>
      </c>
      <c r="BF117" s="145">
        <f t="shared" si="5"/>
        <v>0</v>
      </c>
      <c r="BG117" s="145">
        <f t="shared" si="6"/>
        <v>0</v>
      </c>
      <c r="BH117" s="145">
        <f t="shared" si="7"/>
        <v>0</v>
      </c>
      <c r="BI117" s="145">
        <f t="shared" si="8"/>
        <v>0</v>
      </c>
      <c r="BJ117" s="18" t="s">
        <v>79</v>
      </c>
      <c r="BK117" s="145">
        <f t="shared" si="9"/>
        <v>0</v>
      </c>
      <c r="BL117" s="18" t="s">
        <v>368</v>
      </c>
      <c r="BM117" s="144" t="s">
        <v>562</v>
      </c>
    </row>
    <row r="118" spans="2:65" s="11" customFormat="1" ht="22.9" customHeight="1">
      <c r="B118" s="121"/>
      <c r="D118" s="122" t="s">
        <v>71</v>
      </c>
      <c r="E118" s="131" t="s">
        <v>81</v>
      </c>
      <c r="F118" s="131" t="s">
        <v>5837</v>
      </c>
      <c r="I118" s="124"/>
      <c r="J118" s="132">
        <f>BK118</f>
        <v>0</v>
      </c>
      <c r="L118" s="121"/>
      <c r="M118" s="126"/>
      <c r="P118" s="127">
        <f>SUM(P119:P128)</f>
        <v>0</v>
      </c>
      <c r="R118" s="127">
        <f>SUM(R119:R128)</f>
        <v>0</v>
      </c>
      <c r="T118" s="128">
        <f>SUM(T119:T128)</f>
        <v>0</v>
      </c>
      <c r="AR118" s="122" t="s">
        <v>79</v>
      </c>
      <c r="AT118" s="129" t="s">
        <v>71</v>
      </c>
      <c r="AU118" s="129" t="s">
        <v>79</v>
      </c>
      <c r="AY118" s="122" t="s">
        <v>306</v>
      </c>
      <c r="BK118" s="130">
        <f>SUM(BK119:BK128)</f>
        <v>0</v>
      </c>
    </row>
    <row r="119" spans="2:65" s="1" customFormat="1" ht="66.75" customHeight="1">
      <c r="B119" s="33"/>
      <c r="C119" s="133" t="s">
        <v>439</v>
      </c>
      <c r="D119" s="133" t="s">
        <v>308</v>
      </c>
      <c r="E119" s="134" t="s">
        <v>3008</v>
      </c>
      <c r="F119" s="135" t="s">
        <v>5838</v>
      </c>
      <c r="G119" s="136" t="s">
        <v>422</v>
      </c>
      <c r="H119" s="137">
        <v>1</v>
      </c>
      <c r="I119" s="138"/>
      <c r="J119" s="139">
        <f t="shared" ref="J119:J128" si="10">ROUND(I119*H119,2)</f>
        <v>0</v>
      </c>
      <c r="K119" s="135" t="s">
        <v>311</v>
      </c>
      <c r="L119" s="33"/>
      <c r="M119" s="140" t="s">
        <v>21</v>
      </c>
      <c r="N119" s="141" t="s">
        <v>43</v>
      </c>
      <c r="P119" s="142">
        <f t="shared" ref="P119:P128" si="11">O119*H119</f>
        <v>0</v>
      </c>
      <c r="Q119" s="142">
        <v>0</v>
      </c>
      <c r="R119" s="142">
        <f t="shared" ref="R119:R128" si="12">Q119*H119</f>
        <v>0</v>
      </c>
      <c r="S119" s="142">
        <v>0</v>
      </c>
      <c r="T119" s="143">
        <f t="shared" ref="T119:T128" si="13">S119*H119</f>
        <v>0</v>
      </c>
      <c r="AR119" s="144" t="s">
        <v>368</v>
      </c>
      <c r="AT119" s="144" t="s">
        <v>308</v>
      </c>
      <c r="AU119" s="144" t="s">
        <v>81</v>
      </c>
      <c r="AY119" s="18" t="s">
        <v>306</v>
      </c>
      <c r="BE119" s="145">
        <f t="shared" ref="BE119:BE128" si="14">IF(N119="základní",J119,0)</f>
        <v>0</v>
      </c>
      <c r="BF119" s="145">
        <f t="shared" ref="BF119:BF128" si="15">IF(N119="snížená",J119,0)</f>
        <v>0</v>
      </c>
      <c r="BG119" s="145">
        <f t="shared" ref="BG119:BG128" si="16">IF(N119="zákl. přenesená",J119,0)</f>
        <v>0</v>
      </c>
      <c r="BH119" s="145">
        <f t="shared" ref="BH119:BH128" si="17">IF(N119="sníž. přenesená",J119,0)</f>
        <v>0</v>
      </c>
      <c r="BI119" s="145">
        <f t="shared" ref="BI119:BI128" si="18">IF(N119="nulová",J119,0)</f>
        <v>0</v>
      </c>
      <c r="BJ119" s="18" t="s">
        <v>79</v>
      </c>
      <c r="BK119" s="145">
        <f t="shared" ref="BK119:BK128" si="19">ROUND(I119*H119,2)</f>
        <v>0</v>
      </c>
      <c r="BL119" s="18" t="s">
        <v>368</v>
      </c>
      <c r="BM119" s="144" t="s">
        <v>578</v>
      </c>
    </row>
    <row r="120" spans="2:65" s="1" customFormat="1" ht="16.5" customHeight="1">
      <c r="B120" s="33"/>
      <c r="C120" s="133" t="s">
        <v>446</v>
      </c>
      <c r="D120" s="133" t="s">
        <v>308</v>
      </c>
      <c r="E120" s="134" t="s">
        <v>5839</v>
      </c>
      <c r="F120" s="135" t="s">
        <v>5840</v>
      </c>
      <c r="G120" s="136" t="s">
        <v>422</v>
      </c>
      <c r="H120" s="137">
        <v>5</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81</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591</v>
      </c>
    </row>
    <row r="121" spans="2:65" s="1" customFormat="1" ht="16.5" customHeight="1">
      <c r="B121" s="33"/>
      <c r="C121" s="133" t="s">
        <v>7</v>
      </c>
      <c r="D121" s="133" t="s">
        <v>308</v>
      </c>
      <c r="E121" s="134" t="s">
        <v>5841</v>
      </c>
      <c r="F121" s="135" t="s">
        <v>5842</v>
      </c>
      <c r="G121" s="136" t="s">
        <v>422</v>
      </c>
      <c r="H121" s="137">
        <v>1</v>
      </c>
      <c r="I121" s="138"/>
      <c r="J121" s="139">
        <f t="shared" si="10"/>
        <v>0</v>
      </c>
      <c r="K121" s="135" t="s">
        <v>311</v>
      </c>
      <c r="L121" s="33"/>
      <c r="M121" s="140" t="s">
        <v>21</v>
      </c>
      <c r="N121" s="141" t="s">
        <v>43</v>
      </c>
      <c r="P121" s="142">
        <f t="shared" si="11"/>
        <v>0</v>
      </c>
      <c r="Q121" s="142">
        <v>0</v>
      </c>
      <c r="R121" s="142">
        <f t="shared" si="12"/>
        <v>0</v>
      </c>
      <c r="S121" s="142">
        <v>0</v>
      </c>
      <c r="T121" s="143">
        <f t="shared" si="13"/>
        <v>0</v>
      </c>
      <c r="AR121" s="144" t="s">
        <v>368</v>
      </c>
      <c r="AT121" s="144" t="s">
        <v>308</v>
      </c>
      <c r="AU121" s="144" t="s">
        <v>81</v>
      </c>
      <c r="AY121" s="18" t="s">
        <v>306</v>
      </c>
      <c r="BE121" s="145">
        <f t="shared" si="14"/>
        <v>0</v>
      </c>
      <c r="BF121" s="145">
        <f t="shared" si="15"/>
        <v>0</v>
      </c>
      <c r="BG121" s="145">
        <f t="shared" si="16"/>
        <v>0</v>
      </c>
      <c r="BH121" s="145">
        <f t="shared" si="17"/>
        <v>0</v>
      </c>
      <c r="BI121" s="145">
        <f t="shared" si="18"/>
        <v>0</v>
      </c>
      <c r="BJ121" s="18" t="s">
        <v>79</v>
      </c>
      <c r="BK121" s="145">
        <f t="shared" si="19"/>
        <v>0</v>
      </c>
      <c r="BL121" s="18" t="s">
        <v>368</v>
      </c>
      <c r="BM121" s="144" t="s">
        <v>603</v>
      </c>
    </row>
    <row r="122" spans="2:65" s="1" customFormat="1" ht="16.5" customHeight="1">
      <c r="B122" s="33"/>
      <c r="C122" s="133" t="s">
        <v>460</v>
      </c>
      <c r="D122" s="133" t="s">
        <v>308</v>
      </c>
      <c r="E122" s="134" t="s">
        <v>5843</v>
      </c>
      <c r="F122" s="135" t="s">
        <v>5844</v>
      </c>
      <c r="G122" s="136" t="s">
        <v>422</v>
      </c>
      <c r="H122" s="137">
        <v>4</v>
      </c>
      <c r="I122" s="138"/>
      <c r="J122" s="139">
        <f t="shared" si="10"/>
        <v>0</v>
      </c>
      <c r="K122" s="135" t="s">
        <v>311</v>
      </c>
      <c r="L122" s="33"/>
      <c r="M122" s="140" t="s">
        <v>21</v>
      </c>
      <c r="N122" s="141" t="s">
        <v>43</v>
      </c>
      <c r="P122" s="142">
        <f t="shared" si="11"/>
        <v>0</v>
      </c>
      <c r="Q122" s="142">
        <v>0</v>
      </c>
      <c r="R122" s="142">
        <f t="shared" si="12"/>
        <v>0</v>
      </c>
      <c r="S122" s="142">
        <v>0</v>
      </c>
      <c r="T122" s="143">
        <f t="shared" si="13"/>
        <v>0</v>
      </c>
      <c r="AR122" s="144" t="s">
        <v>368</v>
      </c>
      <c r="AT122" s="144" t="s">
        <v>308</v>
      </c>
      <c r="AU122" s="144" t="s">
        <v>81</v>
      </c>
      <c r="AY122" s="18" t="s">
        <v>306</v>
      </c>
      <c r="BE122" s="145">
        <f t="shared" si="14"/>
        <v>0</v>
      </c>
      <c r="BF122" s="145">
        <f t="shared" si="15"/>
        <v>0</v>
      </c>
      <c r="BG122" s="145">
        <f t="shared" si="16"/>
        <v>0</v>
      </c>
      <c r="BH122" s="145">
        <f t="shared" si="17"/>
        <v>0</v>
      </c>
      <c r="BI122" s="145">
        <f t="shared" si="18"/>
        <v>0</v>
      </c>
      <c r="BJ122" s="18" t="s">
        <v>79</v>
      </c>
      <c r="BK122" s="145">
        <f t="shared" si="19"/>
        <v>0</v>
      </c>
      <c r="BL122" s="18" t="s">
        <v>368</v>
      </c>
      <c r="BM122" s="144" t="s">
        <v>618</v>
      </c>
    </row>
    <row r="123" spans="2:65" s="1" customFormat="1" ht="16.5" customHeight="1">
      <c r="B123" s="33"/>
      <c r="C123" s="133" t="s">
        <v>468</v>
      </c>
      <c r="D123" s="133" t="s">
        <v>308</v>
      </c>
      <c r="E123" s="134" t="s">
        <v>5845</v>
      </c>
      <c r="F123" s="135" t="s">
        <v>5846</v>
      </c>
      <c r="G123" s="136" t="s">
        <v>422</v>
      </c>
      <c r="H123" s="137">
        <v>2</v>
      </c>
      <c r="I123" s="138"/>
      <c r="J123" s="139">
        <f t="shared" si="10"/>
        <v>0</v>
      </c>
      <c r="K123" s="135" t="s">
        <v>311</v>
      </c>
      <c r="L123" s="33"/>
      <c r="M123" s="140" t="s">
        <v>21</v>
      </c>
      <c r="N123" s="141" t="s">
        <v>43</v>
      </c>
      <c r="P123" s="142">
        <f t="shared" si="11"/>
        <v>0</v>
      </c>
      <c r="Q123" s="142">
        <v>0</v>
      </c>
      <c r="R123" s="142">
        <f t="shared" si="12"/>
        <v>0</v>
      </c>
      <c r="S123" s="142">
        <v>0</v>
      </c>
      <c r="T123" s="143">
        <f t="shared" si="13"/>
        <v>0</v>
      </c>
      <c r="AR123" s="144" t="s">
        <v>368</v>
      </c>
      <c r="AT123" s="144" t="s">
        <v>308</v>
      </c>
      <c r="AU123" s="144" t="s">
        <v>81</v>
      </c>
      <c r="AY123" s="18" t="s">
        <v>306</v>
      </c>
      <c r="BE123" s="145">
        <f t="shared" si="14"/>
        <v>0</v>
      </c>
      <c r="BF123" s="145">
        <f t="shared" si="15"/>
        <v>0</v>
      </c>
      <c r="BG123" s="145">
        <f t="shared" si="16"/>
        <v>0</v>
      </c>
      <c r="BH123" s="145">
        <f t="shared" si="17"/>
        <v>0</v>
      </c>
      <c r="BI123" s="145">
        <f t="shared" si="18"/>
        <v>0</v>
      </c>
      <c r="BJ123" s="18" t="s">
        <v>79</v>
      </c>
      <c r="BK123" s="145">
        <f t="shared" si="19"/>
        <v>0</v>
      </c>
      <c r="BL123" s="18" t="s">
        <v>368</v>
      </c>
      <c r="BM123" s="144" t="s">
        <v>635</v>
      </c>
    </row>
    <row r="124" spans="2:65" s="1" customFormat="1" ht="16.5" customHeight="1">
      <c r="B124" s="33"/>
      <c r="C124" s="133" t="s">
        <v>476</v>
      </c>
      <c r="D124" s="133" t="s">
        <v>308</v>
      </c>
      <c r="E124" s="134" t="s">
        <v>2202</v>
      </c>
      <c r="F124" s="135" t="s">
        <v>5847</v>
      </c>
      <c r="G124" s="136" t="s">
        <v>422</v>
      </c>
      <c r="H124" s="137">
        <v>2</v>
      </c>
      <c r="I124" s="138"/>
      <c r="J124" s="139">
        <f t="shared" si="10"/>
        <v>0</v>
      </c>
      <c r="K124" s="135" t="s">
        <v>311</v>
      </c>
      <c r="L124" s="33"/>
      <c r="M124" s="140" t="s">
        <v>21</v>
      </c>
      <c r="N124" s="141" t="s">
        <v>43</v>
      </c>
      <c r="P124" s="142">
        <f t="shared" si="11"/>
        <v>0</v>
      </c>
      <c r="Q124" s="142">
        <v>0</v>
      </c>
      <c r="R124" s="142">
        <f t="shared" si="12"/>
        <v>0</v>
      </c>
      <c r="S124" s="142">
        <v>0</v>
      </c>
      <c r="T124" s="143">
        <f t="shared" si="13"/>
        <v>0</v>
      </c>
      <c r="AR124" s="144" t="s">
        <v>368</v>
      </c>
      <c r="AT124" s="144" t="s">
        <v>308</v>
      </c>
      <c r="AU124" s="144" t="s">
        <v>81</v>
      </c>
      <c r="AY124" s="18" t="s">
        <v>306</v>
      </c>
      <c r="BE124" s="145">
        <f t="shared" si="14"/>
        <v>0</v>
      </c>
      <c r="BF124" s="145">
        <f t="shared" si="15"/>
        <v>0</v>
      </c>
      <c r="BG124" s="145">
        <f t="shared" si="16"/>
        <v>0</v>
      </c>
      <c r="BH124" s="145">
        <f t="shared" si="17"/>
        <v>0</v>
      </c>
      <c r="BI124" s="145">
        <f t="shared" si="18"/>
        <v>0</v>
      </c>
      <c r="BJ124" s="18" t="s">
        <v>79</v>
      </c>
      <c r="BK124" s="145">
        <f t="shared" si="19"/>
        <v>0</v>
      </c>
      <c r="BL124" s="18" t="s">
        <v>368</v>
      </c>
      <c r="BM124" s="144" t="s">
        <v>646</v>
      </c>
    </row>
    <row r="125" spans="2:65" s="1" customFormat="1" ht="16.5" customHeight="1">
      <c r="B125" s="33"/>
      <c r="C125" s="133" t="s">
        <v>482</v>
      </c>
      <c r="D125" s="133" t="s">
        <v>308</v>
      </c>
      <c r="E125" s="134" t="s">
        <v>5848</v>
      </c>
      <c r="F125" s="135" t="s">
        <v>5849</v>
      </c>
      <c r="G125" s="136" t="s">
        <v>422</v>
      </c>
      <c r="H125" s="137">
        <v>2</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368</v>
      </c>
      <c r="AT125" s="144" t="s">
        <v>308</v>
      </c>
      <c r="AU125" s="144" t="s">
        <v>81</v>
      </c>
      <c r="AY125" s="18" t="s">
        <v>306</v>
      </c>
      <c r="BE125" s="145">
        <f t="shared" si="14"/>
        <v>0</v>
      </c>
      <c r="BF125" s="145">
        <f t="shared" si="15"/>
        <v>0</v>
      </c>
      <c r="BG125" s="145">
        <f t="shared" si="16"/>
        <v>0</v>
      </c>
      <c r="BH125" s="145">
        <f t="shared" si="17"/>
        <v>0</v>
      </c>
      <c r="BI125" s="145">
        <f t="shared" si="18"/>
        <v>0</v>
      </c>
      <c r="BJ125" s="18" t="s">
        <v>79</v>
      </c>
      <c r="BK125" s="145">
        <f t="shared" si="19"/>
        <v>0</v>
      </c>
      <c r="BL125" s="18" t="s">
        <v>368</v>
      </c>
      <c r="BM125" s="144" t="s">
        <v>658</v>
      </c>
    </row>
    <row r="126" spans="2:65" s="1" customFormat="1" ht="16.5" customHeight="1">
      <c r="B126" s="33"/>
      <c r="C126" s="133" t="s">
        <v>489</v>
      </c>
      <c r="D126" s="133" t="s">
        <v>308</v>
      </c>
      <c r="E126" s="134" t="s">
        <v>1897</v>
      </c>
      <c r="F126" s="135" t="s">
        <v>5850</v>
      </c>
      <c r="G126" s="136" t="s">
        <v>422</v>
      </c>
      <c r="H126" s="137">
        <v>2</v>
      </c>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368</v>
      </c>
      <c r="AT126" s="144" t="s">
        <v>308</v>
      </c>
      <c r="AU126" s="144" t="s">
        <v>81</v>
      </c>
      <c r="AY126" s="18" t="s">
        <v>306</v>
      </c>
      <c r="BE126" s="145">
        <f t="shared" si="14"/>
        <v>0</v>
      </c>
      <c r="BF126" s="145">
        <f t="shared" si="15"/>
        <v>0</v>
      </c>
      <c r="BG126" s="145">
        <f t="shared" si="16"/>
        <v>0</v>
      </c>
      <c r="BH126" s="145">
        <f t="shared" si="17"/>
        <v>0</v>
      </c>
      <c r="BI126" s="145">
        <f t="shared" si="18"/>
        <v>0</v>
      </c>
      <c r="BJ126" s="18" t="s">
        <v>79</v>
      </c>
      <c r="BK126" s="145">
        <f t="shared" si="19"/>
        <v>0</v>
      </c>
      <c r="BL126" s="18" t="s">
        <v>368</v>
      </c>
      <c r="BM126" s="144" t="s">
        <v>680</v>
      </c>
    </row>
    <row r="127" spans="2:65" s="1" customFormat="1" ht="16.5" customHeight="1">
      <c r="B127" s="33"/>
      <c r="C127" s="133" t="s">
        <v>497</v>
      </c>
      <c r="D127" s="133" t="s">
        <v>308</v>
      </c>
      <c r="E127" s="134" t="s">
        <v>1903</v>
      </c>
      <c r="F127" s="135" t="s">
        <v>5851</v>
      </c>
      <c r="G127" s="136" t="s">
        <v>422</v>
      </c>
      <c r="H127" s="137">
        <v>4</v>
      </c>
      <c r="I127" s="138"/>
      <c r="J127" s="139">
        <f t="shared" si="10"/>
        <v>0</v>
      </c>
      <c r="K127" s="135" t="s">
        <v>311</v>
      </c>
      <c r="L127" s="33"/>
      <c r="M127" s="140" t="s">
        <v>21</v>
      </c>
      <c r="N127" s="141" t="s">
        <v>43</v>
      </c>
      <c r="P127" s="142">
        <f t="shared" si="11"/>
        <v>0</v>
      </c>
      <c r="Q127" s="142">
        <v>0</v>
      </c>
      <c r="R127" s="142">
        <f t="shared" si="12"/>
        <v>0</v>
      </c>
      <c r="S127" s="142">
        <v>0</v>
      </c>
      <c r="T127" s="143">
        <f t="shared" si="13"/>
        <v>0</v>
      </c>
      <c r="AR127" s="144" t="s">
        <v>368</v>
      </c>
      <c r="AT127" s="144" t="s">
        <v>308</v>
      </c>
      <c r="AU127" s="144" t="s">
        <v>81</v>
      </c>
      <c r="AY127" s="18" t="s">
        <v>306</v>
      </c>
      <c r="BE127" s="145">
        <f t="shared" si="14"/>
        <v>0</v>
      </c>
      <c r="BF127" s="145">
        <f t="shared" si="15"/>
        <v>0</v>
      </c>
      <c r="BG127" s="145">
        <f t="shared" si="16"/>
        <v>0</v>
      </c>
      <c r="BH127" s="145">
        <f t="shared" si="17"/>
        <v>0</v>
      </c>
      <c r="BI127" s="145">
        <f t="shared" si="18"/>
        <v>0</v>
      </c>
      <c r="BJ127" s="18" t="s">
        <v>79</v>
      </c>
      <c r="BK127" s="145">
        <f t="shared" si="19"/>
        <v>0</v>
      </c>
      <c r="BL127" s="18" t="s">
        <v>368</v>
      </c>
      <c r="BM127" s="144" t="s">
        <v>709</v>
      </c>
    </row>
    <row r="128" spans="2:65" s="1" customFormat="1" ht="21.75" customHeight="1">
      <c r="B128" s="33"/>
      <c r="C128" s="133" t="s">
        <v>504</v>
      </c>
      <c r="D128" s="133" t="s">
        <v>308</v>
      </c>
      <c r="E128" s="134" t="s">
        <v>5852</v>
      </c>
      <c r="F128" s="135" t="s">
        <v>5853</v>
      </c>
      <c r="G128" s="136" t="s">
        <v>422</v>
      </c>
      <c r="H128" s="137">
        <v>2</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368</v>
      </c>
      <c r="AT128" s="144" t="s">
        <v>308</v>
      </c>
      <c r="AU128" s="144" t="s">
        <v>81</v>
      </c>
      <c r="AY128" s="18" t="s">
        <v>306</v>
      </c>
      <c r="BE128" s="145">
        <f t="shared" si="14"/>
        <v>0</v>
      </c>
      <c r="BF128" s="145">
        <f t="shared" si="15"/>
        <v>0</v>
      </c>
      <c r="BG128" s="145">
        <f t="shared" si="16"/>
        <v>0</v>
      </c>
      <c r="BH128" s="145">
        <f t="shared" si="17"/>
        <v>0</v>
      </c>
      <c r="BI128" s="145">
        <f t="shared" si="18"/>
        <v>0</v>
      </c>
      <c r="BJ128" s="18" t="s">
        <v>79</v>
      </c>
      <c r="BK128" s="145">
        <f t="shared" si="19"/>
        <v>0</v>
      </c>
      <c r="BL128" s="18" t="s">
        <v>368</v>
      </c>
      <c r="BM128" s="144" t="s">
        <v>719</v>
      </c>
    </row>
    <row r="129" spans="2:65" s="11" customFormat="1" ht="22.9" customHeight="1">
      <c r="B129" s="121"/>
      <c r="D129" s="122" t="s">
        <v>71</v>
      </c>
      <c r="E129" s="131" t="s">
        <v>5854</v>
      </c>
      <c r="F129" s="131" t="s">
        <v>5855</v>
      </c>
      <c r="I129" s="124"/>
      <c r="J129" s="132">
        <f>BK129</f>
        <v>0</v>
      </c>
      <c r="L129" s="121"/>
      <c r="M129" s="126"/>
      <c r="P129" s="127">
        <f>SUM(P130:P137)</f>
        <v>0</v>
      </c>
      <c r="R129" s="127">
        <f>SUM(R130:R137)</f>
        <v>0</v>
      </c>
      <c r="T129" s="128">
        <f>SUM(T130:T137)</f>
        <v>0</v>
      </c>
      <c r="AR129" s="122" t="s">
        <v>79</v>
      </c>
      <c r="AT129" s="129" t="s">
        <v>71</v>
      </c>
      <c r="AU129" s="129" t="s">
        <v>79</v>
      </c>
      <c r="AY129" s="122" t="s">
        <v>306</v>
      </c>
      <c r="BK129" s="130">
        <f>SUM(BK130:BK137)</f>
        <v>0</v>
      </c>
    </row>
    <row r="130" spans="2:65" s="1" customFormat="1" ht="16.5" customHeight="1">
      <c r="B130" s="33"/>
      <c r="C130" s="133" t="s">
        <v>511</v>
      </c>
      <c r="D130" s="133" t="s">
        <v>308</v>
      </c>
      <c r="E130" s="134" t="s">
        <v>5856</v>
      </c>
      <c r="F130" s="135" t="s">
        <v>5857</v>
      </c>
      <c r="G130" s="136" t="s">
        <v>240</v>
      </c>
      <c r="H130" s="137">
        <v>4</v>
      </c>
      <c r="I130" s="138"/>
      <c r="J130" s="139">
        <f t="shared" ref="J130:J137" si="20">ROUND(I130*H130,2)</f>
        <v>0</v>
      </c>
      <c r="K130" s="135" t="s">
        <v>311</v>
      </c>
      <c r="L130" s="33"/>
      <c r="M130" s="140" t="s">
        <v>21</v>
      </c>
      <c r="N130" s="141" t="s">
        <v>43</v>
      </c>
      <c r="P130" s="142">
        <f t="shared" ref="P130:P137" si="21">O130*H130</f>
        <v>0</v>
      </c>
      <c r="Q130" s="142">
        <v>0</v>
      </c>
      <c r="R130" s="142">
        <f t="shared" ref="R130:R137" si="22">Q130*H130</f>
        <v>0</v>
      </c>
      <c r="S130" s="142">
        <v>0</v>
      </c>
      <c r="T130" s="143">
        <f t="shared" ref="T130:T137" si="23">S130*H130</f>
        <v>0</v>
      </c>
      <c r="AR130" s="144" t="s">
        <v>368</v>
      </c>
      <c r="AT130" s="144" t="s">
        <v>308</v>
      </c>
      <c r="AU130" s="144" t="s">
        <v>81</v>
      </c>
      <c r="AY130" s="18" t="s">
        <v>306</v>
      </c>
      <c r="BE130" s="145">
        <f t="shared" ref="BE130:BE137" si="24">IF(N130="základní",J130,0)</f>
        <v>0</v>
      </c>
      <c r="BF130" s="145">
        <f t="shared" ref="BF130:BF137" si="25">IF(N130="snížená",J130,0)</f>
        <v>0</v>
      </c>
      <c r="BG130" s="145">
        <f t="shared" ref="BG130:BG137" si="26">IF(N130="zákl. přenesená",J130,0)</f>
        <v>0</v>
      </c>
      <c r="BH130" s="145">
        <f t="shared" ref="BH130:BH137" si="27">IF(N130="sníž. přenesená",J130,0)</f>
        <v>0</v>
      </c>
      <c r="BI130" s="145">
        <f t="shared" ref="BI130:BI137" si="28">IF(N130="nulová",J130,0)</f>
        <v>0</v>
      </c>
      <c r="BJ130" s="18" t="s">
        <v>79</v>
      </c>
      <c r="BK130" s="145">
        <f t="shared" ref="BK130:BK137" si="29">ROUND(I130*H130,2)</f>
        <v>0</v>
      </c>
      <c r="BL130" s="18" t="s">
        <v>368</v>
      </c>
      <c r="BM130" s="144" t="s">
        <v>732</v>
      </c>
    </row>
    <row r="131" spans="2:65" s="1" customFormat="1" ht="16.5" customHeight="1">
      <c r="B131" s="33"/>
      <c r="C131" s="133" t="s">
        <v>517</v>
      </c>
      <c r="D131" s="133" t="s">
        <v>308</v>
      </c>
      <c r="E131" s="134" t="s">
        <v>5858</v>
      </c>
      <c r="F131" s="135" t="s">
        <v>5859</v>
      </c>
      <c r="G131" s="136" t="s">
        <v>240</v>
      </c>
      <c r="H131" s="137">
        <v>4</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368</v>
      </c>
      <c r="AT131" s="144" t="s">
        <v>308</v>
      </c>
      <c r="AU131" s="144" t="s">
        <v>81</v>
      </c>
      <c r="AY131" s="18" t="s">
        <v>306</v>
      </c>
      <c r="BE131" s="145">
        <f t="shared" si="24"/>
        <v>0</v>
      </c>
      <c r="BF131" s="145">
        <f t="shared" si="25"/>
        <v>0</v>
      </c>
      <c r="BG131" s="145">
        <f t="shared" si="26"/>
        <v>0</v>
      </c>
      <c r="BH131" s="145">
        <f t="shared" si="27"/>
        <v>0</v>
      </c>
      <c r="BI131" s="145">
        <f t="shared" si="28"/>
        <v>0</v>
      </c>
      <c r="BJ131" s="18" t="s">
        <v>79</v>
      </c>
      <c r="BK131" s="145">
        <f t="shared" si="29"/>
        <v>0</v>
      </c>
      <c r="BL131" s="18" t="s">
        <v>368</v>
      </c>
      <c r="BM131" s="144" t="s">
        <v>752</v>
      </c>
    </row>
    <row r="132" spans="2:65" s="1" customFormat="1" ht="16.5" customHeight="1">
      <c r="B132" s="33"/>
      <c r="C132" s="133" t="s">
        <v>523</v>
      </c>
      <c r="D132" s="133" t="s">
        <v>308</v>
      </c>
      <c r="E132" s="134" t="s">
        <v>2939</v>
      </c>
      <c r="F132" s="135" t="s">
        <v>5860</v>
      </c>
      <c r="G132" s="136" t="s">
        <v>240</v>
      </c>
      <c r="H132" s="137">
        <v>8</v>
      </c>
      <c r="I132" s="138"/>
      <c r="J132" s="139">
        <f t="shared" si="20"/>
        <v>0</v>
      </c>
      <c r="K132" s="135" t="s">
        <v>311</v>
      </c>
      <c r="L132" s="33"/>
      <c r="M132" s="140" t="s">
        <v>21</v>
      </c>
      <c r="N132" s="141" t="s">
        <v>43</v>
      </c>
      <c r="P132" s="142">
        <f t="shared" si="21"/>
        <v>0</v>
      </c>
      <c r="Q132" s="142">
        <v>0</v>
      </c>
      <c r="R132" s="142">
        <f t="shared" si="22"/>
        <v>0</v>
      </c>
      <c r="S132" s="142">
        <v>0</v>
      </c>
      <c r="T132" s="143">
        <f t="shared" si="23"/>
        <v>0</v>
      </c>
      <c r="AR132" s="144" t="s">
        <v>368</v>
      </c>
      <c r="AT132" s="144" t="s">
        <v>308</v>
      </c>
      <c r="AU132" s="144" t="s">
        <v>81</v>
      </c>
      <c r="AY132" s="18" t="s">
        <v>306</v>
      </c>
      <c r="BE132" s="145">
        <f t="shared" si="24"/>
        <v>0</v>
      </c>
      <c r="BF132" s="145">
        <f t="shared" si="25"/>
        <v>0</v>
      </c>
      <c r="BG132" s="145">
        <f t="shared" si="26"/>
        <v>0</v>
      </c>
      <c r="BH132" s="145">
        <f t="shared" si="27"/>
        <v>0</v>
      </c>
      <c r="BI132" s="145">
        <f t="shared" si="28"/>
        <v>0</v>
      </c>
      <c r="BJ132" s="18" t="s">
        <v>79</v>
      </c>
      <c r="BK132" s="145">
        <f t="shared" si="29"/>
        <v>0</v>
      </c>
      <c r="BL132" s="18" t="s">
        <v>368</v>
      </c>
      <c r="BM132" s="144" t="s">
        <v>764</v>
      </c>
    </row>
    <row r="133" spans="2:65" s="1" customFormat="1" ht="16.5" customHeight="1">
      <c r="B133" s="33"/>
      <c r="C133" s="133" t="s">
        <v>530</v>
      </c>
      <c r="D133" s="133" t="s">
        <v>308</v>
      </c>
      <c r="E133" s="134" t="s">
        <v>2943</v>
      </c>
      <c r="F133" s="135" t="s">
        <v>5861</v>
      </c>
      <c r="G133" s="136" t="s">
        <v>240</v>
      </c>
      <c r="H133" s="137">
        <v>32</v>
      </c>
      <c r="I133" s="138"/>
      <c r="J133" s="139">
        <f t="shared" si="20"/>
        <v>0</v>
      </c>
      <c r="K133" s="135" t="s">
        <v>311</v>
      </c>
      <c r="L133" s="33"/>
      <c r="M133" s="140" t="s">
        <v>21</v>
      </c>
      <c r="N133" s="141" t="s">
        <v>43</v>
      </c>
      <c r="P133" s="142">
        <f t="shared" si="21"/>
        <v>0</v>
      </c>
      <c r="Q133" s="142">
        <v>0</v>
      </c>
      <c r="R133" s="142">
        <f t="shared" si="22"/>
        <v>0</v>
      </c>
      <c r="S133" s="142">
        <v>0</v>
      </c>
      <c r="T133" s="143">
        <f t="shared" si="23"/>
        <v>0</v>
      </c>
      <c r="AR133" s="144" t="s">
        <v>368</v>
      </c>
      <c r="AT133" s="144" t="s">
        <v>308</v>
      </c>
      <c r="AU133" s="144" t="s">
        <v>81</v>
      </c>
      <c r="AY133" s="18" t="s">
        <v>306</v>
      </c>
      <c r="BE133" s="145">
        <f t="shared" si="24"/>
        <v>0</v>
      </c>
      <c r="BF133" s="145">
        <f t="shared" si="25"/>
        <v>0</v>
      </c>
      <c r="BG133" s="145">
        <f t="shared" si="26"/>
        <v>0</v>
      </c>
      <c r="BH133" s="145">
        <f t="shared" si="27"/>
        <v>0</v>
      </c>
      <c r="BI133" s="145">
        <f t="shared" si="28"/>
        <v>0</v>
      </c>
      <c r="BJ133" s="18" t="s">
        <v>79</v>
      </c>
      <c r="BK133" s="145">
        <f t="shared" si="29"/>
        <v>0</v>
      </c>
      <c r="BL133" s="18" t="s">
        <v>368</v>
      </c>
      <c r="BM133" s="144" t="s">
        <v>776</v>
      </c>
    </row>
    <row r="134" spans="2:65" s="1" customFormat="1" ht="16.5" customHeight="1">
      <c r="B134" s="33"/>
      <c r="C134" s="133" t="s">
        <v>538</v>
      </c>
      <c r="D134" s="133" t="s">
        <v>308</v>
      </c>
      <c r="E134" s="134" t="s">
        <v>5862</v>
      </c>
      <c r="F134" s="135" t="s">
        <v>5863</v>
      </c>
      <c r="G134" s="136" t="s">
        <v>240</v>
      </c>
      <c r="H134" s="137">
        <v>16</v>
      </c>
      <c r="I134" s="138"/>
      <c r="J134" s="139">
        <f t="shared" si="20"/>
        <v>0</v>
      </c>
      <c r="K134" s="135" t="s">
        <v>311</v>
      </c>
      <c r="L134" s="33"/>
      <c r="M134" s="140" t="s">
        <v>21</v>
      </c>
      <c r="N134" s="141" t="s">
        <v>43</v>
      </c>
      <c r="P134" s="142">
        <f t="shared" si="21"/>
        <v>0</v>
      </c>
      <c r="Q134" s="142">
        <v>0</v>
      </c>
      <c r="R134" s="142">
        <f t="shared" si="22"/>
        <v>0</v>
      </c>
      <c r="S134" s="142">
        <v>0</v>
      </c>
      <c r="T134" s="143">
        <f t="shared" si="23"/>
        <v>0</v>
      </c>
      <c r="AR134" s="144" t="s">
        <v>368</v>
      </c>
      <c r="AT134" s="144" t="s">
        <v>308</v>
      </c>
      <c r="AU134" s="144" t="s">
        <v>81</v>
      </c>
      <c r="AY134" s="18" t="s">
        <v>306</v>
      </c>
      <c r="BE134" s="145">
        <f t="shared" si="24"/>
        <v>0</v>
      </c>
      <c r="BF134" s="145">
        <f t="shared" si="25"/>
        <v>0</v>
      </c>
      <c r="BG134" s="145">
        <f t="shared" si="26"/>
        <v>0</v>
      </c>
      <c r="BH134" s="145">
        <f t="shared" si="27"/>
        <v>0</v>
      </c>
      <c r="BI134" s="145">
        <f t="shared" si="28"/>
        <v>0</v>
      </c>
      <c r="BJ134" s="18" t="s">
        <v>79</v>
      </c>
      <c r="BK134" s="145">
        <f t="shared" si="29"/>
        <v>0</v>
      </c>
      <c r="BL134" s="18" t="s">
        <v>368</v>
      </c>
      <c r="BM134" s="144" t="s">
        <v>790</v>
      </c>
    </row>
    <row r="135" spans="2:65" s="1" customFormat="1" ht="16.5" customHeight="1">
      <c r="B135" s="33"/>
      <c r="C135" s="133" t="s">
        <v>545</v>
      </c>
      <c r="D135" s="133" t="s">
        <v>308</v>
      </c>
      <c r="E135" s="134" t="s">
        <v>2946</v>
      </c>
      <c r="F135" s="135" t="s">
        <v>5864</v>
      </c>
      <c r="G135" s="136" t="s">
        <v>236</v>
      </c>
      <c r="H135" s="137">
        <v>49</v>
      </c>
      <c r="I135" s="138"/>
      <c r="J135" s="139">
        <f t="shared" si="20"/>
        <v>0</v>
      </c>
      <c r="K135" s="135" t="s">
        <v>311</v>
      </c>
      <c r="L135" s="33"/>
      <c r="M135" s="140" t="s">
        <v>21</v>
      </c>
      <c r="N135" s="141" t="s">
        <v>43</v>
      </c>
      <c r="P135" s="142">
        <f t="shared" si="21"/>
        <v>0</v>
      </c>
      <c r="Q135" s="142">
        <v>0</v>
      </c>
      <c r="R135" s="142">
        <f t="shared" si="22"/>
        <v>0</v>
      </c>
      <c r="S135" s="142">
        <v>0</v>
      </c>
      <c r="T135" s="143">
        <f t="shared" si="23"/>
        <v>0</v>
      </c>
      <c r="AR135" s="144" t="s">
        <v>368</v>
      </c>
      <c r="AT135" s="144" t="s">
        <v>308</v>
      </c>
      <c r="AU135" s="144" t="s">
        <v>81</v>
      </c>
      <c r="AY135" s="18" t="s">
        <v>306</v>
      </c>
      <c r="BE135" s="145">
        <f t="shared" si="24"/>
        <v>0</v>
      </c>
      <c r="BF135" s="145">
        <f t="shared" si="25"/>
        <v>0</v>
      </c>
      <c r="BG135" s="145">
        <f t="shared" si="26"/>
        <v>0</v>
      </c>
      <c r="BH135" s="145">
        <f t="shared" si="27"/>
        <v>0</v>
      </c>
      <c r="BI135" s="145">
        <f t="shared" si="28"/>
        <v>0</v>
      </c>
      <c r="BJ135" s="18" t="s">
        <v>79</v>
      </c>
      <c r="BK135" s="145">
        <f t="shared" si="29"/>
        <v>0</v>
      </c>
      <c r="BL135" s="18" t="s">
        <v>368</v>
      </c>
      <c r="BM135" s="144" t="s">
        <v>802</v>
      </c>
    </row>
    <row r="136" spans="2:65" s="1" customFormat="1" ht="16.5" customHeight="1">
      <c r="B136" s="33"/>
      <c r="C136" s="133" t="s">
        <v>553</v>
      </c>
      <c r="D136" s="133" t="s">
        <v>308</v>
      </c>
      <c r="E136" s="134" t="s">
        <v>2949</v>
      </c>
      <c r="F136" s="135" t="s">
        <v>5865</v>
      </c>
      <c r="G136" s="136" t="s">
        <v>236</v>
      </c>
      <c r="H136" s="137">
        <v>52</v>
      </c>
      <c r="I136" s="138"/>
      <c r="J136" s="139">
        <f t="shared" si="20"/>
        <v>0</v>
      </c>
      <c r="K136" s="135" t="s">
        <v>311</v>
      </c>
      <c r="L136" s="33"/>
      <c r="M136" s="140" t="s">
        <v>21</v>
      </c>
      <c r="N136" s="141" t="s">
        <v>43</v>
      </c>
      <c r="P136" s="142">
        <f t="shared" si="21"/>
        <v>0</v>
      </c>
      <c r="Q136" s="142">
        <v>0</v>
      </c>
      <c r="R136" s="142">
        <f t="shared" si="22"/>
        <v>0</v>
      </c>
      <c r="S136" s="142">
        <v>0</v>
      </c>
      <c r="T136" s="143">
        <f t="shared" si="23"/>
        <v>0</v>
      </c>
      <c r="AR136" s="144" t="s">
        <v>368</v>
      </c>
      <c r="AT136" s="144" t="s">
        <v>308</v>
      </c>
      <c r="AU136" s="144" t="s">
        <v>81</v>
      </c>
      <c r="AY136" s="18" t="s">
        <v>306</v>
      </c>
      <c r="BE136" s="145">
        <f t="shared" si="24"/>
        <v>0</v>
      </c>
      <c r="BF136" s="145">
        <f t="shared" si="25"/>
        <v>0</v>
      </c>
      <c r="BG136" s="145">
        <f t="shared" si="26"/>
        <v>0</v>
      </c>
      <c r="BH136" s="145">
        <f t="shared" si="27"/>
        <v>0</v>
      </c>
      <c r="BI136" s="145">
        <f t="shared" si="28"/>
        <v>0</v>
      </c>
      <c r="BJ136" s="18" t="s">
        <v>79</v>
      </c>
      <c r="BK136" s="145">
        <f t="shared" si="29"/>
        <v>0</v>
      </c>
      <c r="BL136" s="18" t="s">
        <v>368</v>
      </c>
      <c r="BM136" s="144" t="s">
        <v>816</v>
      </c>
    </row>
    <row r="137" spans="2:65" s="1" customFormat="1" ht="16.5" customHeight="1">
      <c r="B137" s="33"/>
      <c r="C137" s="133" t="s">
        <v>562</v>
      </c>
      <c r="D137" s="133" t="s">
        <v>308</v>
      </c>
      <c r="E137" s="134" t="s">
        <v>5866</v>
      </c>
      <c r="F137" s="135" t="s">
        <v>5867</v>
      </c>
      <c r="G137" s="136" t="s">
        <v>236</v>
      </c>
      <c r="H137" s="137">
        <v>103</v>
      </c>
      <c r="I137" s="138"/>
      <c r="J137" s="139">
        <f t="shared" si="20"/>
        <v>0</v>
      </c>
      <c r="K137" s="135" t="s">
        <v>311</v>
      </c>
      <c r="L137" s="33"/>
      <c r="M137" s="140" t="s">
        <v>21</v>
      </c>
      <c r="N137" s="141" t="s">
        <v>43</v>
      </c>
      <c r="P137" s="142">
        <f t="shared" si="21"/>
        <v>0</v>
      </c>
      <c r="Q137" s="142">
        <v>0</v>
      </c>
      <c r="R137" s="142">
        <f t="shared" si="22"/>
        <v>0</v>
      </c>
      <c r="S137" s="142">
        <v>0</v>
      </c>
      <c r="T137" s="143">
        <f t="shared" si="23"/>
        <v>0</v>
      </c>
      <c r="AR137" s="144" t="s">
        <v>368</v>
      </c>
      <c r="AT137" s="144" t="s">
        <v>308</v>
      </c>
      <c r="AU137" s="144" t="s">
        <v>81</v>
      </c>
      <c r="AY137" s="18" t="s">
        <v>306</v>
      </c>
      <c r="BE137" s="145">
        <f t="shared" si="24"/>
        <v>0</v>
      </c>
      <c r="BF137" s="145">
        <f t="shared" si="25"/>
        <v>0</v>
      </c>
      <c r="BG137" s="145">
        <f t="shared" si="26"/>
        <v>0</v>
      </c>
      <c r="BH137" s="145">
        <f t="shared" si="27"/>
        <v>0</v>
      </c>
      <c r="BI137" s="145">
        <f t="shared" si="28"/>
        <v>0</v>
      </c>
      <c r="BJ137" s="18" t="s">
        <v>79</v>
      </c>
      <c r="BK137" s="145">
        <f t="shared" si="29"/>
        <v>0</v>
      </c>
      <c r="BL137" s="18" t="s">
        <v>368</v>
      </c>
      <c r="BM137" s="144" t="s">
        <v>828</v>
      </c>
    </row>
    <row r="138" spans="2:65" s="11" customFormat="1" ht="22.9" customHeight="1">
      <c r="B138" s="121"/>
      <c r="D138" s="122" t="s">
        <v>71</v>
      </c>
      <c r="E138" s="131" t="s">
        <v>447</v>
      </c>
      <c r="F138" s="131" t="s">
        <v>2958</v>
      </c>
      <c r="I138" s="124"/>
      <c r="J138" s="132">
        <f>BK138</f>
        <v>0</v>
      </c>
      <c r="L138" s="121"/>
      <c r="M138" s="126"/>
      <c r="P138" s="127">
        <f>SUM(P139:P148)</f>
        <v>0</v>
      </c>
      <c r="R138" s="127">
        <f>SUM(R139:R148)</f>
        <v>0</v>
      </c>
      <c r="T138" s="128">
        <f>SUM(T139:T148)</f>
        <v>0</v>
      </c>
      <c r="AR138" s="122" t="s">
        <v>89</v>
      </c>
      <c r="AT138" s="129" t="s">
        <v>71</v>
      </c>
      <c r="AU138" s="129" t="s">
        <v>79</v>
      </c>
      <c r="AY138" s="122" t="s">
        <v>306</v>
      </c>
      <c r="BK138" s="130">
        <f>SUM(BK139:BK148)</f>
        <v>0</v>
      </c>
    </row>
    <row r="139" spans="2:65" s="1" customFormat="1" ht="16.5" customHeight="1">
      <c r="B139" s="33"/>
      <c r="C139" s="133" t="s">
        <v>571</v>
      </c>
      <c r="D139" s="133" t="s">
        <v>308</v>
      </c>
      <c r="E139" s="134" t="s">
        <v>5868</v>
      </c>
      <c r="F139" s="135" t="s">
        <v>2959</v>
      </c>
      <c r="G139" s="136" t="s">
        <v>2061</v>
      </c>
      <c r="H139" s="137">
        <v>380</v>
      </c>
      <c r="I139" s="138"/>
      <c r="J139" s="139">
        <f t="shared" ref="J139:J148" si="30">ROUND(I139*H139,2)</f>
        <v>0</v>
      </c>
      <c r="K139" s="135" t="s">
        <v>311</v>
      </c>
      <c r="L139" s="33"/>
      <c r="M139" s="140" t="s">
        <v>21</v>
      </c>
      <c r="N139" s="141" t="s">
        <v>43</v>
      </c>
      <c r="P139" s="142">
        <f t="shared" ref="P139:P148" si="31">O139*H139</f>
        <v>0</v>
      </c>
      <c r="Q139" s="142">
        <v>0</v>
      </c>
      <c r="R139" s="142">
        <f t="shared" ref="R139:R148" si="32">Q139*H139</f>
        <v>0</v>
      </c>
      <c r="S139" s="142">
        <v>0</v>
      </c>
      <c r="T139" s="143">
        <f t="shared" ref="T139:T148" si="33">S139*H139</f>
        <v>0</v>
      </c>
      <c r="AR139" s="144" t="s">
        <v>368</v>
      </c>
      <c r="AT139" s="144" t="s">
        <v>308</v>
      </c>
      <c r="AU139" s="144" t="s">
        <v>81</v>
      </c>
      <c r="AY139" s="18" t="s">
        <v>306</v>
      </c>
      <c r="BE139" s="145">
        <f t="shared" ref="BE139:BE148" si="34">IF(N139="základní",J139,0)</f>
        <v>0</v>
      </c>
      <c r="BF139" s="145">
        <f t="shared" ref="BF139:BF148" si="35">IF(N139="snížená",J139,0)</f>
        <v>0</v>
      </c>
      <c r="BG139" s="145">
        <f t="shared" ref="BG139:BG148" si="36">IF(N139="zákl. přenesená",J139,0)</f>
        <v>0</v>
      </c>
      <c r="BH139" s="145">
        <f t="shared" ref="BH139:BH148" si="37">IF(N139="sníž. přenesená",J139,0)</f>
        <v>0</v>
      </c>
      <c r="BI139" s="145">
        <f t="shared" ref="BI139:BI148" si="38">IF(N139="nulová",J139,0)</f>
        <v>0</v>
      </c>
      <c r="BJ139" s="18" t="s">
        <v>79</v>
      </c>
      <c r="BK139" s="145">
        <f t="shared" ref="BK139:BK148" si="39">ROUND(I139*H139,2)</f>
        <v>0</v>
      </c>
      <c r="BL139" s="18" t="s">
        <v>368</v>
      </c>
      <c r="BM139" s="144" t="s">
        <v>839</v>
      </c>
    </row>
    <row r="140" spans="2:65" s="1" customFormat="1" ht="16.5" customHeight="1">
      <c r="B140" s="33"/>
      <c r="C140" s="133" t="s">
        <v>578</v>
      </c>
      <c r="D140" s="133" t="s">
        <v>308</v>
      </c>
      <c r="E140" s="134" t="s">
        <v>3011</v>
      </c>
      <c r="F140" s="135" t="s">
        <v>2961</v>
      </c>
      <c r="G140" s="136" t="s">
        <v>236</v>
      </c>
      <c r="H140" s="137">
        <v>140</v>
      </c>
      <c r="I140" s="138"/>
      <c r="J140" s="139">
        <f t="shared" si="30"/>
        <v>0</v>
      </c>
      <c r="K140" s="135" t="s">
        <v>311</v>
      </c>
      <c r="L140" s="33"/>
      <c r="M140" s="140" t="s">
        <v>21</v>
      </c>
      <c r="N140" s="141" t="s">
        <v>43</v>
      </c>
      <c r="P140" s="142">
        <f t="shared" si="31"/>
        <v>0</v>
      </c>
      <c r="Q140" s="142">
        <v>0</v>
      </c>
      <c r="R140" s="142">
        <f t="shared" si="32"/>
        <v>0</v>
      </c>
      <c r="S140" s="142">
        <v>0</v>
      </c>
      <c r="T140" s="143">
        <f t="shared" si="33"/>
        <v>0</v>
      </c>
      <c r="AR140" s="144" t="s">
        <v>368</v>
      </c>
      <c r="AT140" s="144" t="s">
        <v>308</v>
      </c>
      <c r="AU140" s="144" t="s">
        <v>81</v>
      </c>
      <c r="AY140" s="18" t="s">
        <v>306</v>
      </c>
      <c r="BE140" s="145">
        <f t="shared" si="34"/>
        <v>0</v>
      </c>
      <c r="BF140" s="145">
        <f t="shared" si="35"/>
        <v>0</v>
      </c>
      <c r="BG140" s="145">
        <f t="shared" si="36"/>
        <v>0</v>
      </c>
      <c r="BH140" s="145">
        <f t="shared" si="37"/>
        <v>0</v>
      </c>
      <c r="BI140" s="145">
        <f t="shared" si="38"/>
        <v>0</v>
      </c>
      <c r="BJ140" s="18" t="s">
        <v>79</v>
      </c>
      <c r="BK140" s="145">
        <f t="shared" si="39"/>
        <v>0</v>
      </c>
      <c r="BL140" s="18" t="s">
        <v>368</v>
      </c>
      <c r="BM140" s="144" t="s">
        <v>852</v>
      </c>
    </row>
    <row r="141" spans="2:65" s="1" customFormat="1" ht="16.5" customHeight="1">
      <c r="B141" s="33"/>
      <c r="C141" s="133" t="s">
        <v>585</v>
      </c>
      <c r="D141" s="133" t="s">
        <v>308</v>
      </c>
      <c r="E141" s="134" t="s">
        <v>3014</v>
      </c>
      <c r="F141" s="135" t="s">
        <v>2963</v>
      </c>
      <c r="G141" s="136" t="s">
        <v>2061</v>
      </c>
      <c r="H141" s="137">
        <v>350</v>
      </c>
      <c r="I141" s="138"/>
      <c r="J141" s="139">
        <f t="shared" si="30"/>
        <v>0</v>
      </c>
      <c r="K141" s="135" t="s">
        <v>311</v>
      </c>
      <c r="L141" s="33"/>
      <c r="M141" s="140" t="s">
        <v>21</v>
      </c>
      <c r="N141" s="141" t="s">
        <v>43</v>
      </c>
      <c r="P141" s="142">
        <f t="shared" si="31"/>
        <v>0</v>
      </c>
      <c r="Q141" s="142">
        <v>0</v>
      </c>
      <c r="R141" s="142">
        <f t="shared" si="32"/>
        <v>0</v>
      </c>
      <c r="S141" s="142">
        <v>0</v>
      </c>
      <c r="T141" s="143">
        <f t="shared" si="33"/>
        <v>0</v>
      </c>
      <c r="AR141" s="144" t="s">
        <v>368</v>
      </c>
      <c r="AT141" s="144" t="s">
        <v>308</v>
      </c>
      <c r="AU141" s="144" t="s">
        <v>81</v>
      </c>
      <c r="AY141" s="18" t="s">
        <v>306</v>
      </c>
      <c r="BE141" s="145">
        <f t="shared" si="34"/>
        <v>0</v>
      </c>
      <c r="BF141" s="145">
        <f t="shared" si="35"/>
        <v>0</v>
      </c>
      <c r="BG141" s="145">
        <f t="shared" si="36"/>
        <v>0</v>
      </c>
      <c r="BH141" s="145">
        <f t="shared" si="37"/>
        <v>0</v>
      </c>
      <c r="BI141" s="145">
        <f t="shared" si="38"/>
        <v>0</v>
      </c>
      <c r="BJ141" s="18" t="s">
        <v>79</v>
      </c>
      <c r="BK141" s="145">
        <f t="shared" si="39"/>
        <v>0</v>
      </c>
      <c r="BL141" s="18" t="s">
        <v>368</v>
      </c>
      <c r="BM141" s="144" t="s">
        <v>865</v>
      </c>
    </row>
    <row r="142" spans="2:65" s="1" customFormat="1" ht="16.5" customHeight="1">
      <c r="B142" s="33"/>
      <c r="C142" s="133" t="s">
        <v>591</v>
      </c>
      <c r="D142" s="133" t="s">
        <v>308</v>
      </c>
      <c r="E142" s="134" t="s">
        <v>3017</v>
      </c>
      <c r="F142" s="135" t="s">
        <v>5869</v>
      </c>
      <c r="G142" s="136" t="s">
        <v>422</v>
      </c>
      <c r="H142" s="137">
        <v>2</v>
      </c>
      <c r="I142" s="138"/>
      <c r="J142" s="139">
        <f t="shared" si="30"/>
        <v>0</v>
      </c>
      <c r="K142" s="135" t="s">
        <v>311</v>
      </c>
      <c r="L142" s="33"/>
      <c r="M142" s="140" t="s">
        <v>21</v>
      </c>
      <c r="N142" s="141" t="s">
        <v>43</v>
      </c>
      <c r="P142" s="142">
        <f t="shared" si="31"/>
        <v>0</v>
      </c>
      <c r="Q142" s="142">
        <v>0</v>
      </c>
      <c r="R142" s="142">
        <f t="shared" si="32"/>
        <v>0</v>
      </c>
      <c r="S142" s="142">
        <v>0</v>
      </c>
      <c r="T142" s="143">
        <f t="shared" si="33"/>
        <v>0</v>
      </c>
      <c r="AR142" s="144" t="s">
        <v>368</v>
      </c>
      <c r="AT142" s="144" t="s">
        <v>308</v>
      </c>
      <c r="AU142" s="144" t="s">
        <v>81</v>
      </c>
      <c r="AY142" s="18" t="s">
        <v>306</v>
      </c>
      <c r="BE142" s="145">
        <f t="shared" si="34"/>
        <v>0</v>
      </c>
      <c r="BF142" s="145">
        <f t="shared" si="35"/>
        <v>0</v>
      </c>
      <c r="BG142" s="145">
        <f t="shared" si="36"/>
        <v>0</v>
      </c>
      <c r="BH142" s="145">
        <f t="shared" si="37"/>
        <v>0</v>
      </c>
      <c r="BI142" s="145">
        <f t="shared" si="38"/>
        <v>0</v>
      </c>
      <c r="BJ142" s="18" t="s">
        <v>79</v>
      </c>
      <c r="BK142" s="145">
        <f t="shared" si="39"/>
        <v>0</v>
      </c>
      <c r="BL142" s="18" t="s">
        <v>368</v>
      </c>
      <c r="BM142" s="144" t="s">
        <v>877</v>
      </c>
    </row>
    <row r="143" spans="2:65" s="1" customFormat="1" ht="16.5" customHeight="1">
      <c r="B143" s="33"/>
      <c r="C143" s="133" t="s">
        <v>597</v>
      </c>
      <c r="D143" s="133" t="s">
        <v>308</v>
      </c>
      <c r="E143" s="134" t="s">
        <v>5870</v>
      </c>
      <c r="F143" s="135" t="s">
        <v>5871</v>
      </c>
      <c r="G143" s="136" t="s">
        <v>2061</v>
      </c>
      <c r="H143" s="137">
        <v>60</v>
      </c>
      <c r="I143" s="138"/>
      <c r="J143" s="139">
        <f t="shared" si="30"/>
        <v>0</v>
      </c>
      <c r="K143" s="135" t="s">
        <v>311</v>
      </c>
      <c r="L143" s="33"/>
      <c r="M143" s="140" t="s">
        <v>21</v>
      </c>
      <c r="N143" s="141" t="s">
        <v>43</v>
      </c>
      <c r="P143" s="142">
        <f t="shared" si="31"/>
        <v>0</v>
      </c>
      <c r="Q143" s="142">
        <v>0</v>
      </c>
      <c r="R143" s="142">
        <f t="shared" si="32"/>
        <v>0</v>
      </c>
      <c r="S143" s="142">
        <v>0</v>
      </c>
      <c r="T143" s="143">
        <f t="shared" si="33"/>
        <v>0</v>
      </c>
      <c r="AR143" s="144" t="s">
        <v>368</v>
      </c>
      <c r="AT143" s="144" t="s">
        <v>308</v>
      </c>
      <c r="AU143" s="144" t="s">
        <v>81</v>
      </c>
      <c r="AY143" s="18" t="s">
        <v>306</v>
      </c>
      <c r="BE143" s="145">
        <f t="shared" si="34"/>
        <v>0</v>
      </c>
      <c r="BF143" s="145">
        <f t="shared" si="35"/>
        <v>0</v>
      </c>
      <c r="BG143" s="145">
        <f t="shared" si="36"/>
        <v>0</v>
      </c>
      <c r="BH143" s="145">
        <f t="shared" si="37"/>
        <v>0</v>
      </c>
      <c r="BI143" s="145">
        <f t="shared" si="38"/>
        <v>0</v>
      </c>
      <c r="BJ143" s="18" t="s">
        <v>79</v>
      </c>
      <c r="BK143" s="145">
        <f t="shared" si="39"/>
        <v>0</v>
      </c>
      <c r="BL143" s="18" t="s">
        <v>368</v>
      </c>
      <c r="BM143" s="144" t="s">
        <v>888</v>
      </c>
    </row>
    <row r="144" spans="2:65" s="1" customFormat="1" ht="21.75" customHeight="1">
      <c r="B144" s="33"/>
      <c r="C144" s="133" t="s">
        <v>603</v>
      </c>
      <c r="D144" s="133" t="s">
        <v>308</v>
      </c>
      <c r="E144" s="134" t="s">
        <v>5872</v>
      </c>
      <c r="F144" s="135" t="s">
        <v>5873</v>
      </c>
      <c r="G144" s="136" t="s">
        <v>2941</v>
      </c>
      <c r="H144" s="137">
        <v>3</v>
      </c>
      <c r="I144" s="138"/>
      <c r="J144" s="139">
        <f t="shared" si="30"/>
        <v>0</v>
      </c>
      <c r="K144" s="135" t="s">
        <v>311</v>
      </c>
      <c r="L144" s="33"/>
      <c r="M144" s="140" t="s">
        <v>21</v>
      </c>
      <c r="N144" s="141" t="s">
        <v>43</v>
      </c>
      <c r="P144" s="142">
        <f t="shared" si="31"/>
        <v>0</v>
      </c>
      <c r="Q144" s="142">
        <v>0</v>
      </c>
      <c r="R144" s="142">
        <f t="shared" si="32"/>
        <v>0</v>
      </c>
      <c r="S144" s="142">
        <v>0</v>
      </c>
      <c r="T144" s="143">
        <f t="shared" si="33"/>
        <v>0</v>
      </c>
      <c r="AR144" s="144" t="s">
        <v>368</v>
      </c>
      <c r="AT144" s="144" t="s">
        <v>308</v>
      </c>
      <c r="AU144" s="144" t="s">
        <v>81</v>
      </c>
      <c r="AY144" s="18" t="s">
        <v>306</v>
      </c>
      <c r="BE144" s="145">
        <f t="shared" si="34"/>
        <v>0</v>
      </c>
      <c r="BF144" s="145">
        <f t="shared" si="35"/>
        <v>0</v>
      </c>
      <c r="BG144" s="145">
        <f t="shared" si="36"/>
        <v>0</v>
      </c>
      <c r="BH144" s="145">
        <f t="shared" si="37"/>
        <v>0</v>
      </c>
      <c r="BI144" s="145">
        <f t="shared" si="38"/>
        <v>0</v>
      </c>
      <c r="BJ144" s="18" t="s">
        <v>79</v>
      </c>
      <c r="BK144" s="145">
        <f t="shared" si="39"/>
        <v>0</v>
      </c>
      <c r="BL144" s="18" t="s">
        <v>368</v>
      </c>
      <c r="BM144" s="144" t="s">
        <v>904</v>
      </c>
    </row>
    <row r="145" spans="2:65" s="1" customFormat="1" ht="16.5" customHeight="1">
      <c r="B145" s="33"/>
      <c r="C145" s="133" t="s">
        <v>610</v>
      </c>
      <c r="D145" s="133" t="s">
        <v>308</v>
      </c>
      <c r="E145" s="134" t="s">
        <v>5874</v>
      </c>
      <c r="F145" s="135" t="s">
        <v>5875</v>
      </c>
      <c r="G145" s="136" t="s">
        <v>1336</v>
      </c>
      <c r="H145" s="137">
        <v>80</v>
      </c>
      <c r="I145" s="138"/>
      <c r="J145" s="139">
        <f t="shared" si="30"/>
        <v>0</v>
      </c>
      <c r="K145" s="135" t="s">
        <v>311</v>
      </c>
      <c r="L145" s="33"/>
      <c r="M145" s="140" t="s">
        <v>21</v>
      </c>
      <c r="N145" s="141" t="s">
        <v>43</v>
      </c>
      <c r="P145" s="142">
        <f t="shared" si="31"/>
        <v>0</v>
      </c>
      <c r="Q145" s="142">
        <v>0</v>
      </c>
      <c r="R145" s="142">
        <f t="shared" si="32"/>
        <v>0</v>
      </c>
      <c r="S145" s="142">
        <v>0</v>
      </c>
      <c r="T145" s="143">
        <f t="shared" si="33"/>
        <v>0</v>
      </c>
      <c r="AR145" s="144" t="s">
        <v>368</v>
      </c>
      <c r="AT145" s="144" t="s">
        <v>308</v>
      </c>
      <c r="AU145" s="144" t="s">
        <v>81</v>
      </c>
      <c r="AY145" s="18" t="s">
        <v>306</v>
      </c>
      <c r="BE145" s="145">
        <f t="shared" si="34"/>
        <v>0</v>
      </c>
      <c r="BF145" s="145">
        <f t="shared" si="35"/>
        <v>0</v>
      </c>
      <c r="BG145" s="145">
        <f t="shared" si="36"/>
        <v>0</v>
      </c>
      <c r="BH145" s="145">
        <f t="shared" si="37"/>
        <v>0</v>
      </c>
      <c r="BI145" s="145">
        <f t="shared" si="38"/>
        <v>0</v>
      </c>
      <c r="BJ145" s="18" t="s">
        <v>79</v>
      </c>
      <c r="BK145" s="145">
        <f t="shared" si="39"/>
        <v>0</v>
      </c>
      <c r="BL145" s="18" t="s">
        <v>368</v>
      </c>
      <c r="BM145" s="144" t="s">
        <v>927</v>
      </c>
    </row>
    <row r="146" spans="2:65" s="1" customFormat="1" ht="16.5" customHeight="1">
      <c r="B146" s="33"/>
      <c r="C146" s="133" t="s">
        <v>618</v>
      </c>
      <c r="D146" s="133" t="s">
        <v>308</v>
      </c>
      <c r="E146" s="134" t="s">
        <v>5876</v>
      </c>
      <c r="F146" s="135" t="s">
        <v>5877</v>
      </c>
      <c r="G146" s="136" t="s">
        <v>236</v>
      </c>
      <c r="H146" s="137">
        <v>20</v>
      </c>
      <c r="I146" s="138"/>
      <c r="J146" s="139">
        <f t="shared" si="30"/>
        <v>0</v>
      </c>
      <c r="K146" s="135" t="s">
        <v>311</v>
      </c>
      <c r="L146" s="33"/>
      <c r="M146" s="140" t="s">
        <v>21</v>
      </c>
      <c r="N146" s="141" t="s">
        <v>43</v>
      </c>
      <c r="P146" s="142">
        <f t="shared" si="31"/>
        <v>0</v>
      </c>
      <c r="Q146" s="142">
        <v>0</v>
      </c>
      <c r="R146" s="142">
        <f t="shared" si="32"/>
        <v>0</v>
      </c>
      <c r="S146" s="142">
        <v>0</v>
      </c>
      <c r="T146" s="143">
        <f t="shared" si="33"/>
        <v>0</v>
      </c>
      <c r="AR146" s="144" t="s">
        <v>368</v>
      </c>
      <c r="AT146" s="144" t="s">
        <v>308</v>
      </c>
      <c r="AU146" s="144" t="s">
        <v>81</v>
      </c>
      <c r="AY146" s="18" t="s">
        <v>306</v>
      </c>
      <c r="BE146" s="145">
        <f t="shared" si="34"/>
        <v>0</v>
      </c>
      <c r="BF146" s="145">
        <f t="shared" si="35"/>
        <v>0</v>
      </c>
      <c r="BG146" s="145">
        <f t="shared" si="36"/>
        <v>0</v>
      </c>
      <c r="BH146" s="145">
        <f t="shared" si="37"/>
        <v>0</v>
      </c>
      <c r="BI146" s="145">
        <f t="shared" si="38"/>
        <v>0</v>
      </c>
      <c r="BJ146" s="18" t="s">
        <v>79</v>
      </c>
      <c r="BK146" s="145">
        <f t="shared" si="39"/>
        <v>0</v>
      </c>
      <c r="BL146" s="18" t="s">
        <v>368</v>
      </c>
      <c r="BM146" s="144" t="s">
        <v>943</v>
      </c>
    </row>
    <row r="147" spans="2:65" s="1" customFormat="1" ht="16.5" customHeight="1">
      <c r="B147" s="33"/>
      <c r="C147" s="133" t="s">
        <v>629</v>
      </c>
      <c r="D147" s="133" t="s">
        <v>308</v>
      </c>
      <c r="E147" s="134" t="s">
        <v>5878</v>
      </c>
      <c r="F147" s="135" t="s">
        <v>5879</v>
      </c>
      <c r="G147" s="136" t="s">
        <v>422</v>
      </c>
      <c r="H147" s="137">
        <v>1</v>
      </c>
      <c r="I147" s="138"/>
      <c r="J147" s="139">
        <f t="shared" si="30"/>
        <v>0</v>
      </c>
      <c r="K147" s="135" t="s">
        <v>311</v>
      </c>
      <c r="L147" s="33"/>
      <c r="M147" s="140" t="s">
        <v>21</v>
      </c>
      <c r="N147" s="141" t="s">
        <v>43</v>
      </c>
      <c r="P147" s="142">
        <f t="shared" si="31"/>
        <v>0</v>
      </c>
      <c r="Q147" s="142">
        <v>0</v>
      </c>
      <c r="R147" s="142">
        <f t="shared" si="32"/>
        <v>0</v>
      </c>
      <c r="S147" s="142">
        <v>0</v>
      </c>
      <c r="T147" s="143">
        <f t="shared" si="33"/>
        <v>0</v>
      </c>
      <c r="AR147" s="144" t="s">
        <v>368</v>
      </c>
      <c r="AT147" s="144" t="s">
        <v>308</v>
      </c>
      <c r="AU147" s="144" t="s">
        <v>81</v>
      </c>
      <c r="AY147" s="18" t="s">
        <v>306</v>
      </c>
      <c r="BE147" s="145">
        <f t="shared" si="34"/>
        <v>0</v>
      </c>
      <c r="BF147" s="145">
        <f t="shared" si="35"/>
        <v>0</v>
      </c>
      <c r="BG147" s="145">
        <f t="shared" si="36"/>
        <v>0</v>
      </c>
      <c r="BH147" s="145">
        <f t="shared" si="37"/>
        <v>0</v>
      </c>
      <c r="BI147" s="145">
        <f t="shared" si="38"/>
        <v>0</v>
      </c>
      <c r="BJ147" s="18" t="s">
        <v>79</v>
      </c>
      <c r="BK147" s="145">
        <f t="shared" si="39"/>
        <v>0</v>
      </c>
      <c r="BL147" s="18" t="s">
        <v>368</v>
      </c>
      <c r="BM147" s="144" t="s">
        <v>954</v>
      </c>
    </row>
    <row r="148" spans="2:65" s="1" customFormat="1" ht="16.5" customHeight="1">
      <c r="B148" s="33"/>
      <c r="C148" s="133" t="s">
        <v>635</v>
      </c>
      <c r="D148" s="133" t="s">
        <v>308</v>
      </c>
      <c r="E148" s="134" t="s">
        <v>5880</v>
      </c>
      <c r="F148" s="135" t="s">
        <v>5779</v>
      </c>
      <c r="G148" s="136" t="s">
        <v>422</v>
      </c>
      <c r="H148" s="137">
        <v>1</v>
      </c>
      <c r="I148" s="138"/>
      <c r="J148" s="139">
        <f t="shared" si="30"/>
        <v>0</v>
      </c>
      <c r="K148" s="135" t="s">
        <v>311</v>
      </c>
      <c r="L148" s="33"/>
      <c r="M148" s="140" t="s">
        <v>21</v>
      </c>
      <c r="N148" s="141" t="s">
        <v>43</v>
      </c>
      <c r="P148" s="142">
        <f t="shared" si="31"/>
        <v>0</v>
      </c>
      <c r="Q148" s="142">
        <v>0</v>
      </c>
      <c r="R148" s="142">
        <f t="shared" si="32"/>
        <v>0</v>
      </c>
      <c r="S148" s="142">
        <v>0</v>
      </c>
      <c r="T148" s="143">
        <f t="shared" si="33"/>
        <v>0</v>
      </c>
      <c r="AR148" s="144" t="s">
        <v>368</v>
      </c>
      <c r="AT148" s="144" t="s">
        <v>308</v>
      </c>
      <c r="AU148" s="144" t="s">
        <v>81</v>
      </c>
      <c r="AY148" s="18" t="s">
        <v>306</v>
      </c>
      <c r="BE148" s="145">
        <f t="shared" si="34"/>
        <v>0</v>
      </c>
      <c r="BF148" s="145">
        <f t="shared" si="35"/>
        <v>0</v>
      </c>
      <c r="BG148" s="145">
        <f t="shared" si="36"/>
        <v>0</v>
      </c>
      <c r="BH148" s="145">
        <f t="shared" si="37"/>
        <v>0</v>
      </c>
      <c r="BI148" s="145">
        <f t="shared" si="38"/>
        <v>0</v>
      </c>
      <c r="BJ148" s="18" t="s">
        <v>79</v>
      </c>
      <c r="BK148" s="145">
        <f t="shared" si="39"/>
        <v>0</v>
      </c>
      <c r="BL148" s="18" t="s">
        <v>368</v>
      </c>
      <c r="BM148" s="144" t="s">
        <v>965</v>
      </c>
    </row>
    <row r="149" spans="2:65" s="11" customFormat="1" ht="22.9" customHeight="1">
      <c r="B149" s="121"/>
      <c r="D149" s="122" t="s">
        <v>71</v>
      </c>
      <c r="E149" s="131" t="s">
        <v>71</v>
      </c>
      <c r="F149" s="131" t="s">
        <v>3007</v>
      </c>
      <c r="I149" s="124"/>
      <c r="J149" s="132">
        <f>BK149</f>
        <v>0</v>
      </c>
      <c r="L149" s="121"/>
      <c r="M149" s="126"/>
      <c r="P149" s="127">
        <f>SUM(P150:P158)</f>
        <v>0</v>
      </c>
      <c r="R149" s="127">
        <f>SUM(R150:R158)</f>
        <v>0</v>
      </c>
      <c r="T149" s="128">
        <f>SUM(T150:T158)</f>
        <v>0</v>
      </c>
      <c r="AR149" s="122" t="s">
        <v>79</v>
      </c>
      <c r="AT149" s="129" t="s">
        <v>71</v>
      </c>
      <c r="AU149" s="129" t="s">
        <v>79</v>
      </c>
      <c r="AY149" s="122" t="s">
        <v>306</v>
      </c>
      <c r="BK149" s="130">
        <f>SUM(BK150:BK158)</f>
        <v>0</v>
      </c>
    </row>
    <row r="150" spans="2:65" s="1" customFormat="1" ht="16.5" customHeight="1">
      <c r="B150" s="33"/>
      <c r="C150" s="133" t="s">
        <v>640</v>
      </c>
      <c r="D150" s="133" t="s">
        <v>308</v>
      </c>
      <c r="E150" s="134" t="s">
        <v>5881</v>
      </c>
      <c r="F150" s="135" t="s">
        <v>3009</v>
      </c>
      <c r="G150" s="136" t="s">
        <v>422</v>
      </c>
      <c r="H150" s="137">
        <v>1</v>
      </c>
      <c r="I150" s="138"/>
      <c r="J150" s="139">
        <f t="shared" ref="J150:J158" si="40">ROUND(I150*H150,2)</f>
        <v>0</v>
      </c>
      <c r="K150" s="135" t="s">
        <v>311</v>
      </c>
      <c r="L150" s="33"/>
      <c r="M150" s="140" t="s">
        <v>21</v>
      </c>
      <c r="N150" s="141" t="s">
        <v>43</v>
      </c>
      <c r="P150" s="142">
        <f t="shared" ref="P150:P158" si="41">O150*H150</f>
        <v>0</v>
      </c>
      <c r="Q150" s="142">
        <v>0</v>
      </c>
      <c r="R150" s="142">
        <f t="shared" ref="R150:R158" si="42">Q150*H150</f>
        <v>0</v>
      </c>
      <c r="S150" s="142">
        <v>0</v>
      </c>
      <c r="T150" s="143">
        <f t="shared" ref="T150:T158" si="43">S150*H150</f>
        <v>0</v>
      </c>
      <c r="AR150" s="144" t="s">
        <v>368</v>
      </c>
      <c r="AT150" s="144" t="s">
        <v>308</v>
      </c>
      <c r="AU150" s="144" t="s">
        <v>81</v>
      </c>
      <c r="AY150" s="18" t="s">
        <v>306</v>
      </c>
      <c r="BE150" s="145">
        <f t="shared" ref="BE150:BE158" si="44">IF(N150="základní",J150,0)</f>
        <v>0</v>
      </c>
      <c r="BF150" s="145">
        <f t="shared" ref="BF150:BF158" si="45">IF(N150="snížená",J150,0)</f>
        <v>0</v>
      </c>
      <c r="BG150" s="145">
        <f t="shared" ref="BG150:BG158" si="46">IF(N150="zákl. přenesená",J150,0)</f>
        <v>0</v>
      </c>
      <c r="BH150" s="145">
        <f t="shared" ref="BH150:BH158" si="47">IF(N150="sníž. přenesená",J150,0)</f>
        <v>0</v>
      </c>
      <c r="BI150" s="145">
        <f t="shared" ref="BI150:BI158" si="48">IF(N150="nulová",J150,0)</f>
        <v>0</v>
      </c>
      <c r="BJ150" s="18" t="s">
        <v>79</v>
      </c>
      <c r="BK150" s="145">
        <f t="shared" ref="BK150:BK158" si="49">ROUND(I150*H150,2)</f>
        <v>0</v>
      </c>
      <c r="BL150" s="18" t="s">
        <v>368</v>
      </c>
      <c r="BM150" s="144" t="s">
        <v>977</v>
      </c>
    </row>
    <row r="151" spans="2:65" s="1" customFormat="1" ht="16.5" customHeight="1">
      <c r="B151" s="33"/>
      <c r="C151" s="133" t="s">
        <v>646</v>
      </c>
      <c r="D151" s="133" t="s">
        <v>308</v>
      </c>
      <c r="E151" s="134" t="s">
        <v>5882</v>
      </c>
      <c r="F151" s="135" t="s">
        <v>5883</v>
      </c>
      <c r="G151" s="136" t="s">
        <v>1336</v>
      </c>
      <c r="H151" s="137">
        <v>60</v>
      </c>
      <c r="I151" s="138"/>
      <c r="J151" s="139">
        <f t="shared" si="40"/>
        <v>0</v>
      </c>
      <c r="K151" s="135" t="s">
        <v>311</v>
      </c>
      <c r="L151" s="33"/>
      <c r="M151" s="140" t="s">
        <v>21</v>
      </c>
      <c r="N151" s="141" t="s">
        <v>43</v>
      </c>
      <c r="P151" s="142">
        <f t="shared" si="41"/>
        <v>0</v>
      </c>
      <c r="Q151" s="142">
        <v>0</v>
      </c>
      <c r="R151" s="142">
        <f t="shared" si="42"/>
        <v>0</v>
      </c>
      <c r="S151" s="142">
        <v>0</v>
      </c>
      <c r="T151" s="143">
        <f t="shared" si="43"/>
        <v>0</v>
      </c>
      <c r="AR151" s="144" t="s">
        <v>368</v>
      </c>
      <c r="AT151" s="144" t="s">
        <v>308</v>
      </c>
      <c r="AU151" s="144" t="s">
        <v>81</v>
      </c>
      <c r="AY151" s="18" t="s">
        <v>306</v>
      </c>
      <c r="BE151" s="145">
        <f t="shared" si="44"/>
        <v>0</v>
      </c>
      <c r="BF151" s="145">
        <f t="shared" si="45"/>
        <v>0</v>
      </c>
      <c r="BG151" s="145">
        <f t="shared" si="46"/>
        <v>0</v>
      </c>
      <c r="BH151" s="145">
        <f t="shared" si="47"/>
        <v>0</v>
      </c>
      <c r="BI151" s="145">
        <f t="shared" si="48"/>
        <v>0</v>
      </c>
      <c r="BJ151" s="18" t="s">
        <v>79</v>
      </c>
      <c r="BK151" s="145">
        <f t="shared" si="49"/>
        <v>0</v>
      </c>
      <c r="BL151" s="18" t="s">
        <v>368</v>
      </c>
      <c r="BM151" s="144" t="s">
        <v>991</v>
      </c>
    </row>
    <row r="152" spans="2:65" s="1" customFormat="1" ht="16.5" customHeight="1">
      <c r="B152" s="33"/>
      <c r="C152" s="133" t="s">
        <v>651</v>
      </c>
      <c r="D152" s="133" t="s">
        <v>308</v>
      </c>
      <c r="E152" s="134" t="s">
        <v>5884</v>
      </c>
      <c r="F152" s="135" t="s">
        <v>5885</v>
      </c>
      <c r="G152" s="136" t="s">
        <v>1336</v>
      </c>
      <c r="H152" s="137">
        <v>4</v>
      </c>
      <c r="I152" s="138"/>
      <c r="J152" s="139">
        <f t="shared" si="40"/>
        <v>0</v>
      </c>
      <c r="K152" s="135" t="s">
        <v>311</v>
      </c>
      <c r="L152" s="33"/>
      <c r="M152" s="140" t="s">
        <v>21</v>
      </c>
      <c r="N152" s="141" t="s">
        <v>43</v>
      </c>
      <c r="P152" s="142">
        <f t="shared" si="41"/>
        <v>0</v>
      </c>
      <c r="Q152" s="142">
        <v>0</v>
      </c>
      <c r="R152" s="142">
        <f t="shared" si="42"/>
        <v>0</v>
      </c>
      <c r="S152" s="142">
        <v>0</v>
      </c>
      <c r="T152" s="143">
        <f t="shared" si="43"/>
        <v>0</v>
      </c>
      <c r="AR152" s="144" t="s">
        <v>368</v>
      </c>
      <c r="AT152" s="144" t="s">
        <v>308</v>
      </c>
      <c r="AU152" s="144" t="s">
        <v>81</v>
      </c>
      <c r="AY152" s="18" t="s">
        <v>306</v>
      </c>
      <c r="BE152" s="145">
        <f t="shared" si="44"/>
        <v>0</v>
      </c>
      <c r="BF152" s="145">
        <f t="shared" si="45"/>
        <v>0</v>
      </c>
      <c r="BG152" s="145">
        <f t="shared" si="46"/>
        <v>0</v>
      </c>
      <c r="BH152" s="145">
        <f t="shared" si="47"/>
        <v>0</v>
      </c>
      <c r="BI152" s="145">
        <f t="shared" si="48"/>
        <v>0</v>
      </c>
      <c r="BJ152" s="18" t="s">
        <v>79</v>
      </c>
      <c r="BK152" s="145">
        <f t="shared" si="49"/>
        <v>0</v>
      </c>
      <c r="BL152" s="18" t="s">
        <v>368</v>
      </c>
      <c r="BM152" s="144" t="s">
        <v>1002</v>
      </c>
    </row>
    <row r="153" spans="2:65" s="1" customFormat="1" ht="16.5" customHeight="1">
      <c r="B153" s="33"/>
      <c r="C153" s="133" t="s">
        <v>658</v>
      </c>
      <c r="D153" s="133" t="s">
        <v>308</v>
      </c>
      <c r="E153" s="134" t="s">
        <v>5886</v>
      </c>
      <c r="F153" s="135" t="s">
        <v>5887</v>
      </c>
      <c r="G153" s="136" t="s">
        <v>2087</v>
      </c>
      <c r="H153" s="137">
        <v>1</v>
      </c>
      <c r="I153" s="138"/>
      <c r="J153" s="139">
        <f t="shared" si="40"/>
        <v>0</v>
      </c>
      <c r="K153" s="135" t="s">
        <v>311</v>
      </c>
      <c r="L153" s="33"/>
      <c r="M153" s="140" t="s">
        <v>21</v>
      </c>
      <c r="N153" s="141" t="s">
        <v>43</v>
      </c>
      <c r="P153" s="142">
        <f t="shared" si="41"/>
        <v>0</v>
      </c>
      <c r="Q153" s="142">
        <v>0</v>
      </c>
      <c r="R153" s="142">
        <f t="shared" si="42"/>
        <v>0</v>
      </c>
      <c r="S153" s="142">
        <v>0</v>
      </c>
      <c r="T153" s="143">
        <f t="shared" si="43"/>
        <v>0</v>
      </c>
      <c r="AR153" s="144" t="s">
        <v>368</v>
      </c>
      <c r="AT153" s="144" t="s">
        <v>308</v>
      </c>
      <c r="AU153" s="144" t="s">
        <v>81</v>
      </c>
      <c r="AY153" s="18" t="s">
        <v>306</v>
      </c>
      <c r="BE153" s="145">
        <f t="shared" si="44"/>
        <v>0</v>
      </c>
      <c r="BF153" s="145">
        <f t="shared" si="45"/>
        <v>0</v>
      </c>
      <c r="BG153" s="145">
        <f t="shared" si="46"/>
        <v>0</v>
      </c>
      <c r="BH153" s="145">
        <f t="shared" si="47"/>
        <v>0</v>
      </c>
      <c r="BI153" s="145">
        <f t="shared" si="48"/>
        <v>0</v>
      </c>
      <c r="BJ153" s="18" t="s">
        <v>79</v>
      </c>
      <c r="BK153" s="145">
        <f t="shared" si="49"/>
        <v>0</v>
      </c>
      <c r="BL153" s="18" t="s">
        <v>368</v>
      </c>
      <c r="BM153" s="144" t="s">
        <v>1014</v>
      </c>
    </row>
    <row r="154" spans="2:65" s="1" customFormat="1" ht="16.5" customHeight="1">
      <c r="B154" s="33"/>
      <c r="C154" s="133" t="s">
        <v>665</v>
      </c>
      <c r="D154" s="133" t="s">
        <v>308</v>
      </c>
      <c r="E154" s="134" t="s">
        <v>5888</v>
      </c>
      <c r="F154" s="135" t="s">
        <v>5889</v>
      </c>
      <c r="G154" s="136" t="s">
        <v>2087</v>
      </c>
      <c r="H154" s="137">
        <v>1</v>
      </c>
      <c r="I154" s="138"/>
      <c r="J154" s="139">
        <f t="shared" si="40"/>
        <v>0</v>
      </c>
      <c r="K154" s="135" t="s">
        <v>311</v>
      </c>
      <c r="L154" s="33"/>
      <c r="M154" s="140" t="s">
        <v>21</v>
      </c>
      <c r="N154" s="141" t="s">
        <v>43</v>
      </c>
      <c r="P154" s="142">
        <f t="shared" si="41"/>
        <v>0</v>
      </c>
      <c r="Q154" s="142">
        <v>0</v>
      </c>
      <c r="R154" s="142">
        <f t="shared" si="42"/>
        <v>0</v>
      </c>
      <c r="S154" s="142">
        <v>0</v>
      </c>
      <c r="T154" s="143">
        <f t="shared" si="43"/>
        <v>0</v>
      </c>
      <c r="AR154" s="144" t="s">
        <v>368</v>
      </c>
      <c r="AT154" s="144" t="s">
        <v>308</v>
      </c>
      <c r="AU154" s="144" t="s">
        <v>81</v>
      </c>
      <c r="AY154" s="18" t="s">
        <v>306</v>
      </c>
      <c r="BE154" s="145">
        <f t="shared" si="44"/>
        <v>0</v>
      </c>
      <c r="BF154" s="145">
        <f t="shared" si="45"/>
        <v>0</v>
      </c>
      <c r="BG154" s="145">
        <f t="shared" si="46"/>
        <v>0</v>
      </c>
      <c r="BH154" s="145">
        <f t="shared" si="47"/>
        <v>0</v>
      </c>
      <c r="BI154" s="145">
        <f t="shared" si="48"/>
        <v>0</v>
      </c>
      <c r="BJ154" s="18" t="s">
        <v>79</v>
      </c>
      <c r="BK154" s="145">
        <f t="shared" si="49"/>
        <v>0</v>
      </c>
      <c r="BL154" s="18" t="s">
        <v>368</v>
      </c>
      <c r="BM154" s="144" t="s">
        <v>1026</v>
      </c>
    </row>
    <row r="155" spans="2:65" s="1" customFormat="1" ht="16.5" customHeight="1">
      <c r="B155" s="33"/>
      <c r="C155" s="133" t="s">
        <v>680</v>
      </c>
      <c r="D155" s="133" t="s">
        <v>308</v>
      </c>
      <c r="E155" s="134" t="s">
        <v>5890</v>
      </c>
      <c r="F155" s="135" t="s">
        <v>2969</v>
      </c>
      <c r="G155" s="136" t="s">
        <v>1336</v>
      </c>
      <c r="H155" s="137">
        <v>24</v>
      </c>
      <c r="I155" s="138"/>
      <c r="J155" s="139">
        <f t="shared" si="40"/>
        <v>0</v>
      </c>
      <c r="K155" s="135" t="s">
        <v>311</v>
      </c>
      <c r="L155" s="33"/>
      <c r="M155" s="140" t="s">
        <v>21</v>
      </c>
      <c r="N155" s="141" t="s">
        <v>43</v>
      </c>
      <c r="P155" s="142">
        <f t="shared" si="41"/>
        <v>0</v>
      </c>
      <c r="Q155" s="142">
        <v>0</v>
      </c>
      <c r="R155" s="142">
        <f t="shared" si="42"/>
        <v>0</v>
      </c>
      <c r="S155" s="142">
        <v>0</v>
      </c>
      <c r="T155" s="143">
        <f t="shared" si="43"/>
        <v>0</v>
      </c>
      <c r="AR155" s="144" t="s">
        <v>368</v>
      </c>
      <c r="AT155" s="144" t="s">
        <v>308</v>
      </c>
      <c r="AU155" s="144" t="s">
        <v>81</v>
      </c>
      <c r="AY155" s="18" t="s">
        <v>306</v>
      </c>
      <c r="BE155" s="145">
        <f t="shared" si="44"/>
        <v>0</v>
      </c>
      <c r="BF155" s="145">
        <f t="shared" si="45"/>
        <v>0</v>
      </c>
      <c r="BG155" s="145">
        <f t="shared" si="46"/>
        <v>0</v>
      </c>
      <c r="BH155" s="145">
        <f t="shared" si="47"/>
        <v>0</v>
      </c>
      <c r="BI155" s="145">
        <f t="shared" si="48"/>
        <v>0</v>
      </c>
      <c r="BJ155" s="18" t="s">
        <v>79</v>
      </c>
      <c r="BK155" s="145">
        <f t="shared" si="49"/>
        <v>0</v>
      </c>
      <c r="BL155" s="18" t="s">
        <v>368</v>
      </c>
      <c r="BM155" s="144" t="s">
        <v>1037</v>
      </c>
    </row>
    <row r="156" spans="2:65" s="1" customFormat="1" ht="21.75" customHeight="1">
      <c r="B156" s="33"/>
      <c r="C156" s="133" t="s">
        <v>703</v>
      </c>
      <c r="D156" s="133" t="s">
        <v>308</v>
      </c>
      <c r="E156" s="134" t="s">
        <v>5891</v>
      </c>
      <c r="F156" s="135" t="s">
        <v>5892</v>
      </c>
      <c r="G156" s="136" t="s">
        <v>1336</v>
      </c>
      <c r="H156" s="137">
        <v>40</v>
      </c>
      <c r="I156" s="138"/>
      <c r="J156" s="139">
        <f t="shared" si="40"/>
        <v>0</v>
      </c>
      <c r="K156" s="135" t="s">
        <v>311</v>
      </c>
      <c r="L156" s="33"/>
      <c r="M156" s="140" t="s">
        <v>21</v>
      </c>
      <c r="N156" s="141" t="s">
        <v>43</v>
      </c>
      <c r="P156" s="142">
        <f t="shared" si="41"/>
        <v>0</v>
      </c>
      <c r="Q156" s="142">
        <v>0</v>
      </c>
      <c r="R156" s="142">
        <f t="shared" si="42"/>
        <v>0</v>
      </c>
      <c r="S156" s="142">
        <v>0</v>
      </c>
      <c r="T156" s="143">
        <f t="shared" si="43"/>
        <v>0</v>
      </c>
      <c r="AR156" s="144" t="s">
        <v>368</v>
      </c>
      <c r="AT156" s="144" t="s">
        <v>308</v>
      </c>
      <c r="AU156" s="144" t="s">
        <v>81</v>
      </c>
      <c r="AY156" s="18" t="s">
        <v>306</v>
      </c>
      <c r="BE156" s="145">
        <f t="shared" si="44"/>
        <v>0</v>
      </c>
      <c r="BF156" s="145">
        <f t="shared" si="45"/>
        <v>0</v>
      </c>
      <c r="BG156" s="145">
        <f t="shared" si="46"/>
        <v>0</v>
      </c>
      <c r="BH156" s="145">
        <f t="shared" si="47"/>
        <v>0</v>
      </c>
      <c r="BI156" s="145">
        <f t="shared" si="48"/>
        <v>0</v>
      </c>
      <c r="BJ156" s="18" t="s">
        <v>79</v>
      </c>
      <c r="BK156" s="145">
        <f t="shared" si="49"/>
        <v>0</v>
      </c>
      <c r="BL156" s="18" t="s">
        <v>368</v>
      </c>
      <c r="BM156" s="144" t="s">
        <v>1047</v>
      </c>
    </row>
    <row r="157" spans="2:65" s="1" customFormat="1" ht="16.5" customHeight="1">
      <c r="B157" s="33"/>
      <c r="C157" s="133" t="s">
        <v>709</v>
      </c>
      <c r="D157" s="133" t="s">
        <v>308</v>
      </c>
      <c r="E157" s="134" t="s">
        <v>5893</v>
      </c>
      <c r="F157" s="135" t="s">
        <v>5894</v>
      </c>
      <c r="G157" s="136" t="s">
        <v>2087</v>
      </c>
      <c r="H157" s="137">
        <v>1</v>
      </c>
      <c r="I157" s="138"/>
      <c r="J157" s="139">
        <f t="shared" si="40"/>
        <v>0</v>
      </c>
      <c r="K157" s="135" t="s">
        <v>311</v>
      </c>
      <c r="L157" s="33"/>
      <c r="M157" s="140" t="s">
        <v>21</v>
      </c>
      <c r="N157" s="141" t="s">
        <v>43</v>
      </c>
      <c r="P157" s="142">
        <f t="shared" si="41"/>
        <v>0</v>
      </c>
      <c r="Q157" s="142">
        <v>0</v>
      </c>
      <c r="R157" s="142">
        <f t="shared" si="42"/>
        <v>0</v>
      </c>
      <c r="S157" s="142">
        <v>0</v>
      </c>
      <c r="T157" s="143">
        <f t="shared" si="43"/>
        <v>0</v>
      </c>
      <c r="AR157" s="144" t="s">
        <v>368</v>
      </c>
      <c r="AT157" s="144" t="s">
        <v>308</v>
      </c>
      <c r="AU157" s="144" t="s">
        <v>81</v>
      </c>
      <c r="AY157" s="18" t="s">
        <v>306</v>
      </c>
      <c r="BE157" s="145">
        <f t="shared" si="44"/>
        <v>0</v>
      </c>
      <c r="BF157" s="145">
        <f t="shared" si="45"/>
        <v>0</v>
      </c>
      <c r="BG157" s="145">
        <f t="shared" si="46"/>
        <v>0</v>
      </c>
      <c r="BH157" s="145">
        <f t="shared" si="47"/>
        <v>0</v>
      </c>
      <c r="BI157" s="145">
        <f t="shared" si="48"/>
        <v>0</v>
      </c>
      <c r="BJ157" s="18" t="s">
        <v>79</v>
      </c>
      <c r="BK157" s="145">
        <f t="shared" si="49"/>
        <v>0</v>
      </c>
      <c r="BL157" s="18" t="s">
        <v>368</v>
      </c>
      <c r="BM157" s="144" t="s">
        <v>1058</v>
      </c>
    </row>
    <row r="158" spans="2:65" s="1" customFormat="1" ht="24.2" customHeight="1">
      <c r="B158" s="33"/>
      <c r="C158" s="133" t="s">
        <v>714</v>
      </c>
      <c r="D158" s="133" t="s">
        <v>308</v>
      </c>
      <c r="E158" s="134" t="s">
        <v>5895</v>
      </c>
      <c r="F158" s="135" t="s">
        <v>5896</v>
      </c>
      <c r="G158" s="136" t="s">
        <v>2087</v>
      </c>
      <c r="H158" s="137">
        <v>1</v>
      </c>
      <c r="I158" s="138"/>
      <c r="J158" s="139">
        <f t="shared" si="40"/>
        <v>0</v>
      </c>
      <c r="K158" s="135" t="s">
        <v>311</v>
      </c>
      <c r="L158" s="33"/>
      <c r="M158" s="196" t="s">
        <v>21</v>
      </c>
      <c r="N158" s="197" t="s">
        <v>43</v>
      </c>
      <c r="O158" s="194"/>
      <c r="P158" s="198">
        <f t="shared" si="41"/>
        <v>0</v>
      </c>
      <c r="Q158" s="198">
        <v>0</v>
      </c>
      <c r="R158" s="198">
        <f t="shared" si="42"/>
        <v>0</v>
      </c>
      <c r="S158" s="198">
        <v>0</v>
      </c>
      <c r="T158" s="199">
        <f t="shared" si="43"/>
        <v>0</v>
      </c>
      <c r="AR158" s="144" t="s">
        <v>368</v>
      </c>
      <c r="AT158" s="144" t="s">
        <v>308</v>
      </c>
      <c r="AU158" s="144" t="s">
        <v>81</v>
      </c>
      <c r="AY158" s="18" t="s">
        <v>306</v>
      </c>
      <c r="BE158" s="145">
        <f t="shared" si="44"/>
        <v>0</v>
      </c>
      <c r="BF158" s="145">
        <f t="shared" si="45"/>
        <v>0</v>
      </c>
      <c r="BG158" s="145">
        <f t="shared" si="46"/>
        <v>0</v>
      </c>
      <c r="BH158" s="145">
        <f t="shared" si="47"/>
        <v>0</v>
      </c>
      <c r="BI158" s="145">
        <f t="shared" si="48"/>
        <v>0</v>
      </c>
      <c r="BJ158" s="18" t="s">
        <v>79</v>
      </c>
      <c r="BK158" s="145">
        <f t="shared" si="49"/>
        <v>0</v>
      </c>
      <c r="BL158" s="18" t="s">
        <v>368</v>
      </c>
      <c r="BM158" s="144" t="s">
        <v>1068</v>
      </c>
    </row>
    <row r="159" spans="2:65" s="1" customFormat="1" ht="6.95" customHeight="1">
      <c r="B159" s="41"/>
      <c r="C159" s="42"/>
      <c r="D159" s="42"/>
      <c r="E159" s="42"/>
      <c r="F159" s="42"/>
      <c r="G159" s="42"/>
      <c r="H159" s="42"/>
      <c r="I159" s="42"/>
      <c r="J159" s="42"/>
      <c r="K159" s="42"/>
      <c r="L159" s="33"/>
    </row>
  </sheetData>
  <sheetProtection algorithmName="SHA-512" hashValue="usXYqbCbMsRHhyaU+ormG9Me7BMKH6Kebxqr0uEwUVntIndzsRUAQnahRAOxcm6oYhitnYX6nuw4vmk3OOGXTw==" saltValue="taVpbrnHIkioTGWV3SCYDEsowcku3853nracw6jy7T3eHlLmUcwUcRHUGBeyirW6LwXSyAx0AglVTEvC8INCRA==" spinCount="100000" sheet="1" objects="1" scenarios="1" formatColumns="0" formatRows="0" autoFilter="0"/>
  <autoFilter ref="C96:K158" xr:uid="{00000000-0009-0000-0000-00001A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0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192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 customHeight="1">
      <c r="B8" s="21"/>
      <c r="D8" s="28" t="s">
        <v>255</v>
      </c>
      <c r="L8" s="21"/>
    </row>
    <row r="9" spans="2:46" s="1" customFormat="1" ht="16.5" customHeight="1">
      <c r="B9" s="33"/>
      <c r="E9" s="340" t="s">
        <v>3591</v>
      </c>
      <c r="F9" s="342"/>
      <c r="G9" s="342"/>
      <c r="H9" s="342"/>
      <c r="L9" s="33"/>
    </row>
    <row r="10" spans="2:46" s="1" customFormat="1" ht="12" customHeight="1">
      <c r="B10" s="33"/>
      <c r="D10" s="28" t="s">
        <v>257</v>
      </c>
      <c r="L10" s="33"/>
    </row>
    <row r="11" spans="2:46" s="1" customFormat="1" ht="16.5" customHeight="1">
      <c r="B11" s="33"/>
      <c r="E11" s="319" t="s">
        <v>5897</v>
      </c>
      <c r="F11" s="342"/>
      <c r="G11" s="342"/>
      <c r="H11" s="342"/>
      <c r="L11" s="33"/>
    </row>
    <row r="12" spans="2:46" s="1" customFormat="1">
      <c r="B12" s="33"/>
      <c r="L12" s="33"/>
    </row>
    <row r="13" spans="2:46" s="1" customFormat="1" ht="12" customHeight="1">
      <c r="B13" s="33"/>
      <c r="D13" s="28" t="s">
        <v>18</v>
      </c>
      <c r="F13" s="26" t="s">
        <v>152</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3" t="str">
        <f>'Rekapitulace stavby'!E14</f>
        <v>Vyplň údaj</v>
      </c>
      <c r="F20" s="332"/>
      <c r="G20" s="332"/>
      <c r="H20" s="332"/>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2671</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336" t="s">
        <v>5898</v>
      </c>
      <c r="F29" s="336"/>
      <c r="G29" s="336"/>
      <c r="H29" s="336"/>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ROUND(J88,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ROUND((SUM(BE88:BE100)),  2)</f>
        <v>0</v>
      </c>
      <c r="I35" s="95">
        <v>0.21</v>
      </c>
      <c r="J35" s="81">
        <f>ROUND(((SUM(BE88:BE100))*I35),  2)</f>
        <v>0</v>
      </c>
      <c r="L35" s="33"/>
    </row>
    <row r="36" spans="2:12" s="1" customFormat="1" ht="14.45" customHeight="1">
      <c r="B36" s="33"/>
      <c r="E36" s="28" t="s">
        <v>44</v>
      </c>
      <c r="F36" s="81">
        <f>ROUND((SUM(BF88:BF100)),  2)</f>
        <v>0</v>
      </c>
      <c r="I36" s="95">
        <v>0.12</v>
      </c>
      <c r="J36" s="81">
        <f>ROUND(((SUM(BF88:BF100))*I36),  2)</f>
        <v>0</v>
      </c>
      <c r="L36" s="33"/>
    </row>
    <row r="37" spans="2:12" s="1" customFormat="1" ht="14.45" hidden="1" customHeight="1">
      <c r="B37" s="33"/>
      <c r="E37" s="28" t="s">
        <v>45</v>
      </c>
      <c r="F37" s="81">
        <f>ROUND((SUM(BG88:BG100)),  2)</f>
        <v>0</v>
      </c>
      <c r="I37" s="95">
        <v>0.21</v>
      </c>
      <c r="J37" s="81">
        <f>0</f>
        <v>0</v>
      </c>
      <c r="L37" s="33"/>
    </row>
    <row r="38" spans="2:12" s="1" customFormat="1" ht="14.45" hidden="1" customHeight="1">
      <c r="B38" s="33"/>
      <c r="E38" s="28" t="s">
        <v>46</v>
      </c>
      <c r="F38" s="81">
        <f>ROUND((SUM(BH88:BH100)),  2)</f>
        <v>0</v>
      </c>
      <c r="I38" s="95">
        <v>0.12</v>
      </c>
      <c r="J38" s="81">
        <f>0</f>
        <v>0</v>
      </c>
      <c r="L38" s="33"/>
    </row>
    <row r="39" spans="2:12" s="1" customFormat="1" ht="14.45" hidden="1" customHeight="1">
      <c r="B39" s="33"/>
      <c r="E39" s="28" t="s">
        <v>47</v>
      </c>
      <c r="F39" s="81">
        <f>ROUND((SUM(BI88:BI100)),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40" t="str">
        <f>E7</f>
        <v>UPOL FTK – Rekonstrukce infrastruktury v areálu Neředín</v>
      </c>
      <c r="F50" s="341"/>
      <c r="G50" s="341"/>
      <c r="H50" s="341"/>
      <c r="L50" s="33"/>
    </row>
    <row r="51" spans="2:47" ht="12" customHeight="1">
      <c r="B51" s="21"/>
      <c r="C51" s="28" t="s">
        <v>255</v>
      </c>
      <c r="L51" s="21"/>
    </row>
    <row r="52" spans="2:47" s="1" customFormat="1" ht="16.5" customHeight="1">
      <c r="B52" s="33"/>
      <c r="E52" s="340" t="s">
        <v>3591</v>
      </c>
      <c r="F52" s="342"/>
      <c r="G52" s="342"/>
      <c r="H52" s="342"/>
      <c r="L52" s="33"/>
    </row>
    <row r="53" spans="2:47" s="1" customFormat="1" ht="12" customHeight="1">
      <c r="B53" s="33"/>
      <c r="C53" s="28" t="s">
        <v>257</v>
      </c>
      <c r="L53" s="33"/>
    </row>
    <row r="54" spans="2:47" s="1" customFormat="1" ht="16.5" customHeight="1">
      <c r="B54" s="33"/>
      <c r="E54" s="319" t="str">
        <f>E11</f>
        <v>2024/HEX/04-02-5 - D.1.5-Zelená střecha</v>
      </c>
      <c r="F54" s="342"/>
      <c r="G54" s="342"/>
      <c r="H54" s="342"/>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Ing.Vrbasová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J88</f>
        <v>0</v>
      </c>
      <c r="L63" s="33"/>
      <c r="AU63" s="18" t="s">
        <v>266</v>
      </c>
    </row>
    <row r="64" spans="2:47" s="8" customFormat="1" ht="24.95" customHeight="1">
      <c r="B64" s="105"/>
      <c r="D64" s="106" t="s">
        <v>2673</v>
      </c>
      <c r="E64" s="107"/>
      <c r="F64" s="107"/>
      <c r="G64" s="107"/>
      <c r="H64" s="107"/>
      <c r="I64" s="107"/>
      <c r="J64" s="108">
        <f>J89</f>
        <v>0</v>
      </c>
      <c r="L64" s="105"/>
    </row>
    <row r="65" spans="2:12" s="8" customFormat="1" ht="24.95" customHeight="1">
      <c r="B65" s="105"/>
      <c r="D65" s="106" t="s">
        <v>2674</v>
      </c>
      <c r="E65" s="107"/>
      <c r="F65" s="107"/>
      <c r="G65" s="107"/>
      <c r="H65" s="107"/>
      <c r="I65" s="107"/>
      <c r="J65" s="108">
        <f>J93</f>
        <v>0</v>
      </c>
      <c r="L65" s="105"/>
    </row>
    <row r="66" spans="2:12" s="8" customFormat="1" ht="24.95" customHeight="1">
      <c r="B66" s="105"/>
      <c r="D66" s="106" t="s">
        <v>2675</v>
      </c>
      <c r="E66" s="107"/>
      <c r="F66" s="107"/>
      <c r="G66" s="107"/>
      <c r="H66" s="107"/>
      <c r="I66" s="107"/>
      <c r="J66" s="108">
        <f>J95</f>
        <v>0</v>
      </c>
      <c r="L66" s="105"/>
    </row>
    <row r="67" spans="2:12" s="1" customFormat="1" ht="21.75" customHeight="1">
      <c r="B67" s="33"/>
      <c r="L67" s="33"/>
    </row>
    <row r="68" spans="2:12" s="1" customFormat="1" ht="6.95" customHeight="1">
      <c r="B68" s="41"/>
      <c r="C68" s="42"/>
      <c r="D68" s="42"/>
      <c r="E68" s="42"/>
      <c r="F68" s="42"/>
      <c r="G68" s="42"/>
      <c r="H68" s="42"/>
      <c r="I68" s="42"/>
      <c r="J68" s="42"/>
      <c r="K68" s="42"/>
      <c r="L68" s="33"/>
    </row>
    <row r="72" spans="2:12" s="1" customFormat="1" ht="6.95" customHeight="1">
      <c r="B72" s="43"/>
      <c r="C72" s="44"/>
      <c r="D72" s="44"/>
      <c r="E72" s="44"/>
      <c r="F72" s="44"/>
      <c r="G72" s="44"/>
      <c r="H72" s="44"/>
      <c r="I72" s="44"/>
      <c r="J72" s="44"/>
      <c r="K72" s="44"/>
      <c r="L72" s="33"/>
    </row>
    <row r="73" spans="2:12" s="1" customFormat="1" ht="24.95" customHeight="1">
      <c r="B73" s="33"/>
      <c r="C73" s="22" t="s">
        <v>291</v>
      </c>
      <c r="L73" s="33"/>
    </row>
    <row r="74" spans="2:12" s="1" customFormat="1" ht="6.95" customHeight="1">
      <c r="B74" s="33"/>
      <c r="L74" s="33"/>
    </row>
    <row r="75" spans="2:12" s="1" customFormat="1" ht="12" customHeight="1">
      <c r="B75" s="33"/>
      <c r="C75" s="28" t="s">
        <v>16</v>
      </c>
      <c r="L75" s="33"/>
    </row>
    <row r="76" spans="2:12" s="1" customFormat="1" ht="16.5" customHeight="1">
      <c r="B76" s="33"/>
      <c r="E76" s="340" t="str">
        <f>E7</f>
        <v>UPOL FTK – Rekonstrukce infrastruktury v areálu Neředín</v>
      </c>
      <c r="F76" s="341"/>
      <c r="G76" s="341"/>
      <c r="H76" s="341"/>
      <c r="L76" s="33"/>
    </row>
    <row r="77" spans="2:12" ht="12" customHeight="1">
      <c r="B77" s="21"/>
      <c r="C77" s="28" t="s">
        <v>255</v>
      </c>
      <c r="L77" s="21"/>
    </row>
    <row r="78" spans="2:12" s="1" customFormat="1" ht="16.5" customHeight="1">
      <c r="B78" s="33"/>
      <c r="E78" s="340" t="s">
        <v>3591</v>
      </c>
      <c r="F78" s="342"/>
      <c r="G78" s="342"/>
      <c r="H78" s="342"/>
      <c r="L78" s="33"/>
    </row>
    <row r="79" spans="2:12" s="1" customFormat="1" ht="12" customHeight="1">
      <c r="B79" s="33"/>
      <c r="C79" s="28" t="s">
        <v>257</v>
      </c>
      <c r="L79" s="33"/>
    </row>
    <row r="80" spans="2:12" s="1" customFormat="1" ht="16.5" customHeight="1">
      <c r="B80" s="33"/>
      <c r="E80" s="319" t="str">
        <f>E11</f>
        <v>2024/HEX/04-02-5 - D.1.5-Zelená střecha</v>
      </c>
      <c r="F80" s="342"/>
      <c r="G80" s="342"/>
      <c r="H80" s="342"/>
      <c r="L80" s="33"/>
    </row>
    <row r="81" spans="2:65" s="1" customFormat="1" ht="6.95" customHeight="1">
      <c r="B81" s="33"/>
      <c r="L81" s="33"/>
    </row>
    <row r="82" spans="2:65" s="1" customFormat="1" ht="12" customHeight="1">
      <c r="B82" s="33"/>
      <c r="C82" s="28" t="s">
        <v>22</v>
      </c>
      <c r="F82" s="26" t="str">
        <f>F14</f>
        <v xml:space="preserve"> </v>
      </c>
      <c r="I82" s="28" t="s">
        <v>24</v>
      </c>
      <c r="J82" s="49" t="str">
        <f>IF(J14="","",J14)</f>
        <v>4. 4. 2024</v>
      </c>
      <c r="L82" s="33"/>
    </row>
    <row r="83" spans="2:65" s="1" customFormat="1" ht="6.95" customHeight="1">
      <c r="B83" s="33"/>
      <c r="L83" s="33"/>
    </row>
    <row r="84" spans="2:65" s="1" customFormat="1" ht="15.2" customHeight="1">
      <c r="B84" s="33"/>
      <c r="C84" s="28" t="s">
        <v>26</v>
      </c>
      <c r="F84" s="26" t="str">
        <f>E17</f>
        <v>UPOL FTK</v>
      </c>
      <c r="I84" s="28" t="s">
        <v>32</v>
      </c>
      <c r="J84" s="31" t="str">
        <f>E23</f>
        <v>Hexaplan International</v>
      </c>
      <c r="L84" s="33"/>
    </row>
    <row r="85" spans="2:65" s="1" customFormat="1" ht="15.2" customHeight="1">
      <c r="B85" s="33"/>
      <c r="C85" s="28" t="s">
        <v>30</v>
      </c>
      <c r="F85" s="26" t="str">
        <f>IF(E20="","",E20)</f>
        <v>Vyplň údaj</v>
      </c>
      <c r="I85" s="28" t="s">
        <v>35</v>
      </c>
      <c r="J85" s="31" t="str">
        <f>E26</f>
        <v>Ing.Vrbasová</v>
      </c>
      <c r="L85" s="33"/>
    </row>
    <row r="86" spans="2:65" s="1" customFormat="1" ht="10.35" customHeight="1">
      <c r="B86" s="33"/>
      <c r="L86" s="33"/>
    </row>
    <row r="87" spans="2:65" s="10" customFormat="1" ht="29.25" customHeight="1">
      <c r="B87" s="113"/>
      <c r="C87" s="114" t="s">
        <v>292</v>
      </c>
      <c r="D87" s="115" t="s">
        <v>57</v>
      </c>
      <c r="E87" s="115" t="s">
        <v>53</v>
      </c>
      <c r="F87" s="115" t="s">
        <v>54</v>
      </c>
      <c r="G87" s="115" t="s">
        <v>293</v>
      </c>
      <c r="H87" s="115" t="s">
        <v>294</v>
      </c>
      <c r="I87" s="115" t="s">
        <v>295</v>
      </c>
      <c r="J87" s="115" t="s">
        <v>265</v>
      </c>
      <c r="K87" s="116" t="s">
        <v>296</v>
      </c>
      <c r="L87" s="113"/>
      <c r="M87" s="55" t="s">
        <v>21</v>
      </c>
      <c r="N87" s="56" t="s">
        <v>42</v>
      </c>
      <c r="O87" s="56" t="s">
        <v>297</v>
      </c>
      <c r="P87" s="56" t="s">
        <v>298</v>
      </c>
      <c r="Q87" s="56" t="s">
        <v>299</v>
      </c>
      <c r="R87" s="56" t="s">
        <v>300</v>
      </c>
      <c r="S87" s="56" t="s">
        <v>301</v>
      </c>
      <c r="T87" s="57" t="s">
        <v>302</v>
      </c>
    </row>
    <row r="88" spans="2:65" s="1" customFormat="1" ht="22.9" customHeight="1">
      <c r="B88" s="33"/>
      <c r="C88" s="60" t="s">
        <v>303</v>
      </c>
      <c r="J88" s="117">
        <f>BK88</f>
        <v>0</v>
      </c>
      <c r="L88" s="33"/>
      <c r="M88" s="58"/>
      <c r="N88" s="50"/>
      <c r="O88" s="50"/>
      <c r="P88" s="118">
        <f>P89+P93+P95</f>
        <v>0</v>
      </c>
      <c r="Q88" s="50"/>
      <c r="R88" s="118">
        <f>R89+R93+R95</f>
        <v>0</v>
      </c>
      <c r="S88" s="50"/>
      <c r="T88" s="119">
        <f>T89+T93+T95</f>
        <v>0</v>
      </c>
      <c r="AT88" s="18" t="s">
        <v>71</v>
      </c>
      <c r="AU88" s="18" t="s">
        <v>266</v>
      </c>
      <c r="BK88" s="120">
        <f>BK89+BK93+BK95</f>
        <v>0</v>
      </c>
    </row>
    <row r="89" spans="2:65" s="11" customFormat="1" ht="25.9" customHeight="1">
      <c r="B89" s="121"/>
      <c r="D89" s="122" t="s">
        <v>71</v>
      </c>
      <c r="E89" s="123" t="s">
        <v>2676</v>
      </c>
      <c r="F89" s="123" t="s">
        <v>2677</v>
      </c>
      <c r="I89" s="124"/>
      <c r="J89" s="125">
        <f>BK89</f>
        <v>0</v>
      </c>
      <c r="L89" s="121"/>
      <c r="M89" s="126"/>
      <c r="P89" s="127">
        <f>SUM(P90:P92)</f>
        <v>0</v>
      </c>
      <c r="R89" s="127">
        <f>SUM(R90:R92)</f>
        <v>0</v>
      </c>
      <c r="T89" s="128">
        <f>SUM(T90:T92)</f>
        <v>0</v>
      </c>
      <c r="AR89" s="122" t="s">
        <v>79</v>
      </c>
      <c r="AT89" s="129" t="s">
        <v>71</v>
      </c>
      <c r="AU89" s="129" t="s">
        <v>72</v>
      </c>
      <c r="AY89" s="122" t="s">
        <v>306</v>
      </c>
      <c r="BK89" s="130">
        <f>SUM(BK90:BK92)</f>
        <v>0</v>
      </c>
    </row>
    <row r="90" spans="2:65" s="1" customFormat="1" ht="16.5" customHeight="1">
      <c r="B90" s="33"/>
      <c r="C90" s="133" t="s">
        <v>79</v>
      </c>
      <c r="D90" s="133" t="s">
        <v>308</v>
      </c>
      <c r="E90" s="134" t="s">
        <v>79</v>
      </c>
      <c r="F90" s="135" t="s">
        <v>2678</v>
      </c>
      <c r="G90" s="136" t="s">
        <v>318</v>
      </c>
      <c r="H90" s="137">
        <v>17</v>
      </c>
      <c r="I90" s="138"/>
      <c r="J90" s="139">
        <f>ROUND(I90*H90,2)</f>
        <v>0</v>
      </c>
      <c r="K90" s="135" t="s">
        <v>311</v>
      </c>
      <c r="L90" s="33"/>
      <c r="M90" s="140" t="s">
        <v>21</v>
      </c>
      <c r="N90" s="141" t="s">
        <v>43</v>
      </c>
      <c r="P90" s="142">
        <f>O90*H90</f>
        <v>0</v>
      </c>
      <c r="Q90" s="142">
        <v>0</v>
      </c>
      <c r="R90" s="142">
        <f>Q90*H90</f>
        <v>0</v>
      </c>
      <c r="S90" s="142">
        <v>0</v>
      </c>
      <c r="T90" s="143">
        <f>S90*H90</f>
        <v>0</v>
      </c>
      <c r="AR90" s="144" t="s">
        <v>368</v>
      </c>
      <c r="AT90" s="144" t="s">
        <v>308</v>
      </c>
      <c r="AU90" s="144" t="s">
        <v>79</v>
      </c>
      <c r="AY90" s="18" t="s">
        <v>306</v>
      </c>
      <c r="BE90" s="145">
        <f>IF(N90="základní",J90,0)</f>
        <v>0</v>
      </c>
      <c r="BF90" s="145">
        <f>IF(N90="snížená",J90,0)</f>
        <v>0</v>
      </c>
      <c r="BG90" s="145">
        <f>IF(N90="zákl. přenesená",J90,0)</f>
        <v>0</v>
      </c>
      <c r="BH90" s="145">
        <f>IF(N90="sníž. přenesená",J90,0)</f>
        <v>0</v>
      </c>
      <c r="BI90" s="145">
        <f>IF(N90="nulová",J90,0)</f>
        <v>0</v>
      </c>
      <c r="BJ90" s="18" t="s">
        <v>79</v>
      </c>
      <c r="BK90" s="145">
        <f>ROUND(I90*H90,2)</f>
        <v>0</v>
      </c>
      <c r="BL90" s="18" t="s">
        <v>368</v>
      </c>
      <c r="BM90" s="144" t="s">
        <v>81</v>
      </c>
    </row>
    <row r="91" spans="2:65" s="1" customFormat="1" ht="16.5" customHeight="1">
      <c r="B91" s="33"/>
      <c r="C91" s="133" t="s">
        <v>81</v>
      </c>
      <c r="D91" s="133" t="s">
        <v>308</v>
      </c>
      <c r="E91" s="134" t="s">
        <v>81</v>
      </c>
      <c r="F91" s="135" t="s">
        <v>2682</v>
      </c>
      <c r="G91" s="136" t="s">
        <v>318</v>
      </c>
      <c r="H91" s="137">
        <v>4</v>
      </c>
      <c r="I91" s="138"/>
      <c r="J91" s="139">
        <f>ROUND(I91*H91,2)</f>
        <v>0</v>
      </c>
      <c r="K91" s="135" t="s">
        <v>311</v>
      </c>
      <c r="L91" s="33"/>
      <c r="M91" s="140" t="s">
        <v>21</v>
      </c>
      <c r="N91" s="141" t="s">
        <v>43</v>
      </c>
      <c r="P91" s="142">
        <f>O91*H91</f>
        <v>0</v>
      </c>
      <c r="Q91" s="142">
        <v>0</v>
      </c>
      <c r="R91" s="142">
        <f>Q91*H91</f>
        <v>0</v>
      </c>
      <c r="S91" s="142">
        <v>0</v>
      </c>
      <c r="T91" s="143">
        <f>S91*H91</f>
        <v>0</v>
      </c>
      <c r="AR91" s="144" t="s">
        <v>368</v>
      </c>
      <c r="AT91" s="144" t="s">
        <v>308</v>
      </c>
      <c r="AU91" s="144" t="s">
        <v>79</v>
      </c>
      <c r="AY91" s="18" t="s">
        <v>306</v>
      </c>
      <c r="BE91" s="145">
        <f>IF(N91="základní",J91,0)</f>
        <v>0</v>
      </c>
      <c r="BF91" s="145">
        <f>IF(N91="snížená",J91,0)</f>
        <v>0</v>
      </c>
      <c r="BG91" s="145">
        <f>IF(N91="zákl. přenesená",J91,0)</f>
        <v>0</v>
      </c>
      <c r="BH91" s="145">
        <f>IF(N91="sníž. přenesená",J91,0)</f>
        <v>0</v>
      </c>
      <c r="BI91" s="145">
        <f>IF(N91="nulová",J91,0)</f>
        <v>0</v>
      </c>
      <c r="BJ91" s="18" t="s">
        <v>79</v>
      </c>
      <c r="BK91" s="145">
        <f>ROUND(I91*H91,2)</f>
        <v>0</v>
      </c>
      <c r="BL91" s="18" t="s">
        <v>368</v>
      </c>
      <c r="BM91" s="144" t="s">
        <v>108</v>
      </c>
    </row>
    <row r="92" spans="2:65" s="1" customFormat="1" ht="16.5" customHeight="1">
      <c r="B92" s="33"/>
      <c r="C92" s="133" t="s">
        <v>89</v>
      </c>
      <c r="D92" s="133" t="s">
        <v>308</v>
      </c>
      <c r="E92" s="134" t="s">
        <v>89</v>
      </c>
      <c r="F92" s="135" t="s">
        <v>2684</v>
      </c>
      <c r="G92" s="136" t="s">
        <v>422</v>
      </c>
      <c r="H92" s="137">
        <v>4110</v>
      </c>
      <c r="I92" s="138"/>
      <c r="J92" s="139">
        <f>ROUND(I92*H92,2)</f>
        <v>0</v>
      </c>
      <c r="K92" s="135" t="s">
        <v>311</v>
      </c>
      <c r="L92" s="33"/>
      <c r="M92" s="140" t="s">
        <v>21</v>
      </c>
      <c r="N92" s="141" t="s">
        <v>43</v>
      </c>
      <c r="P92" s="142">
        <f>O92*H92</f>
        <v>0</v>
      </c>
      <c r="Q92" s="142">
        <v>0</v>
      </c>
      <c r="R92" s="142">
        <f>Q92*H92</f>
        <v>0</v>
      </c>
      <c r="S92" s="142">
        <v>0</v>
      </c>
      <c r="T92" s="143">
        <f>S92*H92</f>
        <v>0</v>
      </c>
      <c r="AR92" s="144" t="s">
        <v>368</v>
      </c>
      <c r="AT92" s="144" t="s">
        <v>308</v>
      </c>
      <c r="AU92" s="144" t="s">
        <v>79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368</v>
      </c>
      <c r="BM92" s="144" t="s">
        <v>351</v>
      </c>
    </row>
    <row r="93" spans="2:65" s="11" customFormat="1" ht="25.9" customHeight="1">
      <c r="B93" s="121"/>
      <c r="D93" s="122" t="s">
        <v>71</v>
      </c>
      <c r="E93" s="123" t="s">
        <v>2686</v>
      </c>
      <c r="F93" s="123" t="s">
        <v>2687</v>
      </c>
      <c r="I93" s="124"/>
      <c r="J93" s="125">
        <f>BK93</f>
        <v>0</v>
      </c>
      <c r="L93" s="121"/>
      <c r="M93" s="126"/>
      <c r="P93" s="127">
        <f>P94</f>
        <v>0</v>
      </c>
      <c r="R93" s="127">
        <f>R94</f>
        <v>0</v>
      </c>
      <c r="T93" s="128">
        <f>T94</f>
        <v>0</v>
      </c>
      <c r="AR93" s="122" t="s">
        <v>79</v>
      </c>
      <c r="AT93" s="129" t="s">
        <v>71</v>
      </c>
      <c r="AU93" s="129" t="s">
        <v>72</v>
      </c>
      <c r="AY93" s="122" t="s">
        <v>306</v>
      </c>
      <c r="BK93" s="130">
        <f>BK94</f>
        <v>0</v>
      </c>
    </row>
    <row r="94" spans="2:65" s="1" customFormat="1" ht="16.5" customHeight="1">
      <c r="B94" s="33"/>
      <c r="C94" s="179" t="s">
        <v>108</v>
      </c>
      <c r="D94" s="179" t="s">
        <v>447</v>
      </c>
      <c r="E94" s="180" t="s">
        <v>108</v>
      </c>
      <c r="F94" s="181" t="s">
        <v>2688</v>
      </c>
      <c r="G94" s="182" t="s">
        <v>422</v>
      </c>
      <c r="H94" s="183">
        <v>4110</v>
      </c>
      <c r="I94" s="184"/>
      <c r="J94" s="185">
        <f>ROUND(I94*H94,2)</f>
        <v>0</v>
      </c>
      <c r="K94" s="181" t="s">
        <v>311</v>
      </c>
      <c r="L94" s="186"/>
      <c r="M94" s="187" t="s">
        <v>21</v>
      </c>
      <c r="N94" s="188" t="s">
        <v>43</v>
      </c>
      <c r="P94" s="142">
        <f>O94*H94</f>
        <v>0</v>
      </c>
      <c r="Q94" s="142">
        <v>0</v>
      </c>
      <c r="R94" s="142">
        <f>Q94*H94</f>
        <v>0</v>
      </c>
      <c r="S94" s="142">
        <v>0</v>
      </c>
      <c r="T94" s="143">
        <f>S94*H94</f>
        <v>0</v>
      </c>
      <c r="AR94" s="144" t="s">
        <v>530</v>
      </c>
      <c r="AT94" s="144" t="s">
        <v>447</v>
      </c>
      <c r="AU94" s="144" t="s">
        <v>79</v>
      </c>
      <c r="AY94" s="18" t="s">
        <v>306</v>
      </c>
      <c r="BE94" s="145">
        <f>IF(N94="základní",J94,0)</f>
        <v>0</v>
      </c>
      <c r="BF94" s="145">
        <f>IF(N94="snížená",J94,0)</f>
        <v>0</v>
      </c>
      <c r="BG94" s="145">
        <f>IF(N94="zákl. přenesená",J94,0)</f>
        <v>0</v>
      </c>
      <c r="BH94" s="145">
        <f>IF(N94="sníž. přenesená",J94,0)</f>
        <v>0</v>
      </c>
      <c r="BI94" s="145">
        <f>IF(N94="nulová",J94,0)</f>
        <v>0</v>
      </c>
      <c r="BJ94" s="18" t="s">
        <v>79</v>
      </c>
      <c r="BK94" s="145">
        <f>ROUND(I94*H94,2)</f>
        <v>0</v>
      </c>
      <c r="BL94" s="18" t="s">
        <v>368</v>
      </c>
      <c r="BM94" s="144" t="s">
        <v>365</v>
      </c>
    </row>
    <row r="95" spans="2:65" s="11" customFormat="1" ht="25.9" customHeight="1">
      <c r="B95" s="121"/>
      <c r="D95" s="122" t="s">
        <v>71</v>
      </c>
      <c r="E95" s="123" t="s">
        <v>2690</v>
      </c>
      <c r="F95" s="123" t="s">
        <v>2691</v>
      </c>
      <c r="I95" s="124"/>
      <c r="J95" s="125">
        <f>BK95</f>
        <v>0</v>
      </c>
      <c r="L95" s="121"/>
      <c r="M95" s="126"/>
      <c r="P95" s="127">
        <f>SUM(P96:P100)</f>
        <v>0</v>
      </c>
      <c r="R95" s="127">
        <f>SUM(R96:R100)</f>
        <v>0</v>
      </c>
      <c r="T95" s="128">
        <f>SUM(T96:T100)</f>
        <v>0</v>
      </c>
      <c r="AR95" s="122" t="s">
        <v>79</v>
      </c>
      <c r="AT95" s="129" t="s">
        <v>71</v>
      </c>
      <c r="AU95" s="129" t="s">
        <v>72</v>
      </c>
      <c r="AY95" s="122" t="s">
        <v>306</v>
      </c>
      <c r="BK95" s="130">
        <f>SUM(BK96:BK100)</f>
        <v>0</v>
      </c>
    </row>
    <row r="96" spans="2:65" s="1" customFormat="1" ht="16.5" customHeight="1">
      <c r="B96" s="33"/>
      <c r="C96" s="179" t="s">
        <v>343</v>
      </c>
      <c r="D96" s="179" t="s">
        <v>447</v>
      </c>
      <c r="E96" s="180" t="s">
        <v>343</v>
      </c>
      <c r="F96" s="181" t="s">
        <v>2692</v>
      </c>
      <c r="G96" s="182" t="s">
        <v>318</v>
      </c>
      <c r="H96" s="183">
        <v>17</v>
      </c>
      <c r="I96" s="184"/>
      <c r="J96" s="185">
        <f>ROUND(I96*H96,2)</f>
        <v>0</v>
      </c>
      <c r="K96" s="181" t="s">
        <v>311</v>
      </c>
      <c r="L96" s="186"/>
      <c r="M96" s="187" t="s">
        <v>21</v>
      </c>
      <c r="N96" s="188" t="s">
        <v>43</v>
      </c>
      <c r="P96" s="142">
        <f>O96*H96</f>
        <v>0</v>
      </c>
      <c r="Q96" s="142">
        <v>0</v>
      </c>
      <c r="R96" s="142">
        <f>Q96*H96</f>
        <v>0</v>
      </c>
      <c r="S96" s="142">
        <v>0</v>
      </c>
      <c r="T96" s="143">
        <f>S96*H96</f>
        <v>0</v>
      </c>
      <c r="AR96" s="144" t="s">
        <v>365</v>
      </c>
      <c r="AT96" s="144" t="s">
        <v>447</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108</v>
      </c>
      <c r="BM96" s="144" t="s">
        <v>379</v>
      </c>
    </row>
    <row r="97" spans="2:65" s="1" customFormat="1" ht="16.5" customHeight="1">
      <c r="B97" s="33"/>
      <c r="C97" s="179" t="s">
        <v>351</v>
      </c>
      <c r="D97" s="179" t="s">
        <v>447</v>
      </c>
      <c r="E97" s="180" t="s">
        <v>351</v>
      </c>
      <c r="F97" s="181" t="s">
        <v>2696</v>
      </c>
      <c r="G97" s="182" t="s">
        <v>375</v>
      </c>
      <c r="H97" s="183">
        <v>8</v>
      </c>
      <c r="I97" s="184"/>
      <c r="J97" s="185">
        <f>ROUND(I97*H97,2)</f>
        <v>0</v>
      </c>
      <c r="K97" s="181" t="s">
        <v>311</v>
      </c>
      <c r="L97" s="186"/>
      <c r="M97" s="187" t="s">
        <v>21</v>
      </c>
      <c r="N97" s="188" t="s">
        <v>43</v>
      </c>
      <c r="P97" s="142">
        <f>O97*H97</f>
        <v>0</v>
      </c>
      <c r="Q97" s="142">
        <v>0</v>
      </c>
      <c r="R97" s="142">
        <f>Q97*H97</f>
        <v>0</v>
      </c>
      <c r="S97" s="142">
        <v>0</v>
      </c>
      <c r="T97" s="143">
        <f>S97*H97</f>
        <v>0</v>
      </c>
      <c r="AR97" s="144" t="s">
        <v>365</v>
      </c>
      <c r="AT97" s="144" t="s">
        <v>447</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108</v>
      </c>
      <c r="BM97" s="144" t="s">
        <v>8</v>
      </c>
    </row>
    <row r="98" spans="2:65" s="1" customFormat="1" ht="16.5" customHeight="1">
      <c r="B98" s="33"/>
      <c r="C98" s="133" t="s">
        <v>359</v>
      </c>
      <c r="D98" s="133" t="s">
        <v>308</v>
      </c>
      <c r="E98" s="134" t="s">
        <v>359</v>
      </c>
      <c r="F98" s="135" t="s">
        <v>2698</v>
      </c>
      <c r="G98" s="136" t="s">
        <v>2699</v>
      </c>
      <c r="H98" s="137">
        <v>1080</v>
      </c>
      <c r="I98" s="138"/>
      <c r="J98" s="139">
        <f>ROUND(I98*H98,2)</f>
        <v>0</v>
      </c>
      <c r="K98" s="135" t="s">
        <v>311</v>
      </c>
      <c r="L98" s="33"/>
      <c r="M98" s="140" t="s">
        <v>21</v>
      </c>
      <c r="N98" s="141" t="s">
        <v>43</v>
      </c>
      <c r="P98" s="142">
        <f>O98*H98</f>
        <v>0</v>
      </c>
      <c r="Q98" s="142">
        <v>0</v>
      </c>
      <c r="R98" s="142">
        <f>Q98*H98</f>
        <v>0</v>
      </c>
      <c r="S98" s="142">
        <v>0</v>
      </c>
      <c r="T98" s="143">
        <f>S98*H98</f>
        <v>0</v>
      </c>
      <c r="AR98" s="144" t="s">
        <v>108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108</v>
      </c>
      <c r="BM98" s="144" t="s">
        <v>406</v>
      </c>
    </row>
    <row r="99" spans="2:65" s="1" customFormat="1" ht="16.5" customHeight="1">
      <c r="B99" s="33"/>
      <c r="C99" s="133" t="s">
        <v>365</v>
      </c>
      <c r="D99" s="133" t="s">
        <v>308</v>
      </c>
      <c r="E99" s="134" t="s">
        <v>365</v>
      </c>
      <c r="F99" s="135" t="s">
        <v>5899</v>
      </c>
      <c r="G99" s="136" t="s">
        <v>1336</v>
      </c>
      <c r="H99" s="137">
        <v>12</v>
      </c>
      <c r="I99" s="138"/>
      <c r="J99" s="139">
        <f>ROUND(I99*H99,2)</f>
        <v>0</v>
      </c>
      <c r="K99" s="135" t="s">
        <v>311</v>
      </c>
      <c r="L99" s="33"/>
      <c r="M99" s="140" t="s">
        <v>21</v>
      </c>
      <c r="N99" s="141" t="s">
        <v>43</v>
      </c>
      <c r="P99" s="142">
        <f>O99*H99</f>
        <v>0</v>
      </c>
      <c r="Q99" s="142">
        <v>0</v>
      </c>
      <c r="R99" s="142">
        <f>Q99*H99</f>
        <v>0</v>
      </c>
      <c r="S99" s="142">
        <v>0</v>
      </c>
      <c r="T99" s="143">
        <f>S99*H99</f>
        <v>0</v>
      </c>
      <c r="AR99" s="144" t="s">
        <v>108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368</v>
      </c>
    </row>
    <row r="100" spans="2:65" s="1" customFormat="1" ht="16.5" customHeight="1">
      <c r="B100" s="33"/>
      <c r="C100" s="133" t="s">
        <v>372</v>
      </c>
      <c r="D100" s="133" t="s">
        <v>308</v>
      </c>
      <c r="E100" s="134" t="s">
        <v>372</v>
      </c>
      <c r="F100" s="135" t="s">
        <v>5900</v>
      </c>
      <c r="G100" s="136" t="s">
        <v>2699</v>
      </c>
      <c r="H100" s="137">
        <v>30</v>
      </c>
      <c r="I100" s="138"/>
      <c r="J100" s="139">
        <f>ROUND(I100*H100,2)</f>
        <v>0</v>
      </c>
      <c r="K100" s="135" t="s">
        <v>311</v>
      </c>
      <c r="L100" s="33"/>
      <c r="M100" s="196" t="s">
        <v>21</v>
      </c>
      <c r="N100" s="197" t="s">
        <v>43</v>
      </c>
      <c r="O100" s="194"/>
      <c r="P100" s="198">
        <f>O100*H100</f>
        <v>0</v>
      </c>
      <c r="Q100" s="198">
        <v>0</v>
      </c>
      <c r="R100" s="198">
        <f>Q100*H100</f>
        <v>0</v>
      </c>
      <c r="S100" s="198">
        <v>0</v>
      </c>
      <c r="T100" s="199">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432</v>
      </c>
    </row>
    <row r="101" spans="2:65" s="1" customFormat="1" ht="6.95" customHeight="1">
      <c r="B101" s="41"/>
      <c r="C101" s="42"/>
      <c r="D101" s="42"/>
      <c r="E101" s="42"/>
      <c r="F101" s="42"/>
      <c r="G101" s="42"/>
      <c r="H101" s="42"/>
      <c r="I101" s="42"/>
      <c r="J101" s="42"/>
      <c r="K101" s="42"/>
      <c r="L101" s="33"/>
    </row>
  </sheetData>
  <sheetProtection algorithmName="SHA-512" hashValue="c5LdKVrY9GSrwGpWxvXmV8IZLyrSFO96uuOrHUWcx+wiS4DS9vATWYuKoRyeVrYiEYIcmWYmaSKpS8kcNI/g8w==" saltValue="Aeh/LbUwLAwYYzOEtp+hHZTPgH4yfjrUAtDShguAZr2+W/aIp9kbOGDUcf8dQ7+odsShbs96HUvVhYLnA8Od3A==" spinCount="100000" sheet="1" objects="1" scenarios="1" formatColumns="0" formatRows="0" autoFilter="0"/>
  <autoFilter ref="C87:K100" xr:uid="{00000000-0009-0000-0000-00001B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37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195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 customHeight="1">
      <c r="B8" s="21"/>
      <c r="D8" s="28" t="s">
        <v>255</v>
      </c>
      <c r="L8" s="21"/>
    </row>
    <row r="9" spans="2:46" s="1" customFormat="1" ht="16.5" customHeight="1">
      <c r="B9" s="33"/>
      <c r="E9" s="340" t="s">
        <v>3591</v>
      </c>
      <c r="F9" s="342"/>
      <c r="G9" s="342"/>
      <c r="H9" s="342"/>
      <c r="L9" s="33"/>
    </row>
    <row r="10" spans="2:46" s="1" customFormat="1" ht="12" customHeight="1">
      <c r="B10" s="33"/>
      <c r="D10" s="28" t="s">
        <v>257</v>
      </c>
      <c r="L10" s="33"/>
    </row>
    <row r="11" spans="2:46" s="1" customFormat="1" ht="16.5" customHeight="1">
      <c r="B11" s="33"/>
      <c r="E11" s="319" t="s">
        <v>5901</v>
      </c>
      <c r="F11" s="342"/>
      <c r="G11" s="342"/>
      <c r="H11" s="342"/>
      <c r="L11" s="33"/>
    </row>
    <row r="12" spans="2:46" s="1" customFormat="1">
      <c r="B12" s="33"/>
      <c r="L12" s="33"/>
    </row>
    <row r="13" spans="2:46" s="1" customFormat="1" ht="12" customHeight="1">
      <c r="B13" s="33"/>
      <c r="D13" s="28" t="s">
        <v>18</v>
      </c>
      <c r="F13" s="26" t="s">
        <v>196</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3" t="str">
        <f>'Rekapitulace stavby'!E14</f>
        <v>Vyplň údaj</v>
      </c>
      <c r="F20" s="332"/>
      <c r="G20" s="332"/>
      <c r="H20" s="332"/>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2585</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36" t="s">
        <v>3594</v>
      </c>
      <c r="F29" s="336"/>
      <c r="G29" s="336"/>
      <c r="H29" s="336"/>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ROUND(J94,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ROUND((SUM(BE94:BE376)),  2)</f>
        <v>0</v>
      </c>
      <c r="I35" s="95">
        <v>0.21</v>
      </c>
      <c r="J35" s="81">
        <f>ROUND(((SUM(BE94:BE376))*I35),  2)</f>
        <v>0</v>
      </c>
      <c r="L35" s="33"/>
    </row>
    <row r="36" spans="2:12" s="1" customFormat="1" ht="14.45" customHeight="1">
      <c r="B36" s="33"/>
      <c r="E36" s="28" t="s">
        <v>44</v>
      </c>
      <c r="F36" s="81">
        <f>ROUND((SUM(BF94:BF376)),  2)</f>
        <v>0</v>
      </c>
      <c r="I36" s="95">
        <v>0.12</v>
      </c>
      <c r="J36" s="81">
        <f>ROUND(((SUM(BF94:BF376))*I36),  2)</f>
        <v>0</v>
      </c>
      <c r="L36" s="33"/>
    </row>
    <row r="37" spans="2:12" s="1" customFormat="1" ht="14.45" hidden="1" customHeight="1">
      <c r="B37" s="33"/>
      <c r="E37" s="28" t="s">
        <v>45</v>
      </c>
      <c r="F37" s="81">
        <f>ROUND((SUM(BG94:BG376)),  2)</f>
        <v>0</v>
      </c>
      <c r="I37" s="95">
        <v>0.21</v>
      </c>
      <c r="J37" s="81">
        <f>0</f>
        <v>0</v>
      </c>
      <c r="L37" s="33"/>
    </row>
    <row r="38" spans="2:12" s="1" customFormat="1" ht="14.45" hidden="1" customHeight="1">
      <c r="B38" s="33"/>
      <c r="E38" s="28" t="s">
        <v>46</v>
      </c>
      <c r="F38" s="81">
        <f>ROUND((SUM(BH94:BH376)),  2)</f>
        <v>0</v>
      </c>
      <c r="I38" s="95">
        <v>0.12</v>
      </c>
      <c r="J38" s="81">
        <f>0</f>
        <v>0</v>
      </c>
      <c r="L38" s="33"/>
    </row>
    <row r="39" spans="2:12" s="1" customFormat="1" ht="14.45" hidden="1" customHeight="1">
      <c r="B39" s="33"/>
      <c r="E39" s="28" t="s">
        <v>47</v>
      </c>
      <c r="F39" s="81">
        <f>ROUND((SUM(BI94:BI376)),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40" t="str">
        <f>E7</f>
        <v>UPOL FTK – Rekonstrukce infrastruktury v areálu Neředín</v>
      </c>
      <c r="F50" s="341"/>
      <c r="G50" s="341"/>
      <c r="H50" s="341"/>
      <c r="L50" s="33"/>
    </row>
    <row r="51" spans="2:47" ht="12" customHeight="1">
      <c r="B51" s="21"/>
      <c r="C51" s="28" t="s">
        <v>255</v>
      </c>
      <c r="L51" s="21"/>
    </row>
    <row r="52" spans="2:47" s="1" customFormat="1" ht="16.5" customHeight="1">
      <c r="B52" s="33"/>
      <c r="E52" s="340" t="s">
        <v>3591</v>
      </c>
      <c r="F52" s="342"/>
      <c r="G52" s="342"/>
      <c r="H52" s="342"/>
      <c r="L52" s="33"/>
    </row>
    <row r="53" spans="2:47" s="1" customFormat="1" ht="12" customHeight="1">
      <c r="B53" s="33"/>
      <c r="C53" s="28" t="s">
        <v>257</v>
      </c>
      <c r="L53" s="33"/>
    </row>
    <row r="54" spans="2:47" s="1" customFormat="1" ht="16.5" customHeight="1">
      <c r="B54" s="33"/>
      <c r="E54" s="319" t="str">
        <f>E11</f>
        <v>2024/HEX/04-02-6 - D.1.6-Zpevněné plochy</v>
      </c>
      <c r="F54" s="342"/>
      <c r="G54" s="342"/>
      <c r="H54" s="342"/>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Ing.P.Ambrož</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J94</f>
        <v>0</v>
      </c>
      <c r="L63" s="33"/>
      <c r="AU63" s="18" t="s">
        <v>266</v>
      </c>
    </row>
    <row r="64" spans="2:47" s="8" customFormat="1" ht="24.95" customHeight="1">
      <c r="B64" s="105"/>
      <c r="D64" s="106" t="s">
        <v>2586</v>
      </c>
      <c r="E64" s="107"/>
      <c r="F64" s="107"/>
      <c r="G64" s="107"/>
      <c r="H64" s="107"/>
      <c r="I64" s="107"/>
      <c r="J64" s="108">
        <f>J95</f>
        <v>0</v>
      </c>
      <c r="L64" s="105"/>
    </row>
    <row r="65" spans="2:12" s="9" customFormat="1" ht="19.899999999999999" customHeight="1">
      <c r="B65" s="109"/>
      <c r="D65" s="110" t="s">
        <v>2587</v>
      </c>
      <c r="E65" s="111"/>
      <c r="F65" s="111"/>
      <c r="G65" s="111"/>
      <c r="H65" s="111"/>
      <c r="I65" s="111"/>
      <c r="J65" s="112">
        <f>J96</f>
        <v>0</v>
      </c>
      <c r="L65" s="109"/>
    </row>
    <row r="66" spans="2:12" s="9" customFormat="1" ht="19.899999999999999" customHeight="1">
      <c r="B66" s="109"/>
      <c r="D66" s="110" t="s">
        <v>5902</v>
      </c>
      <c r="E66" s="111"/>
      <c r="F66" s="111"/>
      <c r="G66" s="111"/>
      <c r="H66" s="111"/>
      <c r="I66" s="111"/>
      <c r="J66" s="112">
        <f>J158</f>
        <v>0</v>
      </c>
      <c r="L66" s="109"/>
    </row>
    <row r="67" spans="2:12" s="9" customFormat="1" ht="19.899999999999999" customHeight="1">
      <c r="B67" s="109"/>
      <c r="D67" s="110" t="s">
        <v>5903</v>
      </c>
      <c r="E67" s="111"/>
      <c r="F67" s="111"/>
      <c r="G67" s="111"/>
      <c r="H67" s="111"/>
      <c r="I67" s="111"/>
      <c r="J67" s="112">
        <f>J172</f>
        <v>0</v>
      </c>
      <c r="L67" s="109"/>
    </row>
    <row r="68" spans="2:12" s="9" customFormat="1" ht="19.899999999999999" customHeight="1">
      <c r="B68" s="109"/>
      <c r="D68" s="110" t="s">
        <v>2588</v>
      </c>
      <c r="E68" s="111"/>
      <c r="F68" s="111"/>
      <c r="G68" s="111"/>
      <c r="H68" s="111"/>
      <c r="I68" s="111"/>
      <c r="J68" s="112">
        <f>J180</f>
        <v>0</v>
      </c>
      <c r="L68" s="109"/>
    </row>
    <row r="69" spans="2:12" s="9" customFormat="1" ht="19.899999999999999" customHeight="1">
      <c r="B69" s="109"/>
      <c r="D69" s="110" t="s">
        <v>5904</v>
      </c>
      <c r="E69" s="111"/>
      <c r="F69" s="111"/>
      <c r="G69" s="111"/>
      <c r="H69" s="111"/>
      <c r="I69" s="111"/>
      <c r="J69" s="112">
        <f>J255</f>
        <v>0</v>
      </c>
      <c r="L69" s="109"/>
    </row>
    <row r="70" spans="2:12" s="9" customFormat="1" ht="19.899999999999999" customHeight="1">
      <c r="B70" s="109"/>
      <c r="D70" s="110" t="s">
        <v>2589</v>
      </c>
      <c r="E70" s="111"/>
      <c r="F70" s="111"/>
      <c r="G70" s="111"/>
      <c r="H70" s="111"/>
      <c r="I70" s="111"/>
      <c r="J70" s="112">
        <f>J258</f>
        <v>0</v>
      </c>
      <c r="L70" s="109"/>
    </row>
    <row r="71" spans="2:12" s="9" customFormat="1" ht="19.899999999999999" customHeight="1">
      <c r="B71" s="109"/>
      <c r="D71" s="110" t="s">
        <v>2590</v>
      </c>
      <c r="E71" s="111"/>
      <c r="F71" s="111"/>
      <c r="G71" s="111"/>
      <c r="H71" s="111"/>
      <c r="I71" s="111"/>
      <c r="J71" s="112">
        <f>J335</f>
        <v>0</v>
      </c>
      <c r="L71" s="109"/>
    </row>
    <row r="72" spans="2:12" s="9" customFormat="1" ht="19.899999999999999" customHeight="1">
      <c r="B72" s="109"/>
      <c r="D72" s="110" t="s">
        <v>2591</v>
      </c>
      <c r="E72" s="111"/>
      <c r="F72" s="111"/>
      <c r="G72" s="111"/>
      <c r="H72" s="111"/>
      <c r="I72" s="111"/>
      <c r="J72" s="112">
        <f>J374</f>
        <v>0</v>
      </c>
      <c r="L72" s="109"/>
    </row>
    <row r="73" spans="2:12" s="1" customFormat="1" ht="21.75" customHeight="1">
      <c r="B73" s="33"/>
      <c r="L73" s="33"/>
    </row>
    <row r="74" spans="2:12" s="1" customFormat="1" ht="6.95" customHeight="1">
      <c r="B74" s="41"/>
      <c r="C74" s="42"/>
      <c r="D74" s="42"/>
      <c r="E74" s="42"/>
      <c r="F74" s="42"/>
      <c r="G74" s="42"/>
      <c r="H74" s="42"/>
      <c r="I74" s="42"/>
      <c r="J74" s="42"/>
      <c r="K74" s="42"/>
      <c r="L74" s="33"/>
    </row>
    <row r="78" spans="2:12" s="1" customFormat="1" ht="6.95" customHeight="1">
      <c r="B78" s="43"/>
      <c r="C78" s="44"/>
      <c r="D78" s="44"/>
      <c r="E78" s="44"/>
      <c r="F78" s="44"/>
      <c r="G78" s="44"/>
      <c r="H78" s="44"/>
      <c r="I78" s="44"/>
      <c r="J78" s="44"/>
      <c r="K78" s="44"/>
      <c r="L78" s="33"/>
    </row>
    <row r="79" spans="2:12" s="1" customFormat="1" ht="24.95" customHeight="1">
      <c r="B79" s="33"/>
      <c r="C79" s="22" t="s">
        <v>291</v>
      </c>
      <c r="L79" s="33"/>
    </row>
    <row r="80" spans="2:12" s="1" customFormat="1" ht="6.95" customHeight="1">
      <c r="B80" s="33"/>
      <c r="L80" s="33"/>
    </row>
    <row r="81" spans="2:63" s="1" customFormat="1" ht="12" customHeight="1">
      <c r="B81" s="33"/>
      <c r="C81" s="28" t="s">
        <v>16</v>
      </c>
      <c r="L81" s="33"/>
    </row>
    <row r="82" spans="2:63" s="1" customFormat="1" ht="16.5" customHeight="1">
      <c r="B82" s="33"/>
      <c r="E82" s="340" t="str">
        <f>E7</f>
        <v>UPOL FTK – Rekonstrukce infrastruktury v areálu Neředín</v>
      </c>
      <c r="F82" s="341"/>
      <c r="G82" s="341"/>
      <c r="H82" s="341"/>
      <c r="L82" s="33"/>
    </row>
    <row r="83" spans="2:63" ht="12" customHeight="1">
      <c r="B83" s="21"/>
      <c r="C83" s="28" t="s">
        <v>255</v>
      </c>
      <c r="L83" s="21"/>
    </row>
    <row r="84" spans="2:63" s="1" customFormat="1" ht="16.5" customHeight="1">
      <c r="B84" s="33"/>
      <c r="E84" s="340" t="s">
        <v>3591</v>
      </c>
      <c r="F84" s="342"/>
      <c r="G84" s="342"/>
      <c r="H84" s="342"/>
      <c r="L84" s="33"/>
    </row>
    <row r="85" spans="2:63" s="1" customFormat="1" ht="12" customHeight="1">
      <c r="B85" s="33"/>
      <c r="C85" s="28" t="s">
        <v>257</v>
      </c>
      <c r="L85" s="33"/>
    </row>
    <row r="86" spans="2:63" s="1" customFormat="1" ht="16.5" customHeight="1">
      <c r="B86" s="33"/>
      <c r="E86" s="319" t="str">
        <f>E11</f>
        <v>2024/HEX/04-02-6 - D.1.6-Zpevněné plochy</v>
      </c>
      <c r="F86" s="342"/>
      <c r="G86" s="342"/>
      <c r="H86" s="342"/>
      <c r="L86" s="33"/>
    </row>
    <row r="87" spans="2:63" s="1" customFormat="1" ht="6.95" customHeight="1">
      <c r="B87" s="33"/>
      <c r="L87" s="33"/>
    </row>
    <row r="88" spans="2:63" s="1" customFormat="1" ht="12" customHeight="1">
      <c r="B88" s="33"/>
      <c r="C88" s="28" t="s">
        <v>22</v>
      </c>
      <c r="F88" s="26" t="str">
        <f>F14</f>
        <v xml:space="preserve"> </v>
      </c>
      <c r="I88" s="28" t="s">
        <v>24</v>
      </c>
      <c r="J88" s="49" t="str">
        <f>IF(J14="","",J14)</f>
        <v>4. 4. 2024</v>
      </c>
      <c r="L88" s="33"/>
    </row>
    <row r="89" spans="2:63" s="1" customFormat="1" ht="6.95" customHeight="1">
      <c r="B89" s="33"/>
      <c r="L89" s="33"/>
    </row>
    <row r="90" spans="2:63" s="1" customFormat="1" ht="15.2" customHeight="1">
      <c r="B90" s="33"/>
      <c r="C90" s="28" t="s">
        <v>26</v>
      </c>
      <c r="F90" s="26" t="str">
        <f>E17</f>
        <v>UPOL FTK</v>
      </c>
      <c r="I90" s="28" t="s">
        <v>32</v>
      </c>
      <c r="J90" s="31" t="str">
        <f>E23</f>
        <v>Hexaplan International</v>
      </c>
      <c r="L90" s="33"/>
    </row>
    <row r="91" spans="2:63" s="1" customFormat="1" ht="15.2" customHeight="1">
      <c r="B91" s="33"/>
      <c r="C91" s="28" t="s">
        <v>30</v>
      </c>
      <c r="F91" s="26" t="str">
        <f>IF(E20="","",E20)</f>
        <v>Vyplň údaj</v>
      </c>
      <c r="I91" s="28" t="s">
        <v>35</v>
      </c>
      <c r="J91" s="31" t="str">
        <f>E26</f>
        <v>Ing.P.Ambrož</v>
      </c>
      <c r="L91" s="33"/>
    </row>
    <row r="92" spans="2:63" s="1" customFormat="1" ht="10.35" customHeight="1">
      <c r="B92" s="33"/>
      <c r="L92" s="33"/>
    </row>
    <row r="93" spans="2:63" s="10" customFormat="1" ht="29.25" customHeight="1">
      <c r="B93" s="113"/>
      <c r="C93" s="114" t="s">
        <v>292</v>
      </c>
      <c r="D93" s="115" t="s">
        <v>57</v>
      </c>
      <c r="E93" s="115" t="s">
        <v>53</v>
      </c>
      <c r="F93" s="115" t="s">
        <v>54</v>
      </c>
      <c r="G93" s="115" t="s">
        <v>293</v>
      </c>
      <c r="H93" s="115" t="s">
        <v>294</v>
      </c>
      <c r="I93" s="115" t="s">
        <v>295</v>
      </c>
      <c r="J93" s="115" t="s">
        <v>265</v>
      </c>
      <c r="K93" s="116" t="s">
        <v>296</v>
      </c>
      <c r="L93" s="113"/>
      <c r="M93" s="55" t="s">
        <v>21</v>
      </c>
      <c r="N93" s="56" t="s">
        <v>42</v>
      </c>
      <c r="O93" s="56" t="s">
        <v>297</v>
      </c>
      <c r="P93" s="56" t="s">
        <v>298</v>
      </c>
      <c r="Q93" s="56" t="s">
        <v>299</v>
      </c>
      <c r="R93" s="56" t="s">
        <v>300</v>
      </c>
      <c r="S93" s="56" t="s">
        <v>301</v>
      </c>
      <c r="T93" s="57" t="s">
        <v>302</v>
      </c>
    </row>
    <row r="94" spans="2:63" s="1" customFormat="1" ht="22.9" customHeight="1">
      <c r="B94" s="33"/>
      <c r="C94" s="60" t="s">
        <v>303</v>
      </c>
      <c r="J94" s="117">
        <f>BK94</f>
        <v>0</v>
      </c>
      <c r="L94" s="33"/>
      <c r="M94" s="58"/>
      <c r="N94" s="50"/>
      <c r="O94" s="50"/>
      <c r="P94" s="118">
        <f>P95</f>
        <v>0</v>
      </c>
      <c r="Q94" s="50"/>
      <c r="R94" s="118">
        <f>R95</f>
        <v>0</v>
      </c>
      <c r="S94" s="50"/>
      <c r="T94" s="119">
        <f>T95</f>
        <v>0</v>
      </c>
      <c r="AT94" s="18" t="s">
        <v>71</v>
      </c>
      <c r="AU94" s="18" t="s">
        <v>266</v>
      </c>
      <c r="BK94" s="120">
        <f>BK95</f>
        <v>0</v>
      </c>
    </row>
    <row r="95" spans="2:63" s="11" customFormat="1" ht="25.9" customHeight="1">
      <c r="B95" s="121"/>
      <c r="D95" s="122" t="s">
        <v>71</v>
      </c>
      <c r="E95" s="123" t="s">
        <v>304</v>
      </c>
      <c r="F95" s="123" t="s">
        <v>2592</v>
      </c>
      <c r="I95" s="124"/>
      <c r="J95" s="125">
        <f>BK95</f>
        <v>0</v>
      </c>
      <c r="L95" s="121"/>
      <c r="M95" s="126"/>
      <c r="P95" s="127">
        <f>P96+P158+P172+P180+P255+P258+P335+P374</f>
        <v>0</v>
      </c>
      <c r="R95" s="127">
        <f>R96+R158+R172+R180+R255+R258+R335+R374</f>
        <v>0</v>
      </c>
      <c r="T95" s="128">
        <f>T96+T158+T172+T180+T255+T258+T335+T374</f>
        <v>0</v>
      </c>
      <c r="AR95" s="122" t="s">
        <v>79</v>
      </c>
      <c r="AT95" s="129" t="s">
        <v>71</v>
      </c>
      <c r="AU95" s="129" t="s">
        <v>72</v>
      </c>
      <c r="AY95" s="122" t="s">
        <v>306</v>
      </c>
      <c r="BK95" s="130">
        <f>BK96+BK158+BK172+BK180+BK255+BK258+BK335+BK374</f>
        <v>0</v>
      </c>
    </row>
    <row r="96" spans="2:63" s="11" customFormat="1" ht="22.9" customHeight="1">
      <c r="B96" s="121"/>
      <c r="D96" s="122" t="s">
        <v>71</v>
      </c>
      <c r="E96" s="131" t="s">
        <v>79</v>
      </c>
      <c r="F96" s="131" t="s">
        <v>2593</v>
      </c>
      <c r="I96" s="124"/>
      <c r="J96" s="132">
        <f>BK96</f>
        <v>0</v>
      </c>
      <c r="L96" s="121"/>
      <c r="M96" s="126"/>
      <c r="P96" s="127">
        <f>SUM(P97:P157)</f>
        <v>0</v>
      </c>
      <c r="R96" s="127">
        <f>SUM(R97:R157)</f>
        <v>0</v>
      </c>
      <c r="T96" s="128">
        <f>SUM(T97:T157)</f>
        <v>0</v>
      </c>
      <c r="AR96" s="122" t="s">
        <v>79</v>
      </c>
      <c r="AT96" s="129" t="s">
        <v>71</v>
      </c>
      <c r="AU96" s="129" t="s">
        <v>79</v>
      </c>
      <c r="AY96" s="122" t="s">
        <v>306</v>
      </c>
      <c r="BK96" s="130">
        <f>SUM(BK97:BK157)</f>
        <v>0</v>
      </c>
    </row>
    <row r="97" spans="2:65" s="1" customFormat="1" ht="16.5" customHeight="1">
      <c r="B97" s="33"/>
      <c r="C97" s="133" t="s">
        <v>79</v>
      </c>
      <c r="D97" s="133" t="s">
        <v>308</v>
      </c>
      <c r="E97" s="134" t="s">
        <v>5905</v>
      </c>
      <c r="F97" s="135" t="s">
        <v>5906</v>
      </c>
      <c r="G97" s="136" t="s">
        <v>236</v>
      </c>
      <c r="H97" s="137">
        <v>1.2</v>
      </c>
      <c r="I97" s="138"/>
      <c r="J97" s="139">
        <f>ROUND(I97*H97,2)</f>
        <v>0</v>
      </c>
      <c r="K97" s="135" t="s">
        <v>3596</v>
      </c>
      <c r="L97" s="33"/>
      <c r="M97" s="140" t="s">
        <v>21</v>
      </c>
      <c r="N97" s="141" t="s">
        <v>43</v>
      </c>
      <c r="P97" s="142">
        <f>O97*H97</f>
        <v>0</v>
      </c>
      <c r="Q97" s="142">
        <v>0</v>
      </c>
      <c r="R97" s="142">
        <f>Q97*H97</f>
        <v>0</v>
      </c>
      <c r="S97" s="142">
        <v>0</v>
      </c>
      <c r="T97" s="143">
        <f>S97*H97</f>
        <v>0</v>
      </c>
      <c r="AR97" s="144" t="s">
        <v>108</v>
      </c>
      <c r="AT97" s="144" t="s">
        <v>308</v>
      </c>
      <c r="AU97" s="144" t="s">
        <v>81</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108</v>
      </c>
      <c r="BM97" s="144" t="s">
        <v>81</v>
      </c>
    </row>
    <row r="98" spans="2:65" s="1" customFormat="1">
      <c r="B98" s="33"/>
      <c r="D98" s="161" t="s">
        <v>321</v>
      </c>
      <c r="F98" s="162" t="s">
        <v>5907</v>
      </c>
      <c r="I98" s="163"/>
      <c r="L98" s="33"/>
      <c r="M98" s="164"/>
      <c r="T98" s="52"/>
      <c r="AT98" s="18" t="s">
        <v>321</v>
      </c>
      <c r="AU98" s="18" t="s">
        <v>81</v>
      </c>
    </row>
    <row r="99" spans="2:65" s="14" customFormat="1">
      <c r="B99" s="165"/>
      <c r="D99" s="147" t="s">
        <v>313</v>
      </c>
      <c r="E99" s="166" t="s">
        <v>21</v>
      </c>
      <c r="F99" s="167" t="s">
        <v>5908</v>
      </c>
      <c r="H99" s="166" t="s">
        <v>21</v>
      </c>
      <c r="I99" s="168"/>
      <c r="L99" s="165"/>
      <c r="M99" s="169"/>
      <c r="T99" s="170"/>
      <c r="AT99" s="166" t="s">
        <v>313</v>
      </c>
      <c r="AU99" s="166" t="s">
        <v>81</v>
      </c>
      <c r="AV99" s="14" t="s">
        <v>79</v>
      </c>
      <c r="AW99" s="14" t="s">
        <v>34</v>
      </c>
      <c r="AX99" s="14" t="s">
        <v>72</v>
      </c>
      <c r="AY99" s="166" t="s">
        <v>306</v>
      </c>
    </row>
    <row r="100" spans="2:65" s="12" customFormat="1">
      <c r="B100" s="146"/>
      <c r="D100" s="147" t="s">
        <v>313</v>
      </c>
      <c r="E100" s="148" t="s">
        <v>21</v>
      </c>
      <c r="F100" s="149" t="s">
        <v>5909</v>
      </c>
      <c r="H100" s="150">
        <v>1.2</v>
      </c>
      <c r="I100" s="151"/>
      <c r="L100" s="146"/>
      <c r="M100" s="152"/>
      <c r="T100" s="153"/>
      <c r="AT100" s="148" t="s">
        <v>313</v>
      </c>
      <c r="AU100" s="148" t="s">
        <v>81</v>
      </c>
      <c r="AV100" s="12" t="s">
        <v>81</v>
      </c>
      <c r="AW100" s="12" t="s">
        <v>34</v>
      </c>
      <c r="AX100" s="12" t="s">
        <v>72</v>
      </c>
      <c r="AY100" s="148" t="s">
        <v>306</v>
      </c>
    </row>
    <row r="101" spans="2:65" s="15" customFormat="1">
      <c r="B101" s="171"/>
      <c r="D101" s="147" t="s">
        <v>313</v>
      </c>
      <c r="E101" s="172" t="s">
        <v>21</v>
      </c>
      <c r="F101" s="173" t="s">
        <v>331</v>
      </c>
      <c r="H101" s="174">
        <v>1.2</v>
      </c>
      <c r="I101" s="175"/>
      <c r="L101" s="171"/>
      <c r="M101" s="176"/>
      <c r="T101" s="177"/>
      <c r="AT101" s="172" t="s">
        <v>313</v>
      </c>
      <c r="AU101" s="172" t="s">
        <v>81</v>
      </c>
      <c r="AV101" s="15" t="s">
        <v>108</v>
      </c>
      <c r="AW101" s="15" t="s">
        <v>34</v>
      </c>
      <c r="AX101" s="15" t="s">
        <v>79</v>
      </c>
      <c r="AY101" s="172" t="s">
        <v>306</v>
      </c>
    </row>
    <row r="102" spans="2:65" s="1" customFormat="1" ht="16.5" customHeight="1">
      <c r="B102" s="33"/>
      <c r="C102" s="133" t="s">
        <v>81</v>
      </c>
      <c r="D102" s="133" t="s">
        <v>308</v>
      </c>
      <c r="E102" s="134" t="s">
        <v>5910</v>
      </c>
      <c r="F102" s="135" t="s">
        <v>5911</v>
      </c>
      <c r="G102" s="136" t="s">
        <v>236</v>
      </c>
      <c r="H102" s="137">
        <v>277</v>
      </c>
      <c r="I102" s="138"/>
      <c r="J102" s="139">
        <f>ROUND(I102*H102,2)</f>
        <v>0</v>
      </c>
      <c r="K102" s="135" t="s">
        <v>3596</v>
      </c>
      <c r="L102" s="33"/>
      <c r="M102" s="140" t="s">
        <v>21</v>
      </c>
      <c r="N102" s="141" t="s">
        <v>43</v>
      </c>
      <c r="P102" s="142">
        <f>O102*H102</f>
        <v>0</v>
      </c>
      <c r="Q102" s="142">
        <v>0</v>
      </c>
      <c r="R102" s="142">
        <f>Q102*H102</f>
        <v>0</v>
      </c>
      <c r="S102" s="142">
        <v>0</v>
      </c>
      <c r="T102" s="143">
        <f>S102*H102</f>
        <v>0</v>
      </c>
      <c r="AR102" s="144" t="s">
        <v>108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108</v>
      </c>
    </row>
    <row r="103" spans="2:65" s="1" customFormat="1">
      <c r="B103" s="33"/>
      <c r="D103" s="161" t="s">
        <v>321</v>
      </c>
      <c r="F103" s="162" t="s">
        <v>5912</v>
      </c>
      <c r="I103" s="163"/>
      <c r="L103" s="33"/>
      <c r="M103" s="164"/>
      <c r="T103" s="52"/>
      <c r="AT103" s="18" t="s">
        <v>321</v>
      </c>
      <c r="AU103" s="18" t="s">
        <v>81</v>
      </c>
    </row>
    <row r="104" spans="2:65" s="14" customFormat="1">
      <c r="B104" s="165"/>
      <c r="D104" s="147" t="s">
        <v>313</v>
      </c>
      <c r="E104" s="166" t="s">
        <v>21</v>
      </c>
      <c r="F104" s="167" t="s">
        <v>5913</v>
      </c>
      <c r="H104" s="166" t="s">
        <v>21</v>
      </c>
      <c r="I104" s="168"/>
      <c r="L104" s="165"/>
      <c r="M104" s="169"/>
      <c r="T104" s="170"/>
      <c r="AT104" s="166" t="s">
        <v>313</v>
      </c>
      <c r="AU104" s="166" t="s">
        <v>81</v>
      </c>
      <c r="AV104" s="14" t="s">
        <v>79</v>
      </c>
      <c r="AW104" s="14" t="s">
        <v>34</v>
      </c>
      <c r="AX104" s="14" t="s">
        <v>72</v>
      </c>
      <c r="AY104" s="166" t="s">
        <v>306</v>
      </c>
    </row>
    <row r="105" spans="2:65" s="12" customFormat="1">
      <c r="B105" s="146"/>
      <c r="D105" s="147" t="s">
        <v>313</v>
      </c>
      <c r="E105" s="148" t="s">
        <v>21</v>
      </c>
      <c r="F105" s="149" t="s">
        <v>5914</v>
      </c>
      <c r="H105" s="150">
        <v>277</v>
      </c>
      <c r="I105" s="151"/>
      <c r="L105" s="146"/>
      <c r="M105" s="152"/>
      <c r="T105" s="153"/>
      <c r="AT105" s="148" t="s">
        <v>313</v>
      </c>
      <c r="AU105" s="148" t="s">
        <v>81</v>
      </c>
      <c r="AV105" s="12" t="s">
        <v>81</v>
      </c>
      <c r="AW105" s="12" t="s">
        <v>34</v>
      </c>
      <c r="AX105" s="12" t="s">
        <v>72</v>
      </c>
      <c r="AY105" s="148" t="s">
        <v>306</v>
      </c>
    </row>
    <row r="106" spans="2:65" s="15" customFormat="1">
      <c r="B106" s="171"/>
      <c r="D106" s="147" t="s">
        <v>313</v>
      </c>
      <c r="E106" s="172" t="s">
        <v>21</v>
      </c>
      <c r="F106" s="173" t="s">
        <v>331</v>
      </c>
      <c r="H106" s="174">
        <v>277</v>
      </c>
      <c r="I106" s="175"/>
      <c r="L106" s="171"/>
      <c r="M106" s="176"/>
      <c r="T106" s="177"/>
      <c r="AT106" s="172" t="s">
        <v>313</v>
      </c>
      <c r="AU106" s="172" t="s">
        <v>81</v>
      </c>
      <c r="AV106" s="15" t="s">
        <v>108</v>
      </c>
      <c r="AW106" s="15" t="s">
        <v>34</v>
      </c>
      <c r="AX106" s="15" t="s">
        <v>79</v>
      </c>
      <c r="AY106" s="172" t="s">
        <v>306</v>
      </c>
    </row>
    <row r="107" spans="2:65" s="1" customFormat="1" ht="16.5" customHeight="1">
      <c r="B107" s="33"/>
      <c r="C107" s="133" t="s">
        <v>89</v>
      </c>
      <c r="D107" s="133" t="s">
        <v>308</v>
      </c>
      <c r="E107" s="134" t="s">
        <v>5915</v>
      </c>
      <c r="F107" s="135" t="s">
        <v>5916</v>
      </c>
      <c r="G107" s="136" t="s">
        <v>236</v>
      </c>
      <c r="H107" s="137">
        <v>240</v>
      </c>
      <c r="I107" s="138"/>
      <c r="J107" s="139">
        <f>ROUND(I107*H107,2)</f>
        <v>0</v>
      </c>
      <c r="K107" s="135" t="s">
        <v>3596</v>
      </c>
      <c r="L107" s="33"/>
      <c r="M107" s="140" t="s">
        <v>21</v>
      </c>
      <c r="N107" s="141" t="s">
        <v>43</v>
      </c>
      <c r="P107" s="142">
        <f>O107*H107</f>
        <v>0</v>
      </c>
      <c r="Q107" s="142">
        <v>0</v>
      </c>
      <c r="R107" s="142">
        <f>Q107*H107</f>
        <v>0</v>
      </c>
      <c r="S107" s="142">
        <v>0</v>
      </c>
      <c r="T107" s="143">
        <f>S107*H107</f>
        <v>0</v>
      </c>
      <c r="AR107" s="144" t="s">
        <v>108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108</v>
      </c>
      <c r="BM107" s="144" t="s">
        <v>351</v>
      </c>
    </row>
    <row r="108" spans="2:65" s="1" customFormat="1">
      <c r="B108" s="33"/>
      <c r="D108" s="161" t="s">
        <v>321</v>
      </c>
      <c r="F108" s="162" t="s">
        <v>5917</v>
      </c>
      <c r="I108" s="163"/>
      <c r="L108" s="33"/>
      <c r="M108" s="164"/>
      <c r="T108" s="52"/>
      <c r="AT108" s="18" t="s">
        <v>321</v>
      </c>
      <c r="AU108" s="18" t="s">
        <v>81</v>
      </c>
    </row>
    <row r="109" spans="2:65" s="14" customFormat="1">
      <c r="B109" s="165"/>
      <c r="D109" s="147" t="s">
        <v>313</v>
      </c>
      <c r="E109" s="166" t="s">
        <v>21</v>
      </c>
      <c r="F109" s="167" t="s">
        <v>5918</v>
      </c>
      <c r="H109" s="166" t="s">
        <v>21</v>
      </c>
      <c r="I109" s="168"/>
      <c r="L109" s="165"/>
      <c r="M109" s="169"/>
      <c r="T109" s="170"/>
      <c r="AT109" s="166" t="s">
        <v>313</v>
      </c>
      <c r="AU109" s="166" t="s">
        <v>81</v>
      </c>
      <c r="AV109" s="14" t="s">
        <v>79</v>
      </c>
      <c r="AW109" s="14" t="s">
        <v>34</v>
      </c>
      <c r="AX109" s="14" t="s">
        <v>72</v>
      </c>
      <c r="AY109" s="166" t="s">
        <v>306</v>
      </c>
    </row>
    <row r="110" spans="2:65" s="12" customFormat="1">
      <c r="B110" s="146"/>
      <c r="D110" s="147" t="s">
        <v>313</v>
      </c>
      <c r="E110" s="148" t="s">
        <v>21</v>
      </c>
      <c r="F110" s="149" t="s">
        <v>5919</v>
      </c>
      <c r="H110" s="150">
        <v>240</v>
      </c>
      <c r="I110" s="151"/>
      <c r="L110" s="146"/>
      <c r="M110" s="152"/>
      <c r="T110" s="153"/>
      <c r="AT110" s="148" t="s">
        <v>313</v>
      </c>
      <c r="AU110" s="148" t="s">
        <v>81</v>
      </c>
      <c r="AV110" s="12" t="s">
        <v>81</v>
      </c>
      <c r="AW110" s="12" t="s">
        <v>34</v>
      </c>
      <c r="AX110" s="12" t="s">
        <v>72</v>
      </c>
      <c r="AY110" s="148" t="s">
        <v>306</v>
      </c>
    </row>
    <row r="111" spans="2:65" s="15" customFormat="1">
      <c r="B111" s="171"/>
      <c r="D111" s="147" t="s">
        <v>313</v>
      </c>
      <c r="E111" s="172" t="s">
        <v>21</v>
      </c>
      <c r="F111" s="173" t="s">
        <v>331</v>
      </c>
      <c r="H111" s="174">
        <v>240</v>
      </c>
      <c r="I111" s="175"/>
      <c r="L111" s="171"/>
      <c r="M111" s="176"/>
      <c r="T111" s="177"/>
      <c r="AT111" s="172" t="s">
        <v>313</v>
      </c>
      <c r="AU111" s="172" t="s">
        <v>81</v>
      </c>
      <c r="AV111" s="15" t="s">
        <v>108</v>
      </c>
      <c r="AW111" s="15" t="s">
        <v>34</v>
      </c>
      <c r="AX111" s="15" t="s">
        <v>79</v>
      </c>
      <c r="AY111" s="172" t="s">
        <v>306</v>
      </c>
    </row>
    <row r="112" spans="2:65" s="1" customFormat="1" ht="16.5" customHeight="1">
      <c r="B112" s="33"/>
      <c r="C112" s="133" t="s">
        <v>108</v>
      </c>
      <c r="D112" s="133" t="s">
        <v>308</v>
      </c>
      <c r="E112" s="134" t="s">
        <v>5920</v>
      </c>
      <c r="F112" s="135" t="s">
        <v>5921</v>
      </c>
      <c r="G112" s="136" t="s">
        <v>236</v>
      </c>
      <c r="H112" s="137">
        <v>124</v>
      </c>
      <c r="I112" s="138"/>
      <c r="J112" s="139">
        <f>ROUND(I112*H112,2)</f>
        <v>0</v>
      </c>
      <c r="K112" s="135" t="s">
        <v>3596</v>
      </c>
      <c r="L112" s="33"/>
      <c r="M112" s="140" t="s">
        <v>21</v>
      </c>
      <c r="N112" s="141" t="s">
        <v>43</v>
      </c>
      <c r="P112" s="142">
        <f>O112*H112</f>
        <v>0</v>
      </c>
      <c r="Q112" s="142">
        <v>0</v>
      </c>
      <c r="R112" s="142">
        <f>Q112*H112</f>
        <v>0</v>
      </c>
      <c r="S112" s="142">
        <v>0</v>
      </c>
      <c r="T112" s="143">
        <f>S112*H112</f>
        <v>0</v>
      </c>
      <c r="AR112" s="144" t="s">
        <v>108</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365</v>
      </c>
    </row>
    <row r="113" spans="2:65" s="1" customFormat="1">
      <c r="B113" s="33"/>
      <c r="D113" s="161" t="s">
        <v>321</v>
      </c>
      <c r="F113" s="162" t="s">
        <v>5922</v>
      </c>
      <c r="I113" s="163"/>
      <c r="L113" s="33"/>
      <c r="M113" s="164"/>
      <c r="T113" s="52"/>
      <c r="AT113" s="18" t="s">
        <v>321</v>
      </c>
      <c r="AU113" s="18" t="s">
        <v>81</v>
      </c>
    </row>
    <row r="114" spans="2:65" s="14" customFormat="1">
      <c r="B114" s="165"/>
      <c r="D114" s="147" t="s">
        <v>313</v>
      </c>
      <c r="E114" s="166" t="s">
        <v>21</v>
      </c>
      <c r="F114" s="167" t="s">
        <v>5923</v>
      </c>
      <c r="H114" s="166" t="s">
        <v>21</v>
      </c>
      <c r="I114" s="168"/>
      <c r="L114" s="165"/>
      <c r="M114" s="169"/>
      <c r="T114" s="170"/>
      <c r="AT114" s="166" t="s">
        <v>313</v>
      </c>
      <c r="AU114" s="166" t="s">
        <v>81</v>
      </c>
      <c r="AV114" s="14" t="s">
        <v>79</v>
      </c>
      <c r="AW114" s="14" t="s">
        <v>34</v>
      </c>
      <c r="AX114" s="14" t="s">
        <v>72</v>
      </c>
      <c r="AY114" s="166" t="s">
        <v>306</v>
      </c>
    </row>
    <row r="115" spans="2:65" s="12" customFormat="1">
      <c r="B115" s="146"/>
      <c r="D115" s="147" t="s">
        <v>313</v>
      </c>
      <c r="E115" s="148" t="s">
        <v>21</v>
      </c>
      <c r="F115" s="149" t="s">
        <v>5924</v>
      </c>
      <c r="H115" s="150">
        <v>124</v>
      </c>
      <c r="I115" s="151"/>
      <c r="L115" s="146"/>
      <c r="M115" s="152"/>
      <c r="T115" s="153"/>
      <c r="AT115" s="148" t="s">
        <v>313</v>
      </c>
      <c r="AU115" s="148" t="s">
        <v>81</v>
      </c>
      <c r="AV115" s="12" t="s">
        <v>81</v>
      </c>
      <c r="AW115" s="12" t="s">
        <v>34</v>
      </c>
      <c r="AX115" s="12" t="s">
        <v>72</v>
      </c>
      <c r="AY115" s="148" t="s">
        <v>306</v>
      </c>
    </row>
    <row r="116" spans="2:65" s="15" customFormat="1">
      <c r="B116" s="171"/>
      <c r="D116" s="147" t="s">
        <v>313</v>
      </c>
      <c r="E116" s="172" t="s">
        <v>21</v>
      </c>
      <c r="F116" s="173" t="s">
        <v>331</v>
      </c>
      <c r="H116" s="174">
        <v>124</v>
      </c>
      <c r="I116" s="175"/>
      <c r="L116" s="171"/>
      <c r="M116" s="176"/>
      <c r="T116" s="177"/>
      <c r="AT116" s="172" t="s">
        <v>313</v>
      </c>
      <c r="AU116" s="172" t="s">
        <v>81</v>
      </c>
      <c r="AV116" s="15" t="s">
        <v>108</v>
      </c>
      <c r="AW116" s="15" t="s">
        <v>34</v>
      </c>
      <c r="AX116" s="15" t="s">
        <v>79</v>
      </c>
      <c r="AY116" s="172" t="s">
        <v>306</v>
      </c>
    </row>
    <row r="117" spans="2:65" s="1" customFormat="1" ht="16.5" customHeight="1">
      <c r="B117" s="33"/>
      <c r="C117" s="133" t="s">
        <v>343</v>
      </c>
      <c r="D117" s="133" t="s">
        <v>308</v>
      </c>
      <c r="E117" s="134" t="s">
        <v>2602</v>
      </c>
      <c r="F117" s="135" t="s">
        <v>2603</v>
      </c>
      <c r="G117" s="136" t="s">
        <v>240</v>
      </c>
      <c r="H117" s="137">
        <v>97</v>
      </c>
      <c r="I117" s="138"/>
      <c r="J117" s="139">
        <f>ROUND(I117*H117,2)</f>
        <v>0</v>
      </c>
      <c r="K117" s="135" t="s">
        <v>3596</v>
      </c>
      <c r="L117" s="33"/>
      <c r="M117" s="140" t="s">
        <v>21</v>
      </c>
      <c r="N117" s="141" t="s">
        <v>43</v>
      </c>
      <c r="P117" s="142">
        <f>O117*H117</f>
        <v>0</v>
      </c>
      <c r="Q117" s="142">
        <v>0</v>
      </c>
      <c r="R117" s="142">
        <f>Q117*H117</f>
        <v>0</v>
      </c>
      <c r="S117" s="142">
        <v>0</v>
      </c>
      <c r="T117" s="143">
        <f>S117*H117</f>
        <v>0</v>
      </c>
      <c r="AR117" s="144" t="s">
        <v>108</v>
      </c>
      <c r="AT117" s="144" t="s">
        <v>308</v>
      </c>
      <c r="AU117" s="144" t="s">
        <v>81</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379</v>
      </c>
    </row>
    <row r="118" spans="2:65" s="1" customFormat="1">
      <c r="B118" s="33"/>
      <c r="D118" s="161" t="s">
        <v>321</v>
      </c>
      <c r="F118" s="162" t="s">
        <v>5925</v>
      </c>
      <c r="I118" s="163"/>
      <c r="L118" s="33"/>
      <c r="M118" s="164"/>
      <c r="T118" s="52"/>
      <c r="AT118" s="18" t="s">
        <v>321</v>
      </c>
      <c r="AU118" s="18" t="s">
        <v>81</v>
      </c>
    </row>
    <row r="119" spans="2:65" s="1" customFormat="1" ht="16.5" customHeight="1">
      <c r="B119" s="33"/>
      <c r="C119" s="133" t="s">
        <v>351</v>
      </c>
      <c r="D119" s="133" t="s">
        <v>308</v>
      </c>
      <c r="E119" s="134" t="s">
        <v>5926</v>
      </c>
      <c r="F119" s="135" t="s">
        <v>5927</v>
      </c>
      <c r="G119" s="136" t="s">
        <v>240</v>
      </c>
      <c r="H119" s="137">
        <v>69</v>
      </c>
      <c r="I119" s="138"/>
      <c r="J119" s="139">
        <f>ROUND(I119*H119,2)</f>
        <v>0</v>
      </c>
      <c r="K119" s="135" t="s">
        <v>3596</v>
      </c>
      <c r="L119" s="33"/>
      <c r="M119" s="140" t="s">
        <v>21</v>
      </c>
      <c r="N119" s="141" t="s">
        <v>43</v>
      </c>
      <c r="P119" s="142">
        <f>O119*H119</f>
        <v>0</v>
      </c>
      <c r="Q119" s="142">
        <v>0</v>
      </c>
      <c r="R119" s="142">
        <f>Q119*H119</f>
        <v>0</v>
      </c>
      <c r="S119" s="142">
        <v>0</v>
      </c>
      <c r="T119" s="143">
        <f>S119*H119</f>
        <v>0</v>
      </c>
      <c r="AR119" s="144" t="s">
        <v>108</v>
      </c>
      <c r="AT119" s="144" t="s">
        <v>308</v>
      </c>
      <c r="AU119" s="144" t="s">
        <v>81</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8</v>
      </c>
    </row>
    <row r="120" spans="2:65" s="1" customFormat="1">
      <c r="B120" s="33"/>
      <c r="D120" s="161" t="s">
        <v>321</v>
      </c>
      <c r="F120" s="162" t="s">
        <v>5928</v>
      </c>
      <c r="I120" s="163"/>
      <c r="L120" s="33"/>
      <c r="M120" s="164"/>
      <c r="T120" s="52"/>
      <c r="AT120" s="18" t="s">
        <v>321</v>
      </c>
      <c r="AU120" s="18" t="s">
        <v>81</v>
      </c>
    </row>
    <row r="121" spans="2:65" s="12" customFormat="1">
      <c r="B121" s="146"/>
      <c r="D121" s="147" t="s">
        <v>313</v>
      </c>
      <c r="E121" s="148" t="s">
        <v>21</v>
      </c>
      <c r="F121" s="149" t="s">
        <v>5929</v>
      </c>
      <c r="H121" s="150">
        <v>69</v>
      </c>
      <c r="I121" s="151"/>
      <c r="L121" s="146"/>
      <c r="M121" s="152"/>
      <c r="T121" s="153"/>
      <c r="AT121" s="148" t="s">
        <v>313</v>
      </c>
      <c r="AU121" s="148" t="s">
        <v>81</v>
      </c>
      <c r="AV121" s="12" t="s">
        <v>81</v>
      </c>
      <c r="AW121" s="12" t="s">
        <v>34</v>
      </c>
      <c r="AX121" s="12" t="s">
        <v>72</v>
      </c>
      <c r="AY121" s="148" t="s">
        <v>306</v>
      </c>
    </row>
    <row r="122" spans="2:65" s="15" customFormat="1">
      <c r="B122" s="171"/>
      <c r="D122" s="147" t="s">
        <v>313</v>
      </c>
      <c r="E122" s="172" t="s">
        <v>21</v>
      </c>
      <c r="F122" s="173" t="s">
        <v>331</v>
      </c>
      <c r="H122" s="174">
        <v>69</v>
      </c>
      <c r="I122" s="175"/>
      <c r="L122" s="171"/>
      <c r="M122" s="176"/>
      <c r="T122" s="177"/>
      <c r="AT122" s="172" t="s">
        <v>313</v>
      </c>
      <c r="AU122" s="172" t="s">
        <v>81</v>
      </c>
      <c r="AV122" s="15" t="s">
        <v>108</v>
      </c>
      <c r="AW122" s="15" t="s">
        <v>34</v>
      </c>
      <c r="AX122" s="15" t="s">
        <v>79</v>
      </c>
      <c r="AY122" s="172" t="s">
        <v>306</v>
      </c>
    </row>
    <row r="123" spans="2:65" s="1" customFormat="1" ht="21.75" customHeight="1">
      <c r="B123" s="33"/>
      <c r="C123" s="133" t="s">
        <v>359</v>
      </c>
      <c r="D123" s="133" t="s">
        <v>308</v>
      </c>
      <c r="E123" s="134" t="s">
        <v>5930</v>
      </c>
      <c r="F123" s="135" t="s">
        <v>5931</v>
      </c>
      <c r="G123" s="136" t="s">
        <v>318</v>
      </c>
      <c r="H123" s="137">
        <v>78.400000000000006</v>
      </c>
      <c r="I123" s="138"/>
      <c r="J123" s="139">
        <f>ROUND(I123*H123,2)</f>
        <v>0</v>
      </c>
      <c r="K123" s="135" t="s">
        <v>3596</v>
      </c>
      <c r="L123" s="33"/>
      <c r="M123" s="140" t="s">
        <v>21</v>
      </c>
      <c r="N123" s="141" t="s">
        <v>43</v>
      </c>
      <c r="P123" s="142">
        <f>O123*H123</f>
        <v>0</v>
      </c>
      <c r="Q123" s="142">
        <v>0</v>
      </c>
      <c r="R123" s="142">
        <f>Q123*H123</f>
        <v>0</v>
      </c>
      <c r="S123" s="142">
        <v>0</v>
      </c>
      <c r="T123" s="143">
        <f>S123*H123</f>
        <v>0</v>
      </c>
      <c r="AR123" s="144" t="s">
        <v>108</v>
      </c>
      <c r="AT123" s="144" t="s">
        <v>308</v>
      </c>
      <c r="AU123" s="144" t="s">
        <v>81</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108</v>
      </c>
      <c r="BM123" s="144" t="s">
        <v>406</v>
      </c>
    </row>
    <row r="124" spans="2:65" s="1" customFormat="1">
      <c r="B124" s="33"/>
      <c r="D124" s="161" t="s">
        <v>321</v>
      </c>
      <c r="F124" s="162" t="s">
        <v>5932</v>
      </c>
      <c r="I124" s="163"/>
      <c r="L124" s="33"/>
      <c r="M124" s="164"/>
      <c r="T124" s="52"/>
      <c r="AT124" s="18" t="s">
        <v>321</v>
      </c>
      <c r="AU124" s="18" t="s">
        <v>81</v>
      </c>
    </row>
    <row r="125" spans="2:65" s="14" customFormat="1">
      <c r="B125" s="165"/>
      <c r="D125" s="147" t="s">
        <v>313</v>
      </c>
      <c r="E125" s="166" t="s">
        <v>21</v>
      </c>
      <c r="F125" s="167" t="s">
        <v>5933</v>
      </c>
      <c r="H125" s="166" t="s">
        <v>21</v>
      </c>
      <c r="I125" s="168"/>
      <c r="L125" s="165"/>
      <c r="M125" s="169"/>
      <c r="T125" s="170"/>
      <c r="AT125" s="166" t="s">
        <v>313</v>
      </c>
      <c r="AU125" s="166" t="s">
        <v>81</v>
      </c>
      <c r="AV125" s="14" t="s">
        <v>79</v>
      </c>
      <c r="AW125" s="14" t="s">
        <v>34</v>
      </c>
      <c r="AX125" s="14" t="s">
        <v>72</v>
      </c>
      <c r="AY125" s="166" t="s">
        <v>306</v>
      </c>
    </row>
    <row r="126" spans="2:65" s="12" customFormat="1">
      <c r="B126" s="146"/>
      <c r="D126" s="147" t="s">
        <v>313</v>
      </c>
      <c r="E126" s="148" t="s">
        <v>21</v>
      </c>
      <c r="F126" s="149" t="s">
        <v>5934</v>
      </c>
      <c r="H126" s="150">
        <v>78.400000000000006</v>
      </c>
      <c r="I126" s="151"/>
      <c r="L126" s="146"/>
      <c r="M126" s="152"/>
      <c r="T126" s="153"/>
      <c r="AT126" s="148" t="s">
        <v>313</v>
      </c>
      <c r="AU126" s="148" t="s">
        <v>81</v>
      </c>
      <c r="AV126" s="12" t="s">
        <v>81</v>
      </c>
      <c r="AW126" s="12" t="s">
        <v>34</v>
      </c>
      <c r="AX126" s="12" t="s">
        <v>72</v>
      </c>
      <c r="AY126" s="148" t="s">
        <v>306</v>
      </c>
    </row>
    <row r="127" spans="2:65" s="15" customFormat="1">
      <c r="B127" s="171"/>
      <c r="D127" s="147" t="s">
        <v>313</v>
      </c>
      <c r="E127" s="172" t="s">
        <v>21</v>
      </c>
      <c r="F127" s="173" t="s">
        <v>331</v>
      </c>
      <c r="H127" s="174">
        <v>78.400000000000006</v>
      </c>
      <c r="I127" s="175"/>
      <c r="L127" s="171"/>
      <c r="M127" s="176"/>
      <c r="T127" s="177"/>
      <c r="AT127" s="172" t="s">
        <v>313</v>
      </c>
      <c r="AU127" s="172" t="s">
        <v>81</v>
      </c>
      <c r="AV127" s="15" t="s">
        <v>108</v>
      </c>
      <c r="AW127" s="15" t="s">
        <v>34</v>
      </c>
      <c r="AX127" s="15" t="s">
        <v>79</v>
      </c>
      <c r="AY127" s="172" t="s">
        <v>306</v>
      </c>
    </row>
    <row r="128" spans="2:65" s="1" customFormat="1" ht="21.75" customHeight="1">
      <c r="B128" s="33"/>
      <c r="C128" s="133" t="s">
        <v>365</v>
      </c>
      <c r="D128" s="133" t="s">
        <v>308</v>
      </c>
      <c r="E128" s="134" t="s">
        <v>5935</v>
      </c>
      <c r="F128" s="135" t="s">
        <v>5936</v>
      </c>
      <c r="G128" s="136" t="s">
        <v>318</v>
      </c>
      <c r="H128" s="137">
        <v>4.55</v>
      </c>
      <c r="I128" s="138"/>
      <c r="J128" s="139">
        <f>ROUND(I128*H128,2)</f>
        <v>0</v>
      </c>
      <c r="K128" s="135" t="s">
        <v>3596</v>
      </c>
      <c r="L128" s="33"/>
      <c r="M128" s="140" t="s">
        <v>21</v>
      </c>
      <c r="N128" s="141" t="s">
        <v>43</v>
      </c>
      <c r="P128" s="142">
        <f>O128*H128</f>
        <v>0</v>
      </c>
      <c r="Q128" s="142">
        <v>0</v>
      </c>
      <c r="R128" s="142">
        <f>Q128*H128</f>
        <v>0</v>
      </c>
      <c r="S128" s="142">
        <v>0</v>
      </c>
      <c r="T128" s="143">
        <f>S128*H128</f>
        <v>0</v>
      </c>
      <c r="AR128" s="144" t="s">
        <v>108</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368</v>
      </c>
    </row>
    <row r="129" spans="2:65" s="1" customFormat="1">
      <c r="B129" s="33"/>
      <c r="D129" s="161" t="s">
        <v>321</v>
      </c>
      <c r="F129" s="162" t="s">
        <v>5937</v>
      </c>
      <c r="I129" s="163"/>
      <c r="L129" s="33"/>
      <c r="M129" s="164"/>
      <c r="T129" s="52"/>
      <c r="AT129" s="18" t="s">
        <v>321</v>
      </c>
      <c r="AU129" s="18" t="s">
        <v>81</v>
      </c>
    </row>
    <row r="130" spans="2:65" s="14" customFormat="1">
      <c r="B130" s="165"/>
      <c r="D130" s="147" t="s">
        <v>313</v>
      </c>
      <c r="E130" s="166" t="s">
        <v>21</v>
      </c>
      <c r="F130" s="167" t="s">
        <v>5938</v>
      </c>
      <c r="H130" s="166" t="s">
        <v>21</v>
      </c>
      <c r="I130" s="168"/>
      <c r="L130" s="165"/>
      <c r="M130" s="169"/>
      <c r="T130" s="170"/>
      <c r="AT130" s="166" t="s">
        <v>313</v>
      </c>
      <c r="AU130" s="166" t="s">
        <v>81</v>
      </c>
      <c r="AV130" s="14" t="s">
        <v>79</v>
      </c>
      <c r="AW130" s="14" t="s">
        <v>34</v>
      </c>
      <c r="AX130" s="14" t="s">
        <v>72</v>
      </c>
      <c r="AY130" s="166" t="s">
        <v>306</v>
      </c>
    </row>
    <row r="131" spans="2:65" s="12" customFormat="1">
      <c r="B131" s="146"/>
      <c r="D131" s="147" t="s">
        <v>313</v>
      </c>
      <c r="E131" s="148" t="s">
        <v>21</v>
      </c>
      <c r="F131" s="149" t="s">
        <v>5939</v>
      </c>
      <c r="H131" s="150">
        <v>4.55</v>
      </c>
      <c r="I131" s="151"/>
      <c r="L131" s="146"/>
      <c r="M131" s="152"/>
      <c r="T131" s="153"/>
      <c r="AT131" s="148" t="s">
        <v>313</v>
      </c>
      <c r="AU131" s="148" t="s">
        <v>81</v>
      </c>
      <c r="AV131" s="12" t="s">
        <v>81</v>
      </c>
      <c r="AW131" s="12" t="s">
        <v>34</v>
      </c>
      <c r="AX131" s="12" t="s">
        <v>72</v>
      </c>
      <c r="AY131" s="148" t="s">
        <v>306</v>
      </c>
    </row>
    <row r="132" spans="2:65" s="15" customFormat="1">
      <c r="B132" s="171"/>
      <c r="D132" s="147" t="s">
        <v>313</v>
      </c>
      <c r="E132" s="172" t="s">
        <v>21</v>
      </c>
      <c r="F132" s="173" t="s">
        <v>331</v>
      </c>
      <c r="H132" s="174">
        <v>4.55</v>
      </c>
      <c r="I132" s="175"/>
      <c r="L132" s="171"/>
      <c r="M132" s="176"/>
      <c r="T132" s="177"/>
      <c r="AT132" s="172" t="s">
        <v>313</v>
      </c>
      <c r="AU132" s="172" t="s">
        <v>81</v>
      </c>
      <c r="AV132" s="15" t="s">
        <v>108</v>
      </c>
      <c r="AW132" s="15" t="s">
        <v>34</v>
      </c>
      <c r="AX132" s="15" t="s">
        <v>79</v>
      </c>
      <c r="AY132" s="172" t="s">
        <v>306</v>
      </c>
    </row>
    <row r="133" spans="2:65" s="1" customFormat="1" ht="21.75" customHeight="1">
      <c r="B133" s="33"/>
      <c r="C133" s="133" t="s">
        <v>372</v>
      </c>
      <c r="D133" s="133" t="s">
        <v>308</v>
      </c>
      <c r="E133" s="134" t="s">
        <v>344</v>
      </c>
      <c r="F133" s="135" t="s">
        <v>2611</v>
      </c>
      <c r="G133" s="136" t="s">
        <v>318</v>
      </c>
      <c r="H133" s="137">
        <v>62.75</v>
      </c>
      <c r="I133" s="138"/>
      <c r="J133" s="139">
        <f>ROUND(I133*H133,2)</f>
        <v>0</v>
      </c>
      <c r="K133" s="135" t="s">
        <v>3596</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432</v>
      </c>
    </row>
    <row r="134" spans="2:65" s="1" customFormat="1">
      <c r="B134" s="33"/>
      <c r="D134" s="161" t="s">
        <v>321</v>
      </c>
      <c r="F134" s="162" t="s">
        <v>3728</v>
      </c>
      <c r="I134" s="163"/>
      <c r="L134" s="33"/>
      <c r="M134" s="164"/>
      <c r="T134" s="52"/>
      <c r="AT134" s="18" t="s">
        <v>321</v>
      </c>
      <c r="AU134" s="18" t="s">
        <v>81</v>
      </c>
    </row>
    <row r="135" spans="2:65" s="14" customFormat="1">
      <c r="B135" s="165"/>
      <c r="D135" s="147" t="s">
        <v>313</v>
      </c>
      <c r="E135" s="166" t="s">
        <v>21</v>
      </c>
      <c r="F135" s="167" t="s">
        <v>5940</v>
      </c>
      <c r="H135" s="166" t="s">
        <v>21</v>
      </c>
      <c r="I135" s="168"/>
      <c r="L135" s="165"/>
      <c r="M135" s="169"/>
      <c r="T135" s="170"/>
      <c r="AT135" s="166" t="s">
        <v>313</v>
      </c>
      <c r="AU135" s="166" t="s">
        <v>81</v>
      </c>
      <c r="AV135" s="14" t="s">
        <v>79</v>
      </c>
      <c r="AW135" s="14" t="s">
        <v>34</v>
      </c>
      <c r="AX135" s="14" t="s">
        <v>72</v>
      </c>
      <c r="AY135" s="166" t="s">
        <v>306</v>
      </c>
    </row>
    <row r="136" spans="2:65" s="12" customFormat="1">
      <c r="B136" s="146"/>
      <c r="D136" s="147" t="s">
        <v>313</v>
      </c>
      <c r="E136" s="148" t="s">
        <v>21</v>
      </c>
      <c r="F136" s="149" t="s">
        <v>5941</v>
      </c>
      <c r="H136" s="150">
        <v>62.75</v>
      </c>
      <c r="I136" s="151"/>
      <c r="L136" s="146"/>
      <c r="M136" s="152"/>
      <c r="T136" s="153"/>
      <c r="AT136" s="148" t="s">
        <v>313</v>
      </c>
      <c r="AU136" s="148" t="s">
        <v>81</v>
      </c>
      <c r="AV136" s="12" t="s">
        <v>81</v>
      </c>
      <c r="AW136" s="12" t="s">
        <v>34</v>
      </c>
      <c r="AX136" s="12" t="s">
        <v>72</v>
      </c>
      <c r="AY136" s="148" t="s">
        <v>306</v>
      </c>
    </row>
    <row r="137" spans="2:65" s="15" customFormat="1">
      <c r="B137" s="171"/>
      <c r="D137" s="147" t="s">
        <v>313</v>
      </c>
      <c r="E137" s="172" t="s">
        <v>21</v>
      </c>
      <c r="F137" s="173" t="s">
        <v>331</v>
      </c>
      <c r="H137" s="174">
        <v>62.75</v>
      </c>
      <c r="I137" s="175"/>
      <c r="L137" s="171"/>
      <c r="M137" s="176"/>
      <c r="T137" s="177"/>
      <c r="AT137" s="172" t="s">
        <v>313</v>
      </c>
      <c r="AU137" s="172" t="s">
        <v>81</v>
      </c>
      <c r="AV137" s="15" t="s">
        <v>108</v>
      </c>
      <c r="AW137" s="15" t="s">
        <v>34</v>
      </c>
      <c r="AX137" s="15" t="s">
        <v>79</v>
      </c>
      <c r="AY137" s="172" t="s">
        <v>306</v>
      </c>
    </row>
    <row r="138" spans="2:65" s="1" customFormat="1" ht="24.2" customHeight="1">
      <c r="B138" s="33"/>
      <c r="C138" s="133" t="s">
        <v>379</v>
      </c>
      <c r="D138" s="133" t="s">
        <v>308</v>
      </c>
      <c r="E138" s="134" t="s">
        <v>352</v>
      </c>
      <c r="F138" s="135" t="s">
        <v>2615</v>
      </c>
      <c r="G138" s="136" t="s">
        <v>318</v>
      </c>
      <c r="H138" s="137">
        <v>313.75</v>
      </c>
      <c r="I138" s="138"/>
      <c r="J138" s="139">
        <f>ROUND(I138*H138,2)</f>
        <v>0</v>
      </c>
      <c r="K138" s="135" t="s">
        <v>3596</v>
      </c>
      <c r="L138" s="33"/>
      <c r="M138" s="140" t="s">
        <v>21</v>
      </c>
      <c r="N138" s="141" t="s">
        <v>43</v>
      </c>
      <c r="P138" s="142">
        <f>O138*H138</f>
        <v>0</v>
      </c>
      <c r="Q138" s="142">
        <v>0</v>
      </c>
      <c r="R138" s="142">
        <f>Q138*H138</f>
        <v>0</v>
      </c>
      <c r="S138" s="142">
        <v>0</v>
      </c>
      <c r="T138" s="143">
        <f>S138*H138</f>
        <v>0</v>
      </c>
      <c r="AR138" s="144" t="s">
        <v>108</v>
      </c>
      <c r="AT138" s="144" t="s">
        <v>308</v>
      </c>
      <c r="AU138" s="144" t="s">
        <v>81</v>
      </c>
      <c r="AY138" s="18" t="s">
        <v>306</v>
      </c>
      <c r="BE138" s="145">
        <f>IF(N138="základní",J138,0)</f>
        <v>0</v>
      </c>
      <c r="BF138" s="145">
        <f>IF(N138="snížená",J138,0)</f>
        <v>0</v>
      </c>
      <c r="BG138" s="145">
        <f>IF(N138="zákl. přenesená",J138,0)</f>
        <v>0</v>
      </c>
      <c r="BH138" s="145">
        <f>IF(N138="sníž. přenesená",J138,0)</f>
        <v>0</v>
      </c>
      <c r="BI138" s="145">
        <f>IF(N138="nulová",J138,0)</f>
        <v>0</v>
      </c>
      <c r="BJ138" s="18" t="s">
        <v>79</v>
      </c>
      <c r="BK138" s="145">
        <f>ROUND(I138*H138,2)</f>
        <v>0</v>
      </c>
      <c r="BL138" s="18" t="s">
        <v>108</v>
      </c>
      <c r="BM138" s="144" t="s">
        <v>446</v>
      </c>
    </row>
    <row r="139" spans="2:65" s="1" customFormat="1">
      <c r="B139" s="33"/>
      <c r="D139" s="161" t="s">
        <v>321</v>
      </c>
      <c r="F139" s="162" t="s">
        <v>3732</v>
      </c>
      <c r="I139" s="163"/>
      <c r="L139" s="33"/>
      <c r="M139" s="164"/>
      <c r="T139" s="52"/>
      <c r="AT139" s="18" t="s">
        <v>321</v>
      </c>
      <c r="AU139" s="18" t="s">
        <v>81</v>
      </c>
    </row>
    <row r="140" spans="2:65" s="14" customFormat="1">
      <c r="B140" s="165"/>
      <c r="D140" s="147" t="s">
        <v>313</v>
      </c>
      <c r="E140" s="166" t="s">
        <v>21</v>
      </c>
      <c r="F140" s="167" t="s">
        <v>5942</v>
      </c>
      <c r="H140" s="166" t="s">
        <v>21</v>
      </c>
      <c r="I140" s="168"/>
      <c r="L140" s="165"/>
      <c r="M140" s="169"/>
      <c r="T140" s="170"/>
      <c r="AT140" s="166" t="s">
        <v>313</v>
      </c>
      <c r="AU140" s="166" t="s">
        <v>81</v>
      </c>
      <c r="AV140" s="14" t="s">
        <v>79</v>
      </c>
      <c r="AW140" s="14" t="s">
        <v>34</v>
      </c>
      <c r="AX140" s="14" t="s">
        <v>72</v>
      </c>
      <c r="AY140" s="166" t="s">
        <v>306</v>
      </c>
    </row>
    <row r="141" spans="2:65" s="12" customFormat="1">
      <c r="B141" s="146"/>
      <c r="D141" s="147" t="s">
        <v>313</v>
      </c>
      <c r="E141" s="148" t="s">
        <v>21</v>
      </c>
      <c r="F141" s="149" t="s">
        <v>5943</v>
      </c>
      <c r="H141" s="150">
        <v>313.75</v>
      </c>
      <c r="I141" s="151"/>
      <c r="L141" s="146"/>
      <c r="M141" s="152"/>
      <c r="T141" s="153"/>
      <c r="AT141" s="148" t="s">
        <v>313</v>
      </c>
      <c r="AU141" s="148" t="s">
        <v>81</v>
      </c>
      <c r="AV141" s="12" t="s">
        <v>81</v>
      </c>
      <c r="AW141" s="12" t="s">
        <v>34</v>
      </c>
      <c r="AX141" s="12" t="s">
        <v>72</v>
      </c>
      <c r="AY141" s="148" t="s">
        <v>306</v>
      </c>
    </row>
    <row r="142" spans="2:65" s="15" customFormat="1">
      <c r="B142" s="171"/>
      <c r="D142" s="147" t="s">
        <v>313</v>
      </c>
      <c r="E142" s="172" t="s">
        <v>21</v>
      </c>
      <c r="F142" s="173" t="s">
        <v>331</v>
      </c>
      <c r="H142" s="174">
        <v>313.75</v>
      </c>
      <c r="I142" s="175"/>
      <c r="L142" s="171"/>
      <c r="M142" s="176"/>
      <c r="T142" s="177"/>
      <c r="AT142" s="172" t="s">
        <v>313</v>
      </c>
      <c r="AU142" s="172" t="s">
        <v>81</v>
      </c>
      <c r="AV142" s="15" t="s">
        <v>108</v>
      </c>
      <c r="AW142" s="15" t="s">
        <v>34</v>
      </c>
      <c r="AX142" s="15" t="s">
        <v>79</v>
      </c>
      <c r="AY142" s="172" t="s">
        <v>306</v>
      </c>
    </row>
    <row r="143" spans="2:65" s="1" customFormat="1" ht="16.5" customHeight="1">
      <c r="B143" s="33"/>
      <c r="C143" s="133" t="s">
        <v>384</v>
      </c>
      <c r="D143" s="133" t="s">
        <v>308</v>
      </c>
      <c r="E143" s="134" t="s">
        <v>5944</v>
      </c>
      <c r="F143" s="135" t="s">
        <v>5945</v>
      </c>
      <c r="G143" s="136" t="s">
        <v>318</v>
      </c>
      <c r="H143" s="137">
        <v>20.2</v>
      </c>
      <c r="I143" s="138"/>
      <c r="J143" s="139">
        <f>ROUND(I143*H143,2)</f>
        <v>0</v>
      </c>
      <c r="K143" s="135" t="s">
        <v>3596</v>
      </c>
      <c r="L143" s="33"/>
      <c r="M143" s="140" t="s">
        <v>21</v>
      </c>
      <c r="N143" s="141" t="s">
        <v>43</v>
      </c>
      <c r="P143" s="142">
        <f>O143*H143</f>
        <v>0</v>
      </c>
      <c r="Q143" s="142">
        <v>0</v>
      </c>
      <c r="R143" s="142">
        <f>Q143*H143</f>
        <v>0</v>
      </c>
      <c r="S143" s="142">
        <v>0</v>
      </c>
      <c r="T143" s="143">
        <f>S143*H143</f>
        <v>0</v>
      </c>
      <c r="AR143" s="144" t="s">
        <v>108</v>
      </c>
      <c r="AT143" s="144" t="s">
        <v>308</v>
      </c>
      <c r="AU143" s="144" t="s">
        <v>81</v>
      </c>
      <c r="AY143" s="18" t="s">
        <v>306</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108</v>
      </c>
      <c r="BM143" s="144" t="s">
        <v>460</v>
      </c>
    </row>
    <row r="144" spans="2:65" s="1" customFormat="1">
      <c r="B144" s="33"/>
      <c r="D144" s="161" t="s">
        <v>321</v>
      </c>
      <c r="F144" s="162" t="s">
        <v>5946</v>
      </c>
      <c r="I144" s="163"/>
      <c r="L144" s="33"/>
      <c r="M144" s="164"/>
      <c r="T144" s="52"/>
      <c r="AT144" s="18" t="s">
        <v>321</v>
      </c>
      <c r="AU144" s="18" t="s">
        <v>81</v>
      </c>
    </row>
    <row r="145" spans="2:65" s="14" customFormat="1">
      <c r="B145" s="165"/>
      <c r="D145" s="147" t="s">
        <v>313</v>
      </c>
      <c r="E145" s="166" t="s">
        <v>21</v>
      </c>
      <c r="F145" s="167" t="s">
        <v>5947</v>
      </c>
      <c r="H145" s="166" t="s">
        <v>21</v>
      </c>
      <c r="I145" s="168"/>
      <c r="L145" s="165"/>
      <c r="M145" s="169"/>
      <c r="T145" s="170"/>
      <c r="AT145" s="166" t="s">
        <v>313</v>
      </c>
      <c r="AU145" s="166" t="s">
        <v>81</v>
      </c>
      <c r="AV145" s="14" t="s">
        <v>79</v>
      </c>
      <c r="AW145" s="14" t="s">
        <v>34</v>
      </c>
      <c r="AX145" s="14" t="s">
        <v>72</v>
      </c>
      <c r="AY145" s="166" t="s">
        <v>306</v>
      </c>
    </row>
    <row r="146" spans="2:65" s="12" customFormat="1">
      <c r="B146" s="146"/>
      <c r="D146" s="147" t="s">
        <v>313</v>
      </c>
      <c r="E146" s="148" t="s">
        <v>21</v>
      </c>
      <c r="F146" s="149" t="s">
        <v>5948</v>
      </c>
      <c r="H146" s="150">
        <v>3.4</v>
      </c>
      <c r="I146" s="151"/>
      <c r="L146" s="146"/>
      <c r="M146" s="152"/>
      <c r="T146" s="153"/>
      <c r="AT146" s="148" t="s">
        <v>313</v>
      </c>
      <c r="AU146" s="148" t="s">
        <v>81</v>
      </c>
      <c r="AV146" s="12" t="s">
        <v>81</v>
      </c>
      <c r="AW146" s="12" t="s">
        <v>34</v>
      </c>
      <c r="AX146" s="12" t="s">
        <v>72</v>
      </c>
      <c r="AY146" s="148" t="s">
        <v>306</v>
      </c>
    </row>
    <row r="147" spans="2:65" s="14" customFormat="1">
      <c r="B147" s="165"/>
      <c r="D147" s="147" t="s">
        <v>313</v>
      </c>
      <c r="E147" s="166" t="s">
        <v>21</v>
      </c>
      <c r="F147" s="167" t="s">
        <v>5949</v>
      </c>
      <c r="H147" s="166" t="s">
        <v>21</v>
      </c>
      <c r="I147" s="168"/>
      <c r="L147" s="165"/>
      <c r="M147" s="169"/>
      <c r="T147" s="170"/>
      <c r="AT147" s="166" t="s">
        <v>313</v>
      </c>
      <c r="AU147" s="166" t="s">
        <v>81</v>
      </c>
      <c r="AV147" s="14" t="s">
        <v>79</v>
      </c>
      <c r="AW147" s="14" t="s">
        <v>34</v>
      </c>
      <c r="AX147" s="14" t="s">
        <v>72</v>
      </c>
      <c r="AY147" s="166" t="s">
        <v>306</v>
      </c>
    </row>
    <row r="148" spans="2:65" s="12" customFormat="1">
      <c r="B148" s="146"/>
      <c r="D148" s="147" t="s">
        <v>313</v>
      </c>
      <c r="E148" s="148" t="s">
        <v>21</v>
      </c>
      <c r="F148" s="149" t="s">
        <v>5950</v>
      </c>
      <c r="H148" s="150">
        <v>16.8</v>
      </c>
      <c r="I148" s="151"/>
      <c r="L148" s="146"/>
      <c r="M148" s="152"/>
      <c r="T148" s="153"/>
      <c r="AT148" s="148" t="s">
        <v>313</v>
      </c>
      <c r="AU148" s="148" t="s">
        <v>81</v>
      </c>
      <c r="AV148" s="12" t="s">
        <v>81</v>
      </c>
      <c r="AW148" s="12" t="s">
        <v>34</v>
      </c>
      <c r="AX148" s="12" t="s">
        <v>72</v>
      </c>
      <c r="AY148" s="148" t="s">
        <v>306</v>
      </c>
    </row>
    <row r="149" spans="2:65" s="15" customFormat="1">
      <c r="B149" s="171"/>
      <c r="D149" s="147" t="s">
        <v>313</v>
      </c>
      <c r="E149" s="172" t="s">
        <v>21</v>
      </c>
      <c r="F149" s="173" t="s">
        <v>5951</v>
      </c>
      <c r="H149" s="174">
        <v>20.2</v>
      </c>
      <c r="I149" s="175"/>
      <c r="L149" s="171"/>
      <c r="M149" s="176"/>
      <c r="T149" s="177"/>
      <c r="AT149" s="172" t="s">
        <v>313</v>
      </c>
      <c r="AU149" s="172" t="s">
        <v>81</v>
      </c>
      <c r="AV149" s="15" t="s">
        <v>108</v>
      </c>
      <c r="AW149" s="15" t="s">
        <v>34</v>
      </c>
      <c r="AX149" s="15" t="s">
        <v>79</v>
      </c>
      <c r="AY149" s="172" t="s">
        <v>306</v>
      </c>
    </row>
    <row r="150" spans="2:65" s="1" customFormat="1" ht="16.5" customHeight="1">
      <c r="B150" s="33"/>
      <c r="C150" s="133" t="s">
        <v>8</v>
      </c>
      <c r="D150" s="133" t="s">
        <v>308</v>
      </c>
      <c r="E150" s="134" t="s">
        <v>373</v>
      </c>
      <c r="F150" s="135" t="s">
        <v>2619</v>
      </c>
      <c r="G150" s="136" t="s">
        <v>375</v>
      </c>
      <c r="H150" s="137">
        <v>62.75</v>
      </c>
      <c r="I150" s="138"/>
      <c r="J150" s="139">
        <f>ROUND(I150*H150,2)</f>
        <v>0</v>
      </c>
      <c r="K150" s="135" t="s">
        <v>3596</v>
      </c>
      <c r="L150" s="33"/>
      <c r="M150" s="140" t="s">
        <v>21</v>
      </c>
      <c r="N150" s="141" t="s">
        <v>43</v>
      </c>
      <c r="P150" s="142">
        <f>O150*H150</f>
        <v>0</v>
      </c>
      <c r="Q150" s="142">
        <v>0</v>
      </c>
      <c r="R150" s="142">
        <f>Q150*H150</f>
        <v>0</v>
      </c>
      <c r="S150" s="142">
        <v>0</v>
      </c>
      <c r="T150" s="143">
        <f>S150*H150</f>
        <v>0</v>
      </c>
      <c r="AR150" s="144" t="s">
        <v>108</v>
      </c>
      <c r="AT150" s="144" t="s">
        <v>308</v>
      </c>
      <c r="AU150" s="144" t="s">
        <v>81</v>
      </c>
      <c r="AY150" s="18" t="s">
        <v>306</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108</v>
      </c>
      <c r="BM150" s="144" t="s">
        <v>476</v>
      </c>
    </row>
    <row r="151" spans="2:65" s="1" customFormat="1">
      <c r="B151" s="33"/>
      <c r="D151" s="161" t="s">
        <v>321</v>
      </c>
      <c r="F151" s="162" t="s">
        <v>3750</v>
      </c>
      <c r="I151" s="163"/>
      <c r="L151" s="33"/>
      <c r="M151" s="164"/>
      <c r="T151" s="52"/>
      <c r="AT151" s="18" t="s">
        <v>321</v>
      </c>
      <c r="AU151" s="18" t="s">
        <v>81</v>
      </c>
    </row>
    <row r="152" spans="2:65" s="1" customFormat="1" ht="16.5" customHeight="1">
      <c r="B152" s="33"/>
      <c r="C152" s="133" t="s">
        <v>400</v>
      </c>
      <c r="D152" s="133" t="s">
        <v>308</v>
      </c>
      <c r="E152" s="134" t="s">
        <v>380</v>
      </c>
      <c r="F152" s="135" t="s">
        <v>2622</v>
      </c>
      <c r="G152" s="136" t="s">
        <v>318</v>
      </c>
      <c r="H152" s="137">
        <v>62.75</v>
      </c>
      <c r="I152" s="138"/>
      <c r="J152" s="139">
        <f>ROUND(I152*H152,2)</f>
        <v>0</v>
      </c>
      <c r="K152" s="135" t="s">
        <v>3596</v>
      </c>
      <c r="L152" s="33"/>
      <c r="M152" s="140" t="s">
        <v>21</v>
      </c>
      <c r="N152" s="141" t="s">
        <v>43</v>
      </c>
      <c r="P152" s="142">
        <f>O152*H152</f>
        <v>0</v>
      </c>
      <c r="Q152" s="142">
        <v>0</v>
      </c>
      <c r="R152" s="142">
        <f>Q152*H152</f>
        <v>0</v>
      </c>
      <c r="S152" s="142">
        <v>0</v>
      </c>
      <c r="T152" s="143">
        <f>S152*H152</f>
        <v>0</v>
      </c>
      <c r="AR152" s="144" t="s">
        <v>108</v>
      </c>
      <c r="AT152" s="144" t="s">
        <v>308</v>
      </c>
      <c r="AU152" s="144" t="s">
        <v>81</v>
      </c>
      <c r="AY152" s="18" t="s">
        <v>306</v>
      </c>
      <c r="BE152" s="145">
        <f>IF(N152="základní",J152,0)</f>
        <v>0</v>
      </c>
      <c r="BF152" s="145">
        <f>IF(N152="snížená",J152,0)</f>
        <v>0</v>
      </c>
      <c r="BG152" s="145">
        <f>IF(N152="zákl. přenesená",J152,0)</f>
        <v>0</v>
      </c>
      <c r="BH152" s="145">
        <f>IF(N152="sníž. přenesená",J152,0)</f>
        <v>0</v>
      </c>
      <c r="BI152" s="145">
        <f>IF(N152="nulová",J152,0)</f>
        <v>0</v>
      </c>
      <c r="BJ152" s="18" t="s">
        <v>79</v>
      </c>
      <c r="BK152" s="145">
        <f>ROUND(I152*H152,2)</f>
        <v>0</v>
      </c>
      <c r="BL152" s="18" t="s">
        <v>108</v>
      </c>
      <c r="BM152" s="144" t="s">
        <v>489</v>
      </c>
    </row>
    <row r="153" spans="2:65" s="1" customFormat="1">
      <c r="B153" s="33"/>
      <c r="D153" s="161" t="s">
        <v>321</v>
      </c>
      <c r="F153" s="162" t="s">
        <v>3753</v>
      </c>
      <c r="I153" s="163"/>
      <c r="L153" s="33"/>
      <c r="M153" s="164"/>
      <c r="T153" s="52"/>
      <c r="AT153" s="18" t="s">
        <v>321</v>
      </c>
      <c r="AU153" s="18" t="s">
        <v>81</v>
      </c>
    </row>
    <row r="154" spans="2:65" s="1" customFormat="1" ht="16.5" customHeight="1">
      <c r="B154" s="33"/>
      <c r="C154" s="133" t="s">
        <v>406</v>
      </c>
      <c r="D154" s="133" t="s">
        <v>308</v>
      </c>
      <c r="E154" s="134" t="s">
        <v>401</v>
      </c>
      <c r="F154" s="135" t="s">
        <v>5952</v>
      </c>
      <c r="G154" s="136" t="s">
        <v>236</v>
      </c>
      <c r="H154" s="137">
        <v>457.1</v>
      </c>
      <c r="I154" s="138"/>
      <c r="J154" s="139">
        <f>ROUND(I154*H154,2)</f>
        <v>0</v>
      </c>
      <c r="K154" s="135" t="s">
        <v>3596</v>
      </c>
      <c r="L154" s="33"/>
      <c r="M154" s="140" t="s">
        <v>21</v>
      </c>
      <c r="N154" s="141" t="s">
        <v>43</v>
      </c>
      <c r="P154" s="142">
        <f>O154*H154</f>
        <v>0</v>
      </c>
      <c r="Q154" s="142">
        <v>0</v>
      </c>
      <c r="R154" s="142">
        <f>Q154*H154</f>
        <v>0</v>
      </c>
      <c r="S154" s="142">
        <v>0</v>
      </c>
      <c r="T154" s="143">
        <f>S154*H154</f>
        <v>0</v>
      </c>
      <c r="AR154" s="144" t="s">
        <v>108</v>
      </c>
      <c r="AT154" s="144" t="s">
        <v>308</v>
      </c>
      <c r="AU154" s="144" t="s">
        <v>81</v>
      </c>
      <c r="AY154" s="18" t="s">
        <v>306</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108</v>
      </c>
      <c r="BM154" s="144" t="s">
        <v>504</v>
      </c>
    </row>
    <row r="155" spans="2:65" s="1" customFormat="1">
      <c r="B155" s="33"/>
      <c r="D155" s="161" t="s">
        <v>321</v>
      </c>
      <c r="F155" s="162" t="s">
        <v>5953</v>
      </c>
      <c r="I155" s="163"/>
      <c r="L155" s="33"/>
      <c r="M155" s="164"/>
      <c r="T155" s="52"/>
      <c r="AT155" s="18" t="s">
        <v>321</v>
      </c>
      <c r="AU155" s="18" t="s">
        <v>81</v>
      </c>
    </row>
    <row r="156" spans="2:65" s="12" customFormat="1">
      <c r="B156" s="146"/>
      <c r="D156" s="147" t="s">
        <v>313</v>
      </c>
      <c r="E156" s="148" t="s">
        <v>21</v>
      </c>
      <c r="F156" s="149" t="s">
        <v>5954</v>
      </c>
      <c r="H156" s="150">
        <v>457.1</v>
      </c>
      <c r="I156" s="151"/>
      <c r="L156" s="146"/>
      <c r="M156" s="152"/>
      <c r="T156" s="153"/>
      <c r="AT156" s="148" t="s">
        <v>313</v>
      </c>
      <c r="AU156" s="148" t="s">
        <v>81</v>
      </c>
      <c r="AV156" s="12" t="s">
        <v>81</v>
      </c>
      <c r="AW156" s="12" t="s">
        <v>34</v>
      </c>
      <c r="AX156" s="12" t="s">
        <v>72</v>
      </c>
      <c r="AY156" s="148" t="s">
        <v>306</v>
      </c>
    </row>
    <row r="157" spans="2:65" s="15" customFormat="1">
      <c r="B157" s="171"/>
      <c r="D157" s="147" t="s">
        <v>313</v>
      </c>
      <c r="E157" s="172" t="s">
        <v>21</v>
      </c>
      <c r="F157" s="173" t="s">
        <v>331</v>
      </c>
      <c r="H157" s="174">
        <v>457.1</v>
      </c>
      <c r="I157" s="175"/>
      <c r="L157" s="171"/>
      <c r="M157" s="176"/>
      <c r="T157" s="177"/>
      <c r="AT157" s="172" t="s">
        <v>313</v>
      </c>
      <c r="AU157" s="172" t="s">
        <v>81</v>
      </c>
      <c r="AV157" s="15" t="s">
        <v>108</v>
      </c>
      <c r="AW157" s="15" t="s">
        <v>34</v>
      </c>
      <c r="AX157" s="15" t="s">
        <v>79</v>
      </c>
      <c r="AY157" s="172" t="s">
        <v>306</v>
      </c>
    </row>
    <row r="158" spans="2:65" s="11" customFormat="1" ht="22.9" customHeight="1">
      <c r="B158" s="121"/>
      <c r="D158" s="122" t="s">
        <v>71</v>
      </c>
      <c r="E158" s="131" t="s">
        <v>81</v>
      </c>
      <c r="F158" s="131" t="s">
        <v>5955</v>
      </c>
      <c r="I158" s="124"/>
      <c r="J158" s="132">
        <f>BK158</f>
        <v>0</v>
      </c>
      <c r="L158" s="121"/>
      <c r="M158" s="126"/>
      <c r="P158" s="127">
        <f>SUM(P159:P171)</f>
        <v>0</v>
      </c>
      <c r="R158" s="127">
        <f>SUM(R159:R171)</f>
        <v>0</v>
      </c>
      <c r="T158" s="128">
        <f>SUM(T159:T171)</f>
        <v>0</v>
      </c>
      <c r="AR158" s="122" t="s">
        <v>79</v>
      </c>
      <c r="AT158" s="129" t="s">
        <v>71</v>
      </c>
      <c r="AU158" s="129" t="s">
        <v>79</v>
      </c>
      <c r="AY158" s="122" t="s">
        <v>306</v>
      </c>
      <c r="BK158" s="130">
        <f>SUM(BK159:BK171)</f>
        <v>0</v>
      </c>
    </row>
    <row r="159" spans="2:65" s="1" customFormat="1" ht="16.5" customHeight="1">
      <c r="B159" s="33"/>
      <c r="C159" s="133" t="s">
        <v>414</v>
      </c>
      <c r="D159" s="133" t="s">
        <v>308</v>
      </c>
      <c r="E159" s="134" t="s">
        <v>5956</v>
      </c>
      <c r="F159" s="135" t="s">
        <v>5957</v>
      </c>
      <c r="G159" s="136" t="s">
        <v>318</v>
      </c>
      <c r="H159" s="137">
        <v>4.55</v>
      </c>
      <c r="I159" s="138"/>
      <c r="J159" s="139">
        <f>ROUND(I159*H159,2)</f>
        <v>0</v>
      </c>
      <c r="K159" s="135" t="s">
        <v>3596</v>
      </c>
      <c r="L159" s="33"/>
      <c r="M159" s="140" t="s">
        <v>21</v>
      </c>
      <c r="N159" s="141" t="s">
        <v>43</v>
      </c>
      <c r="P159" s="142">
        <f>O159*H159</f>
        <v>0</v>
      </c>
      <c r="Q159" s="142">
        <v>0</v>
      </c>
      <c r="R159" s="142">
        <f>Q159*H159</f>
        <v>0</v>
      </c>
      <c r="S159" s="142">
        <v>0</v>
      </c>
      <c r="T159" s="143">
        <f>S159*H159</f>
        <v>0</v>
      </c>
      <c r="AR159" s="144" t="s">
        <v>108</v>
      </c>
      <c r="AT159" s="144" t="s">
        <v>308</v>
      </c>
      <c r="AU159" s="144" t="s">
        <v>81</v>
      </c>
      <c r="AY159" s="18" t="s">
        <v>306</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108</v>
      </c>
      <c r="BM159" s="144" t="s">
        <v>517</v>
      </c>
    </row>
    <row r="160" spans="2:65" s="1" customFormat="1">
      <c r="B160" s="33"/>
      <c r="D160" s="161" t="s">
        <v>321</v>
      </c>
      <c r="F160" s="162" t="s">
        <v>5958</v>
      </c>
      <c r="I160" s="163"/>
      <c r="L160" s="33"/>
      <c r="M160" s="164"/>
      <c r="T160" s="52"/>
      <c r="AT160" s="18" t="s">
        <v>321</v>
      </c>
      <c r="AU160" s="18" t="s">
        <v>81</v>
      </c>
    </row>
    <row r="161" spans="2:65" s="14" customFormat="1">
      <c r="B161" s="165"/>
      <c r="D161" s="147" t="s">
        <v>313</v>
      </c>
      <c r="E161" s="166" t="s">
        <v>21</v>
      </c>
      <c r="F161" s="167" t="s">
        <v>5959</v>
      </c>
      <c r="H161" s="166" t="s">
        <v>21</v>
      </c>
      <c r="I161" s="168"/>
      <c r="L161" s="165"/>
      <c r="M161" s="169"/>
      <c r="T161" s="170"/>
      <c r="AT161" s="166" t="s">
        <v>313</v>
      </c>
      <c r="AU161" s="166" t="s">
        <v>81</v>
      </c>
      <c r="AV161" s="14" t="s">
        <v>79</v>
      </c>
      <c r="AW161" s="14" t="s">
        <v>34</v>
      </c>
      <c r="AX161" s="14" t="s">
        <v>72</v>
      </c>
      <c r="AY161" s="166" t="s">
        <v>306</v>
      </c>
    </row>
    <row r="162" spans="2:65" s="12" customFormat="1">
      <c r="B162" s="146"/>
      <c r="D162" s="147" t="s">
        <v>313</v>
      </c>
      <c r="E162" s="148" t="s">
        <v>21</v>
      </c>
      <c r="F162" s="149" t="s">
        <v>5939</v>
      </c>
      <c r="H162" s="150">
        <v>4.55</v>
      </c>
      <c r="I162" s="151"/>
      <c r="L162" s="146"/>
      <c r="M162" s="152"/>
      <c r="T162" s="153"/>
      <c r="AT162" s="148" t="s">
        <v>313</v>
      </c>
      <c r="AU162" s="148" t="s">
        <v>81</v>
      </c>
      <c r="AV162" s="12" t="s">
        <v>81</v>
      </c>
      <c r="AW162" s="12" t="s">
        <v>34</v>
      </c>
      <c r="AX162" s="12" t="s">
        <v>72</v>
      </c>
      <c r="AY162" s="148" t="s">
        <v>306</v>
      </c>
    </row>
    <row r="163" spans="2:65" s="15" customFormat="1">
      <c r="B163" s="171"/>
      <c r="D163" s="147" t="s">
        <v>313</v>
      </c>
      <c r="E163" s="172" t="s">
        <v>21</v>
      </c>
      <c r="F163" s="173" t="s">
        <v>331</v>
      </c>
      <c r="H163" s="174">
        <v>4.55</v>
      </c>
      <c r="I163" s="175"/>
      <c r="L163" s="171"/>
      <c r="M163" s="176"/>
      <c r="T163" s="177"/>
      <c r="AT163" s="172" t="s">
        <v>313</v>
      </c>
      <c r="AU163" s="172" t="s">
        <v>81</v>
      </c>
      <c r="AV163" s="15" t="s">
        <v>108</v>
      </c>
      <c r="AW163" s="15" t="s">
        <v>34</v>
      </c>
      <c r="AX163" s="15" t="s">
        <v>79</v>
      </c>
      <c r="AY163" s="172" t="s">
        <v>306</v>
      </c>
    </row>
    <row r="164" spans="2:65" s="1" customFormat="1" ht="16.5" customHeight="1">
      <c r="B164" s="33"/>
      <c r="C164" s="133" t="s">
        <v>368</v>
      </c>
      <c r="D164" s="133" t="s">
        <v>308</v>
      </c>
      <c r="E164" s="134" t="s">
        <v>5960</v>
      </c>
      <c r="F164" s="135" t="s">
        <v>5961</v>
      </c>
      <c r="G164" s="136" t="s">
        <v>236</v>
      </c>
      <c r="H164" s="137">
        <v>54.6</v>
      </c>
      <c r="I164" s="138"/>
      <c r="J164" s="139">
        <f>ROUND(I164*H164,2)</f>
        <v>0</v>
      </c>
      <c r="K164" s="135" t="s">
        <v>3596</v>
      </c>
      <c r="L164" s="33"/>
      <c r="M164" s="140" t="s">
        <v>21</v>
      </c>
      <c r="N164" s="141" t="s">
        <v>43</v>
      </c>
      <c r="P164" s="142">
        <f>O164*H164</f>
        <v>0</v>
      </c>
      <c r="Q164" s="142">
        <v>0</v>
      </c>
      <c r="R164" s="142">
        <f>Q164*H164</f>
        <v>0</v>
      </c>
      <c r="S164" s="142">
        <v>0</v>
      </c>
      <c r="T164" s="143">
        <f>S164*H164</f>
        <v>0</v>
      </c>
      <c r="AR164" s="144" t="s">
        <v>108</v>
      </c>
      <c r="AT164" s="144" t="s">
        <v>308</v>
      </c>
      <c r="AU164" s="144" t="s">
        <v>81</v>
      </c>
      <c r="AY164" s="18" t="s">
        <v>306</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108</v>
      </c>
      <c r="BM164" s="144" t="s">
        <v>530</v>
      </c>
    </row>
    <row r="165" spans="2:65" s="1" customFormat="1">
      <c r="B165" s="33"/>
      <c r="D165" s="161" t="s">
        <v>321</v>
      </c>
      <c r="F165" s="162" t="s">
        <v>5962</v>
      </c>
      <c r="I165" s="163"/>
      <c r="L165" s="33"/>
      <c r="M165" s="164"/>
      <c r="T165" s="52"/>
      <c r="AT165" s="18" t="s">
        <v>321</v>
      </c>
      <c r="AU165" s="18" t="s">
        <v>81</v>
      </c>
    </row>
    <row r="166" spans="2:65" s="12" customFormat="1">
      <c r="B166" s="146"/>
      <c r="D166" s="147" t="s">
        <v>313</v>
      </c>
      <c r="E166" s="148" t="s">
        <v>21</v>
      </c>
      <c r="F166" s="149" t="s">
        <v>5963</v>
      </c>
      <c r="H166" s="150">
        <v>54.6</v>
      </c>
      <c r="I166" s="151"/>
      <c r="L166" s="146"/>
      <c r="M166" s="152"/>
      <c r="T166" s="153"/>
      <c r="AT166" s="148" t="s">
        <v>313</v>
      </c>
      <c r="AU166" s="148" t="s">
        <v>81</v>
      </c>
      <c r="AV166" s="12" t="s">
        <v>81</v>
      </c>
      <c r="AW166" s="12" t="s">
        <v>34</v>
      </c>
      <c r="AX166" s="12" t="s">
        <v>72</v>
      </c>
      <c r="AY166" s="148" t="s">
        <v>306</v>
      </c>
    </row>
    <row r="167" spans="2:65" s="15" customFormat="1">
      <c r="B167" s="171"/>
      <c r="D167" s="147" t="s">
        <v>313</v>
      </c>
      <c r="E167" s="172" t="s">
        <v>21</v>
      </c>
      <c r="F167" s="173" t="s">
        <v>331</v>
      </c>
      <c r="H167" s="174">
        <v>54.6</v>
      </c>
      <c r="I167" s="175"/>
      <c r="L167" s="171"/>
      <c r="M167" s="176"/>
      <c r="T167" s="177"/>
      <c r="AT167" s="172" t="s">
        <v>313</v>
      </c>
      <c r="AU167" s="172" t="s">
        <v>81</v>
      </c>
      <c r="AV167" s="15" t="s">
        <v>108</v>
      </c>
      <c r="AW167" s="15" t="s">
        <v>34</v>
      </c>
      <c r="AX167" s="15" t="s">
        <v>79</v>
      </c>
      <c r="AY167" s="172" t="s">
        <v>306</v>
      </c>
    </row>
    <row r="168" spans="2:65" s="1" customFormat="1" ht="16.5" customHeight="1">
      <c r="B168" s="33"/>
      <c r="C168" s="179" t="s">
        <v>426</v>
      </c>
      <c r="D168" s="179" t="s">
        <v>447</v>
      </c>
      <c r="E168" s="180" t="s">
        <v>5964</v>
      </c>
      <c r="F168" s="181" t="s">
        <v>5965</v>
      </c>
      <c r="G168" s="182" t="s">
        <v>236</v>
      </c>
      <c r="H168" s="183">
        <v>55.692</v>
      </c>
      <c r="I168" s="184"/>
      <c r="J168" s="185">
        <f>ROUND(I168*H168,2)</f>
        <v>0</v>
      </c>
      <c r="K168" s="181" t="s">
        <v>3596</v>
      </c>
      <c r="L168" s="186"/>
      <c r="M168" s="187" t="s">
        <v>21</v>
      </c>
      <c r="N168" s="188" t="s">
        <v>43</v>
      </c>
      <c r="P168" s="142">
        <f>O168*H168</f>
        <v>0</v>
      </c>
      <c r="Q168" s="142">
        <v>0</v>
      </c>
      <c r="R168" s="142">
        <f>Q168*H168</f>
        <v>0</v>
      </c>
      <c r="S168" s="142">
        <v>0</v>
      </c>
      <c r="T168" s="143">
        <f>S168*H168</f>
        <v>0</v>
      </c>
      <c r="AR168" s="144" t="s">
        <v>365</v>
      </c>
      <c r="AT168" s="144" t="s">
        <v>447</v>
      </c>
      <c r="AU168" s="144" t="s">
        <v>81</v>
      </c>
      <c r="AY168" s="18" t="s">
        <v>306</v>
      </c>
      <c r="BE168" s="145">
        <f>IF(N168="základní",J168,0)</f>
        <v>0</v>
      </c>
      <c r="BF168" s="145">
        <f>IF(N168="snížená",J168,0)</f>
        <v>0</v>
      </c>
      <c r="BG168" s="145">
        <f>IF(N168="zákl. přenesená",J168,0)</f>
        <v>0</v>
      </c>
      <c r="BH168" s="145">
        <f>IF(N168="sníž. přenesená",J168,0)</f>
        <v>0</v>
      </c>
      <c r="BI168" s="145">
        <f>IF(N168="nulová",J168,0)</f>
        <v>0</v>
      </c>
      <c r="BJ168" s="18" t="s">
        <v>79</v>
      </c>
      <c r="BK168" s="145">
        <f>ROUND(I168*H168,2)</f>
        <v>0</v>
      </c>
      <c r="BL168" s="18" t="s">
        <v>108</v>
      </c>
      <c r="BM168" s="144" t="s">
        <v>545</v>
      </c>
    </row>
    <row r="169" spans="2:65" s="12" customFormat="1">
      <c r="B169" s="146"/>
      <c r="D169" s="147" t="s">
        <v>313</v>
      </c>
      <c r="E169" s="148" t="s">
        <v>21</v>
      </c>
      <c r="F169" s="149" t="s">
        <v>5966</v>
      </c>
      <c r="H169" s="150">
        <v>55.692</v>
      </c>
      <c r="I169" s="151"/>
      <c r="L169" s="146"/>
      <c r="M169" s="152"/>
      <c r="T169" s="153"/>
      <c r="AT169" s="148" t="s">
        <v>313</v>
      </c>
      <c r="AU169" s="148" t="s">
        <v>81</v>
      </c>
      <c r="AV169" s="12" t="s">
        <v>81</v>
      </c>
      <c r="AW169" s="12" t="s">
        <v>34</v>
      </c>
      <c r="AX169" s="12" t="s">
        <v>72</v>
      </c>
      <c r="AY169" s="148" t="s">
        <v>306</v>
      </c>
    </row>
    <row r="170" spans="2:65" s="15" customFormat="1">
      <c r="B170" s="171"/>
      <c r="D170" s="147" t="s">
        <v>313</v>
      </c>
      <c r="E170" s="172" t="s">
        <v>21</v>
      </c>
      <c r="F170" s="173" t="s">
        <v>331</v>
      </c>
      <c r="H170" s="174">
        <v>55.692</v>
      </c>
      <c r="I170" s="175"/>
      <c r="L170" s="171"/>
      <c r="M170" s="176"/>
      <c r="T170" s="177"/>
      <c r="AT170" s="172" t="s">
        <v>313</v>
      </c>
      <c r="AU170" s="172" t="s">
        <v>81</v>
      </c>
      <c r="AV170" s="15" t="s">
        <v>108</v>
      </c>
      <c r="AW170" s="15" t="s">
        <v>34</v>
      </c>
      <c r="AX170" s="15" t="s">
        <v>79</v>
      </c>
      <c r="AY170" s="172" t="s">
        <v>306</v>
      </c>
    </row>
    <row r="171" spans="2:65" s="1" customFormat="1" ht="16.5" customHeight="1">
      <c r="B171" s="33"/>
      <c r="C171" s="133" t="s">
        <v>432</v>
      </c>
      <c r="D171" s="133" t="s">
        <v>308</v>
      </c>
      <c r="E171" s="134" t="s">
        <v>5967</v>
      </c>
      <c r="F171" s="135" t="s">
        <v>5968</v>
      </c>
      <c r="G171" s="136" t="s">
        <v>422</v>
      </c>
      <c r="H171" s="137">
        <v>3</v>
      </c>
      <c r="I171" s="138"/>
      <c r="J171" s="139">
        <f>ROUND(I171*H171,2)</f>
        <v>0</v>
      </c>
      <c r="K171" s="135" t="s">
        <v>311</v>
      </c>
      <c r="L171" s="33"/>
      <c r="M171" s="140" t="s">
        <v>21</v>
      </c>
      <c r="N171" s="141" t="s">
        <v>43</v>
      </c>
      <c r="P171" s="142">
        <f>O171*H171</f>
        <v>0</v>
      </c>
      <c r="Q171" s="142">
        <v>0</v>
      </c>
      <c r="R171" s="142">
        <f>Q171*H171</f>
        <v>0</v>
      </c>
      <c r="S171" s="142">
        <v>0</v>
      </c>
      <c r="T171" s="143">
        <f>S171*H171</f>
        <v>0</v>
      </c>
      <c r="AR171" s="144" t="s">
        <v>108</v>
      </c>
      <c r="AT171" s="144" t="s">
        <v>308</v>
      </c>
      <c r="AU171" s="144" t="s">
        <v>81</v>
      </c>
      <c r="AY171" s="18" t="s">
        <v>306</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108</v>
      </c>
      <c r="BM171" s="144" t="s">
        <v>562</v>
      </c>
    </row>
    <row r="172" spans="2:65" s="11" customFormat="1" ht="22.9" customHeight="1">
      <c r="B172" s="121"/>
      <c r="D172" s="122" t="s">
        <v>71</v>
      </c>
      <c r="E172" s="131" t="s">
        <v>89</v>
      </c>
      <c r="F172" s="131" t="s">
        <v>5969</v>
      </c>
      <c r="I172" s="124"/>
      <c r="J172" s="132">
        <f>BK172</f>
        <v>0</v>
      </c>
      <c r="L172" s="121"/>
      <c r="M172" s="126"/>
      <c r="P172" s="127">
        <f>SUM(P173:P179)</f>
        <v>0</v>
      </c>
      <c r="R172" s="127">
        <f>SUM(R173:R179)</f>
        <v>0</v>
      </c>
      <c r="T172" s="128">
        <f>SUM(T173:T179)</f>
        <v>0</v>
      </c>
      <c r="AR172" s="122" t="s">
        <v>79</v>
      </c>
      <c r="AT172" s="129" t="s">
        <v>71</v>
      </c>
      <c r="AU172" s="129" t="s">
        <v>79</v>
      </c>
      <c r="AY172" s="122" t="s">
        <v>306</v>
      </c>
      <c r="BK172" s="130">
        <f>SUM(BK173:BK179)</f>
        <v>0</v>
      </c>
    </row>
    <row r="173" spans="2:65" s="1" customFormat="1" ht="16.5" customHeight="1">
      <c r="B173" s="33"/>
      <c r="C173" s="133" t="s">
        <v>439</v>
      </c>
      <c r="D173" s="133" t="s">
        <v>308</v>
      </c>
      <c r="E173" s="134" t="s">
        <v>5970</v>
      </c>
      <c r="F173" s="135" t="s">
        <v>5971</v>
      </c>
      <c r="G173" s="136" t="s">
        <v>240</v>
      </c>
      <c r="H173" s="137">
        <v>2.7</v>
      </c>
      <c r="I173" s="138"/>
      <c r="J173" s="139">
        <f>ROUND(I173*H173,2)</f>
        <v>0</v>
      </c>
      <c r="K173" s="135" t="s">
        <v>3596</v>
      </c>
      <c r="L173" s="33"/>
      <c r="M173" s="140" t="s">
        <v>21</v>
      </c>
      <c r="N173" s="141" t="s">
        <v>43</v>
      </c>
      <c r="P173" s="142">
        <f>O173*H173</f>
        <v>0</v>
      </c>
      <c r="Q173" s="142">
        <v>0</v>
      </c>
      <c r="R173" s="142">
        <f>Q173*H173</f>
        <v>0</v>
      </c>
      <c r="S173" s="142">
        <v>0</v>
      </c>
      <c r="T173" s="143">
        <f>S173*H173</f>
        <v>0</v>
      </c>
      <c r="AR173" s="144" t="s">
        <v>108</v>
      </c>
      <c r="AT173" s="144" t="s">
        <v>308</v>
      </c>
      <c r="AU173" s="144" t="s">
        <v>81</v>
      </c>
      <c r="AY173" s="18" t="s">
        <v>306</v>
      </c>
      <c r="BE173" s="145">
        <f>IF(N173="základní",J173,0)</f>
        <v>0</v>
      </c>
      <c r="BF173" s="145">
        <f>IF(N173="snížená",J173,0)</f>
        <v>0</v>
      </c>
      <c r="BG173" s="145">
        <f>IF(N173="zákl. přenesená",J173,0)</f>
        <v>0</v>
      </c>
      <c r="BH173" s="145">
        <f>IF(N173="sníž. přenesená",J173,0)</f>
        <v>0</v>
      </c>
      <c r="BI173" s="145">
        <f>IF(N173="nulová",J173,0)</f>
        <v>0</v>
      </c>
      <c r="BJ173" s="18" t="s">
        <v>79</v>
      </c>
      <c r="BK173" s="145">
        <f>ROUND(I173*H173,2)</f>
        <v>0</v>
      </c>
      <c r="BL173" s="18" t="s">
        <v>108</v>
      </c>
      <c r="BM173" s="144" t="s">
        <v>578</v>
      </c>
    </row>
    <row r="174" spans="2:65" s="1" customFormat="1">
      <c r="B174" s="33"/>
      <c r="D174" s="161" t="s">
        <v>321</v>
      </c>
      <c r="F174" s="162" t="s">
        <v>5972</v>
      </c>
      <c r="I174" s="163"/>
      <c r="L174" s="33"/>
      <c r="M174" s="164"/>
      <c r="T174" s="52"/>
      <c r="AT174" s="18" t="s">
        <v>321</v>
      </c>
      <c r="AU174" s="18" t="s">
        <v>81</v>
      </c>
    </row>
    <row r="175" spans="2:65" s="14" customFormat="1">
      <c r="B175" s="165"/>
      <c r="D175" s="147" t="s">
        <v>313</v>
      </c>
      <c r="E175" s="166" t="s">
        <v>21</v>
      </c>
      <c r="F175" s="167" t="s">
        <v>5973</v>
      </c>
      <c r="H175" s="166" t="s">
        <v>21</v>
      </c>
      <c r="I175" s="168"/>
      <c r="L175" s="165"/>
      <c r="M175" s="169"/>
      <c r="T175" s="170"/>
      <c r="AT175" s="166" t="s">
        <v>313</v>
      </c>
      <c r="AU175" s="166" t="s">
        <v>81</v>
      </c>
      <c r="AV175" s="14" t="s">
        <v>79</v>
      </c>
      <c r="AW175" s="14" t="s">
        <v>34</v>
      </c>
      <c r="AX175" s="14" t="s">
        <v>72</v>
      </c>
      <c r="AY175" s="166" t="s">
        <v>306</v>
      </c>
    </row>
    <row r="176" spans="2:65" s="14" customFormat="1">
      <c r="B176" s="165"/>
      <c r="D176" s="147" t="s">
        <v>313</v>
      </c>
      <c r="E176" s="166" t="s">
        <v>21</v>
      </c>
      <c r="F176" s="167" t="s">
        <v>5974</v>
      </c>
      <c r="H176" s="166" t="s">
        <v>21</v>
      </c>
      <c r="I176" s="168"/>
      <c r="L176" s="165"/>
      <c r="M176" s="169"/>
      <c r="T176" s="170"/>
      <c r="AT176" s="166" t="s">
        <v>313</v>
      </c>
      <c r="AU176" s="166" t="s">
        <v>81</v>
      </c>
      <c r="AV176" s="14" t="s">
        <v>79</v>
      </c>
      <c r="AW176" s="14" t="s">
        <v>34</v>
      </c>
      <c r="AX176" s="14" t="s">
        <v>72</v>
      </c>
      <c r="AY176" s="166" t="s">
        <v>306</v>
      </c>
    </row>
    <row r="177" spans="2:65" s="12" customFormat="1">
      <c r="B177" s="146"/>
      <c r="D177" s="147" t="s">
        <v>313</v>
      </c>
      <c r="E177" s="148" t="s">
        <v>21</v>
      </c>
      <c r="F177" s="149" t="s">
        <v>5975</v>
      </c>
      <c r="H177" s="150">
        <v>2.7</v>
      </c>
      <c r="I177" s="151"/>
      <c r="L177" s="146"/>
      <c r="M177" s="152"/>
      <c r="T177" s="153"/>
      <c r="AT177" s="148" t="s">
        <v>313</v>
      </c>
      <c r="AU177" s="148" t="s">
        <v>81</v>
      </c>
      <c r="AV177" s="12" t="s">
        <v>81</v>
      </c>
      <c r="AW177" s="12" t="s">
        <v>34</v>
      </c>
      <c r="AX177" s="12" t="s">
        <v>72</v>
      </c>
      <c r="AY177" s="148" t="s">
        <v>306</v>
      </c>
    </row>
    <row r="178" spans="2:65" s="15" customFormat="1">
      <c r="B178" s="171"/>
      <c r="D178" s="147" t="s">
        <v>313</v>
      </c>
      <c r="E178" s="172" t="s">
        <v>21</v>
      </c>
      <c r="F178" s="173" t="s">
        <v>331</v>
      </c>
      <c r="H178" s="174">
        <v>2.7</v>
      </c>
      <c r="I178" s="175"/>
      <c r="L178" s="171"/>
      <c r="M178" s="176"/>
      <c r="T178" s="177"/>
      <c r="AT178" s="172" t="s">
        <v>313</v>
      </c>
      <c r="AU178" s="172" t="s">
        <v>81</v>
      </c>
      <c r="AV178" s="15" t="s">
        <v>108</v>
      </c>
      <c r="AW178" s="15" t="s">
        <v>34</v>
      </c>
      <c r="AX178" s="15" t="s">
        <v>79</v>
      </c>
      <c r="AY178" s="172" t="s">
        <v>306</v>
      </c>
    </row>
    <row r="179" spans="2:65" s="1" customFormat="1" ht="16.5" customHeight="1">
      <c r="B179" s="33"/>
      <c r="C179" s="179" t="s">
        <v>446</v>
      </c>
      <c r="D179" s="179" t="s">
        <v>447</v>
      </c>
      <c r="E179" s="180" t="s">
        <v>5976</v>
      </c>
      <c r="F179" s="181" t="s">
        <v>5977</v>
      </c>
      <c r="G179" s="182" t="s">
        <v>661</v>
      </c>
      <c r="H179" s="183">
        <v>15.15</v>
      </c>
      <c r="I179" s="184"/>
      <c r="J179" s="185">
        <f>ROUND(I179*H179,2)</f>
        <v>0</v>
      </c>
      <c r="K179" s="181" t="s">
        <v>3596</v>
      </c>
      <c r="L179" s="186"/>
      <c r="M179" s="187" t="s">
        <v>21</v>
      </c>
      <c r="N179" s="188" t="s">
        <v>43</v>
      </c>
      <c r="P179" s="142">
        <f>O179*H179</f>
        <v>0</v>
      </c>
      <c r="Q179" s="142">
        <v>0</v>
      </c>
      <c r="R179" s="142">
        <f>Q179*H179</f>
        <v>0</v>
      </c>
      <c r="S179" s="142">
        <v>0</v>
      </c>
      <c r="T179" s="143">
        <f>S179*H179</f>
        <v>0</v>
      </c>
      <c r="AR179" s="144" t="s">
        <v>365</v>
      </c>
      <c r="AT179" s="144" t="s">
        <v>447</v>
      </c>
      <c r="AU179" s="144" t="s">
        <v>81</v>
      </c>
      <c r="AY179" s="18" t="s">
        <v>306</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108</v>
      </c>
      <c r="BM179" s="144" t="s">
        <v>591</v>
      </c>
    </row>
    <row r="180" spans="2:65" s="11" customFormat="1" ht="22.9" customHeight="1">
      <c r="B180" s="121"/>
      <c r="D180" s="122" t="s">
        <v>71</v>
      </c>
      <c r="E180" s="131" t="s">
        <v>343</v>
      </c>
      <c r="F180" s="131" t="s">
        <v>2628</v>
      </c>
      <c r="I180" s="124"/>
      <c r="J180" s="132">
        <f>BK180</f>
        <v>0</v>
      </c>
      <c r="L180" s="121"/>
      <c r="M180" s="126"/>
      <c r="P180" s="127">
        <f>SUM(P181:P254)</f>
        <v>0</v>
      </c>
      <c r="R180" s="127">
        <f>SUM(R181:R254)</f>
        <v>0</v>
      </c>
      <c r="T180" s="128">
        <f>SUM(T181:T254)</f>
        <v>0</v>
      </c>
      <c r="AR180" s="122" t="s">
        <v>79</v>
      </c>
      <c r="AT180" s="129" t="s">
        <v>71</v>
      </c>
      <c r="AU180" s="129" t="s">
        <v>79</v>
      </c>
      <c r="AY180" s="122" t="s">
        <v>306</v>
      </c>
      <c r="BK180" s="130">
        <f>SUM(BK181:BK254)</f>
        <v>0</v>
      </c>
    </row>
    <row r="181" spans="2:65" s="1" customFormat="1" ht="16.5" customHeight="1">
      <c r="B181" s="33"/>
      <c r="C181" s="133" t="s">
        <v>7</v>
      </c>
      <c r="D181" s="133" t="s">
        <v>308</v>
      </c>
      <c r="E181" s="134" t="s">
        <v>5978</v>
      </c>
      <c r="F181" s="135" t="s">
        <v>5979</v>
      </c>
      <c r="G181" s="136" t="s">
        <v>236</v>
      </c>
      <c r="H181" s="137">
        <v>110.6</v>
      </c>
      <c r="I181" s="138"/>
      <c r="J181" s="139">
        <f>ROUND(I181*H181,2)</f>
        <v>0</v>
      </c>
      <c r="K181" s="135" t="s">
        <v>3596</v>
      </c>
      <c r="L181" s="33"/>
      <c r="M181" s="140" t="s">
        <v>21</v>
      </c>
      <c r="N181" s="141" t="s">
        <v>43</v>
      </c>
      <c r="P181" s="142">
        <f>O181*H181</f>
        <v>0</v>
      </c>
      <c r="Q181" s="142">
        <v>0</v>
      </c>
      <c r="R181" s="142">
        <f>Q181*H181</f>
        <v>0</v>
      </c>
      <c r="S181" s="142">
        <v>0</v>
      </c>
      <c r="T181" s="143">
        <f>S181*H181</f>
        <v>0</v>
      </c>
      <c r="AR181" s="144" t="s">
        <v>108</v>
      </c>
      <c r="AT181" s="144" t="s">
        <v>308</v>
      </c>
      <c r="AU181" s="144" t="s">
        <v>81</v>
      </c>
      <c r="AY181" s="18" t="s">
        <v>306</v>
      </c>
      <c r="BE181" s="145">
        <f>IF(N181="základní",J181,0)</f>
        <v>0</v>
      </c>
      <c r="BF181" s="145">
        <f>IF(N181="snížená",J181,0)</f>
        <v>0</v>
      </c>
      <c r="BG181" s="145">
        <f>IF(N181="zákl. přenesená",J181,0)</f>
        <v>0</v>
      </c>
      <c r="BH181" s="145">
        <f>IF(N181="sníž. přenesená",J181,0)</f>
        <v>0</v>
      </c>
      <c r="BI181" s="145">
        <f>IF(N181="nulová",J181,0)</f>
        <v>0</v>
      </c>
      <c r="BJ181" s="18" t="s">
        <v>79</v>
      </c>
      <c r="BK181" s="145">
        <f>ROUND(I181*H181,2)</f>
        <v>0</v>
      </c>
      <c r="BL181" s="18" t="s">
        <v>108</v>
      </c>
      <c r="BM181" s="144" t="s">
        <v>603</v>
      </c>
    </row>
    <row r="182" spans="2:65" s="1" customFormat="1">
      <c r="B182" s="33"/>
      <c r="D182" s="161" t="s">
        <v>321</v>
      </c>
      <c r="F182" s="162" t="s">
        <v>5980</v>
      </c>
      <c r="I182" s="163"/>
      <c r="L182" s="33"/>
      <c r="M182" s="164"/>
      <c r="T182" s="52"/>
      <c r="AT182" s="18" t="s">
        <v>321</v>
      </c>
      <c r="AU182" s="18" t="s">
        <v>81</v>
      </c>
    </row>
    <row r="183" spans="2:65" s="14" customFormat="1">
      <c r="B183" s="165"/>
      <c r="D183" s="147" t="s">
        <v>313</v>
      </c>
      <c r="E183" s="166" t="s">
        <v>21</v>
      </c>
      <c r="F183" s="167" t="s">
        <v>5981</v>
      </c>
      <c r="H183" s="166" t="s">
        <v>21</v>
      </c>
      <c r="I183" s="168"/>
      <c r="L183" s="165"/>
      <c r="M183" s="169"/>
      <c r="T183" s="170"/>
      <c r="AT183" s="166" t="s">
        <v>313</v>
      </c>
      <c r="AU183" s="166" t="s">
        <v>81</v>
      </c>
      <c r="AV183" s="14" t="s">
        <v>79</v>
      </c>
      <c r="AW183" s="14" t="s">
        <v>34</v>
      </c>
      <c r="AX183" s="14" t="s">
        <v>72</v>
      </c>
      <c r="AY183" s="166" t="s">
        <v>306</v>
      </c>
    </row>
    <row r="184" spans="2:65" s="12" customFormat="1">
      <c r="B184" s="146"/>
      <c r="D184" s="147" t="s">
        <v>313</v>
      </c>
      <c r="E184" s="148" t="s">
        <v>21</v>
      </c>
      <c r="F184" s="149" t="s">
        <v>5982</v>
      </c>
      <c r="H184" s="150">
        <v>110.6</v>
      </c>
      <c r="I184" s="151"/>
      <c r="L184" s="146"/>
      <c r="M184" s="152"/>
      <c r="T184" s="153"/>
      <c r="AT184" s="148" t="s">
        <v>313</v>
      </c>
      <c r="AU184" s="148" t="s">
        <v>81</v>
      </c>
      <c r="AV184" s="12" t="s">
        <v>81</v>
      </c>
      <c r="AW184" s="12" t="s">
        <v>34</v>
      </c>
      <c r="AX184" s="12" t="s">
        <v>72</v>
      </c>
      <c r="AY184" s="148" t="s">
        <v>306</v>
      </c>
    </row>
    <row r="185" spans="2:65" s="15" customFormat="1">
      <c r="B185" s="171"/>
      <c r="D185" s="147" t="s">
        <v>313</v>
      </c>
      <c r="E185" s="172" t="s">
        <v>21</v>
      </c>
      <c r="F185" s="173" t="s">
        <v>331</v>
      </c>
      <c r="H185" s="174">
        <v>110.6</v>
      </c>
      <c r="I185" s="175"/>
      <c r="L185" s="171"/>
      <c r="M185" s="176"/>
      <c r="T185" s="177"/>
      <c r="AT185" s="172" t="s">
        <v>313</v>
      </c>
      <c r="AU185" s="172" t="s">
        <v>81</v>
      </c>
      <c r="AV185" s="15" t="s">
        <v>108</v>
      </c>
      <c r="AW185" s="15" t="s">
        <v>34</v>
      </c>
      <c r="AX185" s="15" t="s">
        <v>79</v>
      </c>
      <c r="AY185" s="172" t="s">
        <v>306</v>
      </c>
    </row>
    <row r="186" spans="2:65" s="1" customFormat="1" ht="16.5" customHeight="1">
      <c r="B186" s="33"/>
      <c r="C186" s="133" t="s">
        <v>460</v>
      </c>
      <c r="D186" s="133" t="s">
        <v>308</v>
      </c>
      <c r="E186" s="134" t="s">
        <v>5983</v>
      </c>
      <c r="F186" s="135" t="s">
        <v>5984</v>
      </c>
      <c r="G186" s="136" t="s">
        <v>236</v>
      </c>
      <c r="H186" s="137">
        <v>110.6</v>
      </c>
      <c r="I186" s="138"/>
      <c r="J186" s="139">
        <f>ROUND(I186*H186,2)</f>
        <v>0</v>
      </c>
      <c r="K186" s="135" t="s">
        <v>3596</v>
      </c>
      <c r="L186" s="33"/>
      <c r="M186" s="140" t="s">
        <v>21</v>
      </c>
      <c r="N186" s="141" t="s">
        <v>43</v>
      </c>
      <c r="P186" s="142">
        <f>O186*H186</f>
        <v>0</v>
      </c>
      <c r="Q186" s="142">
        <v>0</v>
      </c>
      <c r="R186" s="142">
        <f>Q186*H186</f>
        <v>0</v>
      </c>
      <c r="S186" s="142">
        <v>0</v>
      </c>
      <c r="T186" s="143">
        <f>S186*H186</f>
        <v>0</v>
      </c>
      <c r="AR186" s="144" t="s">
        <v>108</v>
      </c>
      <c r="AT186" s="144" t="s">
        <v>308</v>
      </c>
      <c r="AU186" s="144" t="s">
        <v>81</v>
      </c>
      <c r="AY186" s="18" t="s">
        <v>306</v>
      </c>
      <c r="BE186" s="145">
        <f>IF(N186="základní",J186,0)</f>
        <v>0</v>
      </c>
      <c r="BF186" s="145">
        <f>IF(N186="snížená",J186,0)</f>
        <v>0</v>
      </c>
      <c r="BG186" s="145">
        <f>IF(N186="zákl. přenesená",J186,0)</f>
        <v>0</v>
      </c>
      <c r="BH186" s="145">
        <f>IF(N186="sníž. přenesená",J186,0)</f>
        <v>0</v>
      </c>
      <c r="BI186" s="145">
        <f>IF(N186="nulová",J186,0)</f>
        <v>0</v>
      </c>
      <c r="BJ186" s="18" t="s">
        <v>79</v>
      </c>
      <c r="BK186" s="145">
        <f>ROUND(I186*H186,2)</f>
        <v>0</v>
      </c>
      <c r="BL186" s="18" t="s">
        <v>108</v>
      </c>
      <c r="BM186" s="144" t="s">
        <v>618</v>
      </c>
    </row>
    <row r="187" spans="2:65" s="1" customFormat="1">
      <c r="B187" s="33"/>
      <c r="D187" s="161" t="s">
        <v>321</v>
      </c>
      <c r="F187" s="162" t="s">
        <v>5985</v>
      </c>
      <c r="I187" s="163"/>
      <c r="L187" s="33"/>
      <c r="M187" s="164"/>
      <c r="T187" s="52"/>
      <c r="AT187" s="18" t="s">
        <v>321</v>
      </c>
      <c r="AU187" s="18" t="s">
        <v>81</v>
      </c>
    </row>
    <row r="188" spans="2:65" s="14" customFormat="1">
      <c r="B188" s="165"/>
      <c r="D188" s="147" t="s">
        <v>313</v>
      </c>
      <c r="E188" s="166" t="s">
        <v>21</v>
      </c>
      <c r="F188" s="167" t="s">
        <v>5986</v>
      </c>
      <c r="H188" s="166" t="s">
        <v>21</v>
      </c>
      <c r="I188" s="168"/>
      <c r="L188" s="165"/>
      <c r="M188" s="169"/>
      <c r="T188" s="170"/>
      <c r="AT188" s="166" t="s">
        <v>313</v>
      </c>
      <c r="AU188" s="166" t="s">
        <v>81</v>
      </c>
      <c r="AV188" s="14" t="s">
        <v>79</v>
      </c>
      <c r="AW188" s="14" t="s">
        <v>34</v>
      </c>
      <c r="AX188" s="14" t="s">
        <v>72</v>
      </c>
      <c r="AY188" s="166" t="s">
        <v>306</v>
      </c>
    </row>
    <row r="189" spans="2:65" s="12" customFormat="1">
      <c r="B189" s="146"/>
      <c r="D189" s="147" t="s">
        <v>313</v>
      </c>
      <c r="E189" s="148" t="s">
        <v>21</v>
      </c>
      <c r="F189" s="149" t="s">
        <v>5982</v>
      </c>
      <c r="H189" s="150">
        <v>110.6</v>
      </c>
      <c r="I189" s="151"/>
      <c r="L189" s="146"/>
      <c r="M189" s="152"/>
      <c r="T189" s="153"/>
      <c r="AT189" s="148" t="s">
        <v>313</v>
      </c>
      <c r="AU189" s="148" t="s">
        <v>81</v>
      </c>
      <c r="AV189" s="12" t="s">
        <v>81</v>
      </c>
      <c r="AW189" s="12" t="s">
        <v>34</v>
      </c>
      <c r="AX189" s="12" t="s">
        <v>72</v>
      </c>
      <c r="AY189" s="148" t="s">
        <v>306</v>
      </c>
    </row>
    <row r="190" spans="2:65" s="15" customFormat="1">
      <c r="B190" s="171"/>
      <c r="D190" s="147" t="s">
        <v>313</v>
      </c>
      <c r="E190" s="172" t="s">
        <v>21</v>
      </c>
      <c r="F190" s="173" t="s">
        <v>331</v>
      </c>
      <c r="H190" s="174">
        <v>110.6</v>
      </c>
      <c r="I190" s="175"/>
      <c r="L190" s="171"/>
      <c r="M190" s="176"/>
      <c r="T190" s="177"/>
      <c r="AT190" s="172" t="s">
        <v>313</v>
      </c>
      <c r="AU190" s="172" t="s">
        <v>81</v>
      </c>
      <c r="AV190" s="15" t="s">
        <v>108</v>
      </c>
      <c r="AW190" s="15" t="s">
        <v>34</v>
      </c>
      <c r="AX190" s="15" t="s">
        <v>79</v>
      </c>
      <c r="AY190" s="172" t="s">
        <v>306</v>
      </c>
    </row>
    <row r="191" spans="2:65" s="1" customFormat="1" ht="16.5" customHeight="1">
      <c r="B191" s="33"/>
      <c r="C191" s="133" t="s">
        <v>468</v>
      </c>
      <c r="D191" s="133" t="s">
        <v>308</v>
      </c>
      <c r="E191" s="134" t="s">
        <v>5987</v>
      </c>
      <c r="F191" s="135" t="s">
        <v>5988</v>
      </c>
      <c r="G191" s="136" t="s">
        <v>236</v>
      </c>
      <c r="H191" s="137">
        <v>110.6</v>
      </c>
      <c r="I191" s="138"/>
      <c r="J191" s="139">
        <f>ROUND(I191*H191,2)</f>
        <v>0</v>
      </c>
      <c r="K191" s="135" t="s">
        <v>3596</v>
      </c>
      <c r="L191" s="33"/>
      <c r="M191" s="140" t="s">
        <v>21</v>
      </c>
      <c r="N191" s="141" t="s">
        <v>43</v>
      </c>
      <c r="P191" s="142">
        <f>O191*H191</f>
        <v>0</v>
      </c>
      <c r="Q191" s="142">
        <v>0</v>
      </c>
      <c r="R191" s="142">
        <f>Q191*H191</f>
        <v>0</v>
      </c>
      <c r="S191" s="142">
        <v>0</v>
      </c>
      <c r="T191" s="143">
        <f>S191*H191</f>
        <v>0</v>
      </c>
      <c r="AR191" s="144" t="s">
        <v>108</v>
      </c>
      <c r="AT191" s="144" t="s">
        <v>308</v>
      </c>
      <c r="AU191" s="144" t="s">
        <v>81</v>
      </c>
      <c r="AY191" s="18" t="s">
        <v>306</v>
      </c>
      <c r="BE191" s="145">
        <f>IF(N191="základní",J191,0)</f>
        <v>0</v>
      </c>
      <c r="BF191" s="145">
        <f>IF(N191="snížená",J191,0)</f>
        <v>0</v>
      </c>
      <c r="BG191" s="145">
        <f>IF(N191="zákl. přenesená",J191,0)</f>
        <v>0</v>
      </c>
      <c r="BH191" s="145">
        <f>IF(N191="sníž. přenesená",J191,0)</f>
        <v>0</v>
      </c>
      <c r="BI191" s="145">
        <f>IF(N191="nulová",J191,0)</f>
        <v>0</v>
      </c>
      <c r="BJ191" s="18" t="s">
        <v>79</v>
      </c>
      <c r="BK191" s="145">
        <f>ROUND(I191*H191,2)</f>
        <v>0</v>
      </c>
      <c r="BL191" s="18" t="s">
        <v>108</v>
      </c>
      <c r="BM191" s="144" t="s">
        <v>635</v>
      </c>
    </row>
    <row r="192" spans="2:65" s="1" customFormat="1">
      <c r="B192" s="33"/>
      <c r="D192" s="161" t="s">
        <v>321</v>
      </c>
      <c r="F192" s="162" t="s">
        <v>5989</v>
      </c>
      <c r="I192" s="163"/>
      <c r="L192" s="33"/>
      <c r="M192" s="164"/>
      <c r="T192" s="52"/>
      <c r="AT192" s="18" t="s">
        <v>321</v>
      </c>
      <c r="AU192" s="18" t="s">
        <v>81</v>
      </c>
    </row>
    <row r="193" spans="2:65" s="14" customFormat="1">
      <c r="B193" s="165"/>
      <c r="D193" s="147" t="s">
        <v>313</v>
      </c>
      <c r="E193" s="166" t="s">
        <v>21</v>
      </c>
      <c r="F193" s="167" t="s">
        <v>5986</v>
      </c>
      <c r="H193" s="166" t="s">
        <v>21</v>
      </c>
      <c r="I193" s="168"/>
      <c r="L193" s="165"/>
      <c r="M193" s="169"/>
      <c r="T193" s="170"/>
      <c r="AT193" s="166" t="s">
        <v>313</v>
      </c>
      <c r="AU193" s="166" t="s">
        <v>81</v>
      </c>
      <c r="AV193" s="14" t="s">
        <v>79</v>
      </c>
      <c r="AW193" s="14" t="s">
        <v>34</v>
      </c>
      <c r="AX193" s="14" t="s">
        <v>72</v>
      </c>
      <c r="AY193" s="166" t="s">
        <v>306</v>
      </c>
    </row>
    <row r="194" spans="2:65" s="12" customFormat="1">
      <c r="B194" s="146"/>
      <c r="D194" s="147" t="s">
        <v>313</v>
      </c>
      <c r="E194" s="148" t="s">
        <v>21</v>
      </c>
      <c r="F194" s="149" t="s">
        <v>5982</v>
      </c>
      <c r="H194" s="150">
        <v>110.6</v>
      </c>
      <c r="I194" s="151"/>
      <c r="L194" s="146"/>
      <c r="M194" s="152"/>
      <c r="T194" s="153"/>
      <c r="AT194" s="148" t="s">
        <v>313</v>
      </c>
      <c r="AU194" s="148" t="s">
        <v>81</v>
      </c>
      <c r="AV194" s="12" t="s">
        <v>81</v>
      </c>
      <c r="AW194" s="12" t="s">
        <v>34</v>
      </c>
      <c r="AX194" s="12" t="s">
        <v>72</v>
      </c>
      <c r="AY194" s="148" t="s">
        <v>306</v>
      </c>
    </row>
    <row r="195" spans="2:65" s="15" customFormat="1">
      <c r="B195" s="171"/>
      <c r="D195" s="147" t="s">
        <v>313</v>
      </c>
      <c r="E195" s="172" t="s">
        <v>21</v>
      </c>
      <c r="F195" s="173" t="s">
        <v>331</v>
      </c>
      <c r="H195" s="174">
        <v>110.6</v>
      </c>
      <c r="I195" s="175"/>
      <c r="L195" s="171"/>
      <c r="M195" s="176"/>
      <c r="T195" s="177"/>
      <c r="AT195" s="172" t="s">
        <v>313</v>
      </c>
      <c r="AU195" s="172" t="s">
        <v>81</v>
      </c>
      <c r="AV195" s="15" t="s">
        <v>108</v>
      </c>
      <c r="AW195" s="15" t="s">
        <v>34</v>
      </c>
      <c r="AX195" s="15" t="s">
        <v>79</v>
      </c>
      <c r="AY195" s="172" t="s">
        <v>306</v>
      </c>
    </row>
    <row r="196" spans="2:65" s="1" customFormat="1" ht="16.5" customHeight="1">
      <c r="B196" s="33"/>
      <c r="C196" s="133" t="s">
        <v>476</v>
      </c>
      <c r="D196" s="133" t="s">
        <v>308</v>
      </c>
      <c r="E196" s="134" t="s">
        <v>5990</v>
      </c>
      <c r="F196" s="135" t="s">
        <v>5991</v>
      </c>
      <c r="G196" s="136" t="s">
        <v>236</v>
      </c>
      <c r="H196" s="137">
        <v>36.5</v>
      </c>
      <c r="I196" s="138"/>
      <c r="J196" s="139">
        <f>ROUND(I196*H196,2)</f>
        <v>0</v>
      </c>
      <c r="K196" s="135" t="s">
        <v>3596</v>
      </c>
      <c r="L196" s="33"/>
      <c r="M196" s="140" t="s">
        <v>21</v>
      </c>
      <c r="N196" s="141" t="s">
        <v>43</v>
      </c>
      <c r="P196" s="142">
        <f>O196*H196</f>
        <v>0</v>
      </c>
      <c r="Q196" s="142">
        <v>0</v>
      </c>
      <c r="R196" s="142">
        <f>Q196*H196</f>
        <v>0</v>
      </c>
      <c r="S196" s="142">
        <v>0</v>
      </c>
      <c r="T196" s="143">
        <f>S196*H196</f>
        <v>0</v>
      </c>
      <c r="AR196" s="144" t="s">
        <v>108</v>
      </c>
      <c r="AT196" s="144" t="s">
        <v>308</v>
      </c>
      <c r="AU196" s="144" t="s">
        <v>81</v>
      </c>
      <c r="AY196" s="18" t="s">
        <v>306</v>
      </c>
      <c r="BE196" s="145">
        <f>IF(N196="základní",J196,0)</f>
        <v>0</v>
      </c>
      <c r="BF196" s="145">
        <f>IF(N196="snížená",J196,0)</f>
        <v>0</v>
      </c>
      <c r="BG196" s="145">
        <f>IF(N196="zákl. přenesená",J196,0)</f>
        <v>0</v>
      </c>
      <c r="BH196" s="145">
        <f>IF(N196="sníž. přenesená",J196,0)</f>
        <v>0</v>
      </c>
      <c r="BI196" s="145">
        <f>IF(N196="nulová",J196,0)</f>
        <v>0</v>
      </c>
      <c r="BJ196" s="18" t="s">
        <v>79</v>
      </c>
      <c r="BK196" s="145">
        <f>ROUND(I196*H196,2)</f>
        <v>0</v>
      </c>
      <c r="BL196" s="18" t="s">
        <v>108</v>
      </c>
      <c r="BM196" s="144" t="s">
        <v>646</v>
      </c>
    </row>
    <row r="197" spans="2:65" s="1" customFormat="1">
      <c r="B197" s="33"/>
      <c r="D197" s="161" t="s">
        <v>321</v>
      </c>
      <c r="F197" s="162" t="s">
        <v>5992</v>
      </c>
      <c r="I197" s="163"/>
      <c r="L197" s="33"/>
      <c r="M197" s="164"/>
      <c r="T197" s="52"/>
      <c r="AT197" s="18" t="s">
        <v>321</v>
      </c>
      <c r="AU197" s="18" t="s">
        <v>81</v>
      </c>
    </row>
    <row r="198" spans="2:65" s="14" customFormat="1">
      <c r="B198" s="165"/>
      <c r="D198" s="147" t="s">
        <v>313</v>
      </c>
      <c r="E198" s="166" t="s">
        <v>21</v>
      </c>
      <c r="F198" s="167" t="s">
        <v>5993</v>
      </c>
      <c r="H198" s="166" t="s">
        <v>21</v>
      </c>
      <c r="I198" s="168"/>
      <c r="L198" s="165"/>
      <c r="M198" s="169"/>
      <c r="T198" s="170"/>
      <c r="AT198" s="166" t="s">
        <v>313</v>
      </c>
      <c r="AU198" s="166" t="s">
        <v>81</v>
      </c>
      <c r="AV198" s="14" t="s">
        <v>79</v>
      </c>
      <c r="AW198" s="14" t="s">
        <v>34</v>
      </c>
      <c r="AX198" s="14" t="s">
        <v>72</v>
      </c>
      <c r="AY198" s="166" t="s">
        <v>306</v>
      </c>
    </row>
    <row r="199" spans="2:65" s="12" customFormat="1">
      <c r="B199" s="146"/>
      <c r="D199" s="147" t="s">
        <v>313</v>
      </c>
      <c r="E199" s="148" t="s">
        <v>21</v>
      </c>
      <c r="F199" s="149" t="s">
        <v>5994</v>
      </c>
      <c r="H199" s="150">
        <v>36.5</v>
      </c>
      <c r="I199" s="151"/>
      <c r="L199" s="146"/>
      <c r="M199" s="152"/>
      <c r="T199" s="153"/>
      <c r="AT199" s="148" t="s">
        <v>313</v>
      </c>
      <c r="AU199" s="148" t="s">
        <v>81</v>
      </c>
      <c r="AV199" s="12" t="s">
        <v>81</v>
      </c>
      <c r="AW199" s="12" t="s">
        <v>34</v>
      </c>
      <c r="AX199" s="12" t="s">
        <v>72</v>
      </c>
      <c r="AY199" s="148" t="s">
        <v>306</v>
      </c>
    </row>
    <row r="200" spans="2:65" s="15" customFormat="1">
      <c r="B200" s="171"/>
      <c r="D200" s="147" t="s">
        <v>313</v>
      </c>
      <c r="E200" s="172" t="s">
        <v>21</v>
      </c>
      <c r="F200" s="173" t="s">
        <v>331</v>
      </c>
      <c r="H200" s="174">
        <v>36.5</v>
      </c>
      <c r="I200" s="175"/>
      <c r="L200" s="171"/>
      <c r="M200" s="176"/>
      <c r="T200" s="177"/>
      <c r="AT200" s="172" t="s">
        <v>313</v>
      </c>
      <c r="AU200" s="172" t="s">
        <v>81</v>
      </c>
      <c r="AV200" s="15" t="s">
        <v>108</v>
      </c>
      <c r="AW200" s="15" t="s">
        <v>34</v>
      </c>
      <c r="AX200" s="15" t="s">
        <v>79</v>
      </c>
      <c r="AY200" s="172" t="s">
        <v>306</v>
      </c>
    </row>
    <row r="201" spans="2:65" s="1" customFormat="1" ht="16.5" customHeight="1">
      <c r="B201" s="33"/>
      <c r="C201" s="133" t="s">
        <v>482</v>
      </c>
      <c r="D201" s="133" t="s">
        <v>308</v>
      </c>
      <c r="E201" s="134" t="s">
        <v>2629</v>
      </c>
      <c r="F201" s="135" t="s">
        <v>2630</v>
      </c>
      <c r="G201" s="136" t="s">
        <v>236</v>
      </c>
      <c r="H201" s="137">
        <v>181</v>
      </c>
      <c r="I201" s="138"/>
      <c r="J201" s="139">
        <f>ROUND(I201*H201,2)</f>
        <v>0</v>
      </c>
      <c r="K201" s="135" t="s">
        <v>3596</v>
      </c>
      <c r="L201" s="33"/>
      <c r="M201" s="140" t="s">
        <v>21</v>
      </c>
      <c r="N201" s="141" t="s">
        <v>43</v>
      </c>
      <c r="P201" s="142">
        <f>O201*H201</f>
        <v>0</v>
      </c>
      <c r="Q201" s="142">
        <v>0</v>
      </c>
      <c r="R201" s="142">
        <f>Q201*H201</f>
        <v>0</v>
      </c>
      <c r="S201" s="142">
        <v>0</v>
      </c>
      <c r="T201" s="143">
        <f>S201*H201</f>
        <v>0</v>
      </c>
      <c r="AR201" s="144" t="s">
        <v>108</v>
      </c>
      <c r="AT201" s="144" t="s">
        <v>308</v>
      </c>
      <c r="AU201" s="144" t="s">
        <v>81</v>
      </c>
      <c r="AY201" s="18" t="s">
        <v>306</v>
      </c>
      <c r="BE201" s="145">
        <f>IF(N201="základní",J201,0)</f>
        <v>0</v>
      </c>
      <c r="BF201" s="145">
        <f>IF(N201="snížená",J201,0)</f>
        <v>0</v>
      </c>
      <c r="BG201" s="145">
        <f>IF(N201="zákl. přenesená",J201,0)</f>
        <v>0</v>
      </c>
      <c r="BH201" s="145">
        <f>IF(N201="sníž. přenesená",J201,0)</f>
        <v>0</v>
      </c>
      <c r="BI201" s="145">
        <f>IF(N201="nulová",J201,0)</f>
        <v>0</v>
      </c>
      <c r="BJ201" s="18" t="s">
        <v>79</v>
      </c>
      <c r="BK201" s="145">
        <f>ROUND(I201*H201,2)</f>
        <v>0</v>
      </c>
      <c r="BL201" s="18" t="s">
        <v>108</v>
      </c>
      <c r="BM201" s="144" t="s">
        <v>658</v>
      </c>
    </row>
    <row r="202" spans="2:65" s="1" customFormat="1">
      <c r="B202" s="33"/>
      <c r="D202" s="161" t="s">
        <v>321</v>
      </c>
      <c r="F202" s="162" t="s">
        <v>5995</v>
      </c>
      <c r="I202" s="163"/>
      <c r="L202" s="33"/>
      <c r="M202" s="164"/>
      <c r="T202" s="52"/>
      <c r="AT202" s="18" t="s">
        <v>321</v>
      </c>
      <c r="AU202" s="18" t="s">
        <v>81</v>
      </c>
    </row>
    <row r="203" spans="2:65" s="14" customFormat="1">
      <c r="B203" s="165"/>
      <c r="D203" s="147" t="s">
        <v>313</v>
      </c>
      <c r="E203" s="166" t="s">
        <v>21</v>
      </c>
      <c r="F203" s="167" t="s">
        <v>5996</v>
      </c>
      <c r="H203" s="166" t="s">
        <v>21</v>
      </c>
      <c r="I203" s="168"/>
      <c r="L203" s="165"/>
      <c r="M203" s="169"/>
      <c r="T203" s="170"/>
      <c r="AT203" s="166" t="s">
        <v>313</v>
      </c>
      <c r="AU203" s="166" t="s">
        <v>81</v>
      </c>
      <c r="AV203" s="14" t="s">
        <v>79</v>
      </c>
      <c r="AW203" s="14" t="s">
        <v>34</v>
      </c>
      <c r="AX203" s="14" t="s">
        <v>72</v>
      </c>
      <c r="AY203" s="166" t="s">
        <v>306</v>
      </c>
    </row>
    <row r="204" spans="2:65" s="12" customFormat="1">
      <c r="B204" s="146"/>
      <c r="D204" s="147" t="s">
        <v>313</v>
      </c>
      <c r="E204" s="148" t="s">
        <v>21</v>
      </c>
      <c r="F204" s="149" t="s">
        <v>5997</v>
      </c>
      <c r="H204" s="150">
        <v>181</v>
      </c>
      <c r="I204" s="151"/>
      <c r="L204" s="146"/>
      <c r="M204" s="152"/>
      <c r="T204" s="153"/>
      <c r="AT204" s="148" t="s">
        <v>313</v>
      </c>
      <c r="AU204" s="148" t="s">
        <v>81</v>
      </c>
      <c r="AV204" s="12" t="s">
        <v>81</v>
      </c>
      <c r="AW204" s="12" t="s">
        <v>34</v>
      </c>
      <c r="AX204" s="12" t="s">
        <v>72</v>
      </c>
      <c r="AY204" s="148" t="s">
        <v>306</v>
      </c>
    </row>
    <row r="205" spans="2:65" s="15" customFormat="1">
      <c r="B205" s="171"/>
      <c r="D205" s="147" t="s">
        <v>313</v>
      </c>
      <c r="E205" s="172" t="s">
        <v>21</v>
      </c>
      <c r="F205" s="173" t="s">
        <v>331</v>
      </c>
      <c r="H205" s="174">
        <v>181</v>
      </c>
      <c r="I205" s="175"/>
      <c r="L205" s="171"/>
      <c r="M205" s="176"/>
      <c r="T205" s="177"/>
      <c r="AT205" s="172" t="s">
        <v>313</v>
      </c>
      <c r="AU205" s="172" t="s">
        <v>81</v>
      </c>
      <c r="AV205" s="15" t="s">
        <v>108</v>
      </c>
      <c r="AW205" s="15" t="s">
        <v>34</v>
      </c>
      <c r="AX205" s="15" t="s">
        <v>79</v>
      </c>
      <c r="AY205" s="172" t="s">
        <v>306</v>
      </c>
    </row>
    <row r="206" spans="2:65" s="1" customFormat="1" ht="16.5" customHeight="1">
      <c r="B206" s="33"/>
      <c r="C206" s="133" t="s">
        <v>489</v>
      </c>
      <c r="D206" s="133" t="s">
        <v>308</v>
      </c>
      <c r="E206" s="134" t="s">
        <v>5998</v>
      </c>
      <c r="F206" s="135" t="s">
        <v>5999</v>
      </c>
      <c r="G206" s="136" t="s">
        <v>236</v>
      </c>
      <c r="H206" s="137">
        <v>36.5</v>
      </c>
      <c r="I206" s="138"/>
      <c r="J206" s="139">
        <f>ROUND(I206*H206,2)</f>
        <v>0</v>
      </c>
      <c r="K206" s="135" t="s">
        <v>3596</v>
      </c>
      <c r="L206" s="33"/>
      <c r="M206" s="140" t="s">
        <v>21</v>
      </c>
      <c r="N206" s="141" t="s">
        <v>43</v>
      </c>
      <c r="P206" s="142">
        <f>O206*H206</f>
        <v>0</v>
      </c>
      <c r="Q206" s="142">
        <v>0</v>
      </c>
      <c r="R206" s="142">
        <f>Q206*H206</f>
        <v>0</v>
      </c>
      <c r="S206" s="142">
        <v>0</v>
      </c>
      <c r="T206" s="143">
        <f>S206*H206</f>
        <v>0</v>
      </c>
      <c r="AR206" s="144" t="s">
        <v>108</v>
      </c>
      <c r="AT206" s="144" t="s">
        <v>308</v>
      </c>
      <c r="AU206" s="144" t="s">
        <v>81</v>
      </c>
      <c r="AY206" s="18" t="s">
        <v>306</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108</v>
      </c>
      <c r="BM206" s="144" t="s">
        <v>680</v>
      </c>
    </row>
    <row r="207" spans="2:65" s="1" customFormat="1">
      <c r="B207" s="33"/>
      <c r="D207" s="161" t="s">
        <v>321</v>
      </c>
      <c r="F207" s="162" t="s">
        <v>6000</v>
      </c>
      <c r="I207" s="163"/>
      <c r="L207" s="33"/>
      <c r="M207" s="164"/>
      <c r="T207" s="52"/>
      <c r="AT207" s="18" t="s">
        <v>321</v>
      </c>
      <c r="AU207" s="18" t="s">
        <v>81</v>
      </c>
    </row>
    <row r="208" spans="2:65" s="14" customFormat="1">
      <c r="B208" s="165"/>
      <c r="D208" s="147" t="s">
        <v>313</v>
      </c>
      <c r="E208" s="166" t="s">
        <v>21</v>
      </c>
      <c r="F208" s="167" t="s">
        <v>5993</v>
      </c>
      <c r="H208" s="166" t="s">
        <v>21</v>
      </c>
      <c r="I208" s="168"/>
      <c r="L208" s="165"/>
      <c r="M208" s="169"/>
      <c r="T208" s="170"/>
      <c r="AT208" s="166" t="s">
        <v>313</v>
      </c>
      <c r="AU208" s="166" t="s">
        <v>81</v>
      </c>
      <c r="AV208" s="14" t="s">
        <v>79</v>
      </c>
      <c r="AW208" s="14" t="s">
        <v>34</v>
      </c>
      <c r="AX208" s="14" t="s">
        <v>72</v>
      </c>
      <c r="AY208" s="166" t="s">
        <v>306</v>
      </c>
    </row>
    <row r="209" spans="2:65" s="12" customFormat="1">
      <c r="B209" s="146"/>
      <c r="D209" s="147" t="s">
        <v>313</v>
      </c>
      <c r="E209" s="148" t="s">
        <v>21</v>
      </c>
      <c r="F209" s="149" t="s">
        <v>5994</v>
      </c>
      <c r="H209" s="150">
        <v>36.5</v>
      </c>
      <c r="I209" s="151"/>
      <c r="L209" s="146"/>
      <c r="M209" s="152"/>
      <c r="T209" s="153"/>
      <c r="AT209" s="148" t="s">
        <v>313</v>
      </c>
      <c r="AU209" s="148" t="s">
        <v>81</v>
      </c>
      <c r="AV209" s="12" t="s">
        <v>81</v>
      </c>
      <c r="AW209" s="12" t="s">
        <v>34</v>
      </c>
      <c r="AX209" s="12" t="s">
        <v>72</v>
      </c>
      <c r="AY209" s="148" t="s">
        <v>306</v>
      </c>
    </row>
    <row r="210" spans="2:65" s="15" customFormat="1">
      <c r="B210" s="171"/>
      <c r="D210" s="147" t="s">
        <v>313</v>
      </c>
      <c r="E210" s="172" t="s">
        <v>21</v>
      </c>
      <c r="F210" s="173" t="s">
        <v>331</v>
      </c>
      <c r="H210" s="174">
        <v>36.5</v>
      </c>
      <c r="I210" s="175"/>
      <c r="L210" s="171"/>
      <c r="M210" s="176"/>
      <c r="T210" s="177"/>
      <c r="AT210" s="172" t="s">
        <v>313</v>
      </c>
      <c r="AU210" s="172" t="s">
        <v>81</v>
      </c>
      <c r="AV210" s="15" t="s">
        <v>108</v>
      </c>
      <c r="AW210" s="15" t="s">
        <v>34</v>
      </c>
      <c r="AX210" s="15" t="s">
        <v>79</v>
      </c>
      <c r="AY210" s="172" t="s">
        <v>306</v>
      </c>
    </row>
    <row r="211" spans="2:65" s="1" customFormat="1" ht="16.5" customHeight="1">
      <c r="B211" s="33"/>
      <c r="C211" s="133" t="s">
        <v>497</v>
      </c>
      <c r="D211" s="133" t="s">
        <v>308</v>
      </c>
      <c r="E211" s="134" t="s">
        <v>6001</v>
      </c>
      <c r="F211" s="135" t="s">
        <v>6002</v>
      </c>
      <c r="G211" s="136" t="s">
        <v>236</v>
      </c>
      <c r="H211" s="137">
        <v>130</v>
      </c>
      <c r="I211" s="138"/>
      <c r="J211" s="139">
        <f>ROUND(I211*H211,2)</f>
        <v>0</v>
      </c>
      <c r="K211" s="135" t="s">
        <v>3596</v>
      </c>
      <c r="L211" s="33"/>
      <c r="M211" s="140" t="s">
        <v>21</v>
      </c>
      <c r="N211" s="141" t="s">
        <v>43</v>
      </c>
      <c r="P211" s="142">
        <f>O211*H211</f>
        <v>0</v>
      </c>
      <c r="Q211" s="142">
        <v>0</v>
      </c>
      <c r="R211" s="142">
        <f>Q211*H211</f>
        <v>0</v>
      </c>
      <c r="S211" s="142">
        <v>0</v>
      </c>
      <c r="T211" s="143">
        <f>S211*H211</f>
        <v>0</v>
      </c>
      <c r="AR211" s="144" t="s">
        <v>108</v>
      </c>
      <c r="AT211" s="144" t="s">
        <v>308</v>
      </c>
      <c r="AU211" s="144" t="s">
        <v>81</v>
      </c>
      <c r="AY211" s="18" t="s">
        <v>306</v>
      </c>
      <c r="BE211" s="145">
        <f>IF(N211="základní",J211,0)</f>
        <v>0</v>
      </c>
      <c r="BF211" s="145">
        <f>IF(N211="snížená",J211,0)</f>
        <v>0</v>
      </c>
      <c r="BG211" s="145">
        <f>IF(N211="zákl. přenesená",J211,0)</f>
        <v>0</v>
      </c>
      <c r="BH211" s="145">
        <f>IF(N211="sníž. přenesená",J211,0)</f>
        <v>0</v>
      </c>
      <c r="BI211" s="145">
        <f>IF(N211="nulová",J211,0)</f>
        <v>0</v>
      </c>
      <c r="BJ211" s="18" t="s">
        <v>79</v>
      </c>
      <c r="BK211" s="145">
        <f>ROUND(I211*H211,2)</f>
        <v>0</v>
      </c>
      <c r="BL211" s="18" t="s">
        <v>108</v>
      </c>
      <c r="BM211" s="144" t="s">
        <v>709</v>
      </c>
    </row>
    <row r="212" spans="2:65" s="1" customFormat="1">
      <c r="B212" s="33"/>
      <c r="D212" s="161" t="s">
        <v>321</v>
      </c>
      <c r="F212" s="162" t="s">
        <v>6003</v>
      </c>
      <c r="I212" s="163"/>
      <c r="L212" s="33"/>
      <c r="M212" s="164"/>
      <c r="T212" s="52"/>
      <c r="AT212" s="18" t="s">
        <v>321</v>
      </c>
      <c r="AU212" s="18" t="s">
        <v>81</v>
      </c>
    </row>
    <row r="213" spans="2:65" s="14" customFormat="1">
      <c r="B213" s="165"/>
      <c r="D213" s="147" t="s">
        <v>313</v>
      </c>
      <c r="E213" s="166" t="s">
        <v>21</v>
      </c>
      <c r="F213" s="167" t="s">
        <v>6004</v>
      </c>
      <c r="H213" s="166" t="s">
        <v>21</v>
      </c>
      <c r="I213" s="168"/>
      <c r="L213" s="165"/>
      <c r="M213" s="169"/>
      <c r="T213" s="170"/>
      <c r="AT213" s="166" t="s">
        <v>313</v>
      </c>
      <c r="AU213" s="166" t="s">
        <v>81</v>
      </c>
      <c r="AV213" s="14" t="s">
        <v>79</v>
      </c>
      <c r="AW213" s="14" t="s">
        <v>34</v>
      </c>
      <c r="AX213" s="14" t="s">
        <v>72</v>
      </c>
      <c r="AY213" s="166" t="s">
        <v>306</v>
      </c>
    </row>
    <row r="214" spans="2:65" s="12" customFormat="1">
      <c r="B214" s="146"/>
      <c r="D214" s="147" t="s">
        <v>313</v>
      </c>
      <c r="E214" s="148" t="s">
        <v>21</v>
      </c>
      <c r="F214" s="149" t="s">
        <v>6005</v>
      </c>
      <c r="H214" s="150">
        <v>130</v>
      </c>
      <c r="I214" s="151"/>
      <c r="L214" s="146"/>
      <c r="M214" s="152"/>
      <c r="T214" s="153"/>
      <c r="AT214" s="148" t="s">
        <v>313</v>
      </c>
      <c r="AU214" s="148" t="s">
        <v>81</v>
      </c>
      <c r="AV214" s="12" t="s">
        <v>81</v>
      </c>
      <c r="AW214" s="12" t="s">
        <v>34</v>
      </c>
      <c r="AX214" s="12" t="s">
        <v>72</v>
      </c>
      <c r="AY214" s="148" t="s">
        <v>306</v>
      </c>
    </row>
    <row r="215" spans="2:65" s="15" customFormat="1">
      <c r="B215" s="171"/>
      <c r="D215" s="147" t="s">
        <v>313</v>
      </c>
      <c r="E215" s="172" t="s">
        <v>21</v>
      </c>
      <c r="F215" s="173" t="s">
        <v>331</v>
      </c>
      <c r="H215" s="174">
        <v>130</v>
      </c>
      <c r="I215" s="175"/>
      <c r="L215" s="171"/>
      <c r="M215" s="176"/>
      <c r="T215" s="177"/>
      <c r="AT215" s="172" t="s">
        <v>313</v>
      </c>
      <c r="AU215" s="172" t="s">
        <v>81</v>
      </c>
      <c r="AV215" s="15" t="s">
        <v>108</v>
      </c>
      <c r="AW215" s="15" t="s">
        <v>34</v>
      </c>
      <c r="AX215" s="15" t="s">
        <v>79</v>
      </c>
      <c r="AY215" s="172" t="s">
        <v>306</v>
      </c>
    </row>
    <row r="216" spans="2:65" s="1" customFormat="1" ht="21.75" customHeight="1">
      <c r="B216" s="33"/>
      <c r="C216" s="133" t="s">
        <v>504</v>
      </c>
      <c r="D216" s="133" t="s">
        <v>308</v>
      </c>
      <c r="E216" s="134" t="s">
        <v>2633</v>
      </c>
      <c r="F216" s="135" t="s">
        <v>2634</v>
      </c>
      <c r="G216" s="136" t="s">
        <v>236</v>
      </c>
      <c r="H216" s="137">
        <v>180</v>
      </c>
      <c r="I216" s="138"/>
      <c r="J216" s="139">
        <f>ROUND(I216*H216,2)</f>
        <v>0</v>
      </c>
      <c r="K216" s="135" t="s">
        <v>3596</v>
      </c>
      <c r="L216" s="33"/>
      <c r="M216" s="140" t="s">
        <v>21</v>
      </c>
      <c r="N216" s="141" t="s">
        <v>43</v>
      </c>
      <c r="P216" s="142">
        <f>O216*H216</f>
        <v>0</v>
      </c>
      <c r="Q216" s="142">
        <v>0</v>
      </c>
      <c r="R216" s="142">
        <f>Q216*H216</f>
        <v>0</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719</v>
      </c>
    </row>
    <row r="217" spans="2:65" s="1" customFormat="1">
      <c r="B217" s="33"/>
      <c r="D217" s="161" t="s">
        <v>321</v>
      </c>
      <c r="F217" s="162" t="s">
        <v>6006</v>
      </c>
      <c r="I217" s="163"/>
      <c r="L217" s="33"/>
      <c r="M217" s="164"/>
      <c r="T217" s="52"/>
      <c r="AT217" s="18" t="s">
        <v>321</v>
      </c>
      <c r="AU217" s="18" t="s">
        <v>81</v>
      </c>
    </row>
    <row r="218" spans="2:65" s="14" customFormat="1">
      <c r="B218" s="165"/>
      <c r="D218" s="147" t="s">
        <v>313</v>
      </c>
      <c r="E218" s="166" t="s">
        <v>21</v>
      </c>
      <c r="F218" s="167" t="s">
        <v>6007</v>
      </c>
      <c r="H218" s="166" t="s">
        <v>21</v>
      </c>
      <c r="I218" s="168"/>
      <c r="L218" s="165"/>
      <c r="M218" s="169"/>
      <c r="T218" s="170"/>
      <c r="AT218" s="166" t="s">
        <v>313</v>
      </c>
      <c r="AU218" s="166" t="s">
        <v>81</v>
      </c>
      <c r="AV218" s="14" t="s">
        <v>79</v>
      </c>
      <c r="AW218" s="14" t="s">
        <v>34</v>
      </c>
      <c r="AX218" s="14" t="s">
        <v>72</v>
      </c>
      <c r="AY218" s="166" t="s">
        <v>306</v>
      </c>
    </row>
    <row r="219" spans="2:65" s="12" customFormat="1">
      <c r="B219" s="146"/>
      <c r="D219" s="147" t="s">
        <v>313</v>
      </c>
      <c r="E219" s="148" t="s">
        <v>21</v>
      </c>
      <c r="F219" s="149" t="s">
        <v>6008</v>
      </c>
      <c r="H219" s="150">
        <v>88</v>
      </c>
      <c r="I219" s="151"/>
      <c r="L219" s="146"/>
      <c r="M219" s="152"/>
      <c r="T219" s="153"/>
      <c r="AT219" s="148" t="s">
        <v>313</v>
      </c>
      <c r="AU219" s="148" t="s">
        <v>81</v>
      </c>
      <c r="AV219" s="12" t="s">
        <v>81</v>
      </c>
      <c r="AW219" s="12" t="s">
        <v>34</v>
      </c>
      <c r="AX219" s="12" t="s">
        <v>72</v>
      </c>
      <c r="AY219" s="148" t="s">
        <v>306</v>
      </c>
    </row>
    <row r="220" spans="2:65" s="14" customFormat="1">
      <c r="B220" s="165"/>
      <c r="D220" s="147" t="s">
        <v>313</v>
      </c>
      <c r="E220" s="166" t="s">
        <v>21</v>
      </c>
      <c r="F220" s="167" t="s">
        <v>5913</v>
      </c>
      <c r="H220" s="166" t="s">
        <v>21</v>
      </c>
      <c r="I220" s="168"/>
      <c r="L220" s="165"/>
      <c r="M220" s="169"/>
      <c r="T220" s="170"/>
      <c r="AT220" s="166" t="s">
        <v>313</v>
      </c>
      <c r="AU220" s="166" t="s">
        <v>81</v>
      </c>
      <c r="AV220" s="14" t="s">
        <v>79</v>
      </c>
      <c r="AW220" s="14" t="s">
        <v>34</v>
      </c>
      <c r="AX220" s="14" t="s">
        <v>72</v>
      </c>
      <c r="AY220" s="166" t="s">
        <v>306</v>
      </c>
    </row>
    <row r="221" spans="2:65" s="12" customFormat="1">
      <c r="B221" s="146"/>
      <c r="D221" s="147" t="s">
        <v>313</v>
      </c>
      <c r="E221" s="148" t="s">
        <v>21</v>
      </c>
      <c r="F221" s="149" t="s">
        <v>6009</v>
      </c>
      <c r="H221" s="150">
        <v>92</v>
      </c>
      <c r="I221" s="151"/>
      <c r="L221" s="146"/>
      <c r="M221" s="152"/>
      <c r="T221" s="153"/>
      <c r="AT221" s="148" t="s">
        <v>313</v>
      </c>
      <c r="AU221" s="148" t="s">
        <v>81</v>
      </c>
      <c r="AV221" s="12" t="s">
        <v>81</v>
      </c>
      <c r="AW221" s="12" t="s">
        <v>34</v>
      </c>
      <c r="AX221" s="12" t="s">
        <v>72</v>
      </c>
      <c r="AY221" s="148" t="s">
        <v>306</v>
      </c>
    </row>
    <row r="222" spans="2:65" s="15" customFormat="1">
      <c r="B222" s="171"/>
      <c r="D222" s="147" t="s">
        <v>313</v>
      </c>
      <c r="E222" s="172" t="s">
        <v>21</v>
      </c>
      <c r="F222" s="173" t="s">
        <v>5951</v>
      </c>
      <c r="H222" s="174">
        <v>180</v>
      </c>
      <c r="I222" s="175"/>
      <c r="L222" s="171"/>
      <c r="M222" s="176"/>
      <c r="T222" s="177"/>
      <c r="AT222" s="172" t="s">
        <v>313</v>
      </c>
      <c r="AU222" s="172" t="s">
        <v>81</v>
      </c>
      <c r="AV222" s="15" t="s">
        <v>108</v>
      </c>
      <c r="AW222" s="15" t="s">
        <v>34</v>
      </c>
      <c r="AX222" s="15" t="s">
        <v>79</v>
      </c>
      <c r="AY222" s="172" t="s">
        <v>306</v>
      </c>
    </row>
    <row r="223" spans="2:65" s="1" customFormat="1" ht="16.5" customHeight="1">
      <c r="B223" s="33"/>
      <c r="C223" s="179" t="s">
        <v>511</v>
      </c>
      <c r="D223" s="179" t="s">
        <v>447</v>
      </c>
      <c r="E223" s="180" t="s">
        <v>2637</v>
      </c>
      <c r="F223" s="181" t="s">
        <v>6010</v>
      </c>
      <c r="G223" s="182" t="s">
        <v>236</v>
      </c>
      <c r="H223" s="183">
        <v>94.76</v>
      </c>
      <c r="I223" s="184"/>
      <c r="J223" s="185">
        <f>ROUND(I223*H223,2)</f>
        <v>0</v>
      </c>
      <c r="K223" s="181" t="s">
        <v>3596</v>
      </c>
      <c r="L223" s="186"/>
      <c r="M223" s="187" t="s">
        <v>21</v>
      </c>
      <c r="N223" s="188" t="s">
        <v>43</v>
      </c>
      <c r="P223" s="142">
        <f>O223*H223</f>
        <v>0</v>
      </c>
      <c r="Q223" s="142">
        <v>0</v>
      </c>
      <c r="R223" s="142">
        <f>Q223*H223</f>
        <v>0</v>
      </c>
      <c r="S223" s="142">
        <v>0</v>
      </c>
      <c r="T223" s="143">
        <f>S223*H223</f>
        <v>0</v>
      </c>
      <c r="AR223" s="144" t="s">
        <v>365</v>
      </c>
      <c r="AT223" s="144" t="s">
        <v>447</v>
      </c>
      <c r="AU223" s="144" t="s">
        <v>81</v>
      </c>
      <c r="AY223" s="18" t="s">
        <v>306</v>
      </c>
      <c r="BE223" s="145">
        <f>IF(N223="základní",J223,0)</f>
        <v>0</v>
      </c>
      <c r="BF223" s="145">
        <f>IF(N223="snížená",J223,0)</f>
        <v>0</v>
      </c>
      <c r="BG223" s="145">
        <f>IF(N223="zákl. přenesená",J223,0)</f>
        <v>0</v>
      </c>
      <c r="BH223" s="145">
        <f>IF(N223="sníž. přenesená",J223,0)</f>
        <v>0</v>
      </c>
      <c r="BI223" s="145">
        <f>IF(N223="nulová",J223,0)</f>
        <v>0</v>
      </c>
      <c r="BJ223" s="18" t="s">
        <v>79</v>
      </c>
      <c r="BK223" s="145">
        <f>ROUND(I223*H223,2)</f>
        <v>0</v>
      </c>
      <c r="BL223" s="18" t="s">
        <v>108</v>
      </c>
      <c r="BM223" s="144" t="s">
        <v>732</v>
      </c>
    </row>
    <row r="224" spans="2:65" s="1" customFormat="1" ht="21.75" customHeight="1">
      <c r="B224" s="33"/>
      <c r="C224" s="179" t="s">
        <v>517</v>
      </c>
      <c r="D224" s="179" t="s">
        <v>447</v>
      </c>
      <c r="E224" s="180" t="s">
        <v>6011</v>
      </c>
      <c r="F224" s="181" t="s">
        <v>6012</v>
      </c>
      <c r="G224" s="182" t="s">
        <v>236</v>
      </c>
      <c r="H224" s="183">
        <v>66.001999999999995</v>
      </c>
      <c r="I224" s="184"/>
      <c r="J224" s="185">
        <f>ROUND(I224*H224,2)</f>
        <v>0</v>
      </c>
      <c r="K224" s="181" t="s">
        <v>3596</v>
      </c>
      <c r="L224" s="186"/>
      <c r="M224" s="187" t="s">
        <v>21</v>
      </c>
      <c r="N224" s="188" t="s">
        <v>43</v>
      </c>
      <c r="P224" s="142">
        <f>O224*H224</f>
        <v>0</v>
      </c>
      <c r="Q224" s="142">
        <v>0</v>
      </c>
      <c r="R224" s="142">
        <f>Q224*H224</f>
        <v>0</v>
      </c>
      <c r="S224" s="142">
        <v>0</v>
      </c>
      <c r="T224" s="143">
        <f>S224*H224</f>
        <v>0</v>
      </c>
      <c r="AR224" s="144" t="s">
        <v>365</v>
      </c>
      <c r="AT224" s="144" t="s">
        <v>447</v>
      </c>
      <c r="AU224" s="144" t="s">
        <v>81</v>
      </c>
      <c r="AY224" s="18" t="s">
        <v>306</v>
      </c>
      <c r="BE224" s="145">
        <f>IF(N224="základní",J224,0)</f>
        <v>0</v>
      </c>
      <c r="BF224" s="145">
        <f>IF(N224="snížená",J224,0)</f>
        <v>0</v>
      </c>
      <c r="BG224" s="145">
        <f>IF(N224="zákl. přenesená",J224,0)</f>
        <v>0</v>
      </c>
      <c r="BH224" s="145">
        <f>IF(N224="sníž. přenesená",J224,0)</f>
        <v>0</v>
      </c>
      <c r="BI224" s="145">
        <f>IF(N224="nulová",J224,0)</f>
        <v>0</v>
      </c>
      <c r="BJ224" s="18" t="s">
        <v>79</v>
      </c>
      <c r="BK224" s="145">
        <f>ROUND(I224*H224,2)</f>
        <v>0</v>
      </c>
      <c r="BL224" s="18" t="s">
        <v>108</v>
      </c>
      <c r="BM224" s="144" t="s">
        <v>752</v>
      </c>
    </row>
    <row r="225" spans="2:65" s="1" customFormat="1" ht="21.75" customHeight="1">
      <c r="B225" s="33"/>
      <c r="C225" s="179" t="s">
        <v>523</v>
      </c>
      <c r="D225" s="179" t="s">
        <v>447</v>
      </c>
      <c r="E225" s="180" t="s">
        <v>6013</v>
      </c>
      <c r="F225" s="181" t="s">
        <v>6014</v>
      </c>
      <c r="G225" s="182" t="s">
        <v>236</v>
      </c>
      <c r="H225" s="183">
        <v>16.501000000000001</v>
      </c>
      <c r="I225" s="184"/>
      <c r="J225" s="185">
        <f>ROUND(I225*H225,2)</f>
        <v>0</v>
      </c>
      <c r="K225" s="181" t="s">
        <v>311</v>
      </c>
      <c r="L225" s="186"/>
      <c r="M225" s="187" t="s">
        <v>21</v>
      </c>
      <c r="N225" s="188" t="s">
        <v>43</v>
      </c>
      <c r="P225" s="142">
        <f>O225*H225</f>
        <v>0</v>
      </c>
      <c r="Q225" s="142">
        <v>0</v>
      </c>
      <c r="R225" s="142">
        <f>Q225*H225</f>
        <v>0</v>
      </c>
      <c r="S225" s="142">
        <v>0</v>
      </c>
      <c r="T225" s="143">
        <f>S225*H225</f>
        <v>0</v>
      </c>
      <c r="AR225" s="144" t="s">
        <v>365</v>
      </c>
      <c r="AT225" s="144" t="s">
        <v>447</v>
      </c>
      <c r="AU225" s="144" t="s">
        <v>81</v>
      </c>
      <c r="AY225" s="18" t="s">
        <v>306</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108</v>
      </c>
      <c r="BM225" s="144" t="s">
        <v>764</v>
      </c>
    </row>
    <row r="226" spans="2:65" s="1" customFormat="1" ht="21.75" customHeight="1">
      <c r="B226" s="33"/>
      <c r="C226" s="133" t="s">
        <v>530</v>
      </c>
      <c r="D226" s="133" t="s">
        <v>308</v>
      </c>
      <c r="E226" s="134" t="s">
        <v>6015</v>
      </c>
      <c r="F226" s="135" t="s">
        <v>6016</v>
      </c>
      <c r="G226" s="136" t="s">
        <v>236</v>
      </c>
      <c r="H226" s="137">
        <v>89</v>
      </c>
      <c r="I226" s="138"/>
      <c r="J226" s="139">
        <f>ROUND(I226*H226,2)</f>
        <v>0</v>
      </c>
      <c r="K226" s="135" t="s">
        <v>3596</v>
      </c>
      <c r="L226" s="33"/>
      <c r="M226" s="140" t="s">
        <v>21</v>
      </c>
      <c r="N226" s="141" t="s">
        <v>43</v>
      </c>
      <c r="P226" s="142">
        <f>O226*H226</f>
        <v>0</v>
      </c>
      <c r="Q226" s="142">
        <v>0</v>
      </c>
      <c r="R226" s="142">
        <f>Q226*H226</f>
        <v>0</v>
      </c>
      <c r="S226" s="142">
        <v>0</v>
      </c>
      <c r="T226" s="143">
        <f>S226*H226</f>
        <v>0</v>
      </c>
      <c r="AR226" s="144" t="s">
        <v>108</v>
      </c>
      <c r="AT226" s="144" t="s">
        <v>308</v>
      </c>
      <c r="AU226" s="144" t="s">
        <v>81</v>
      </c>
      <c r="AY226" s="18" t="s">
        <v>306</v>
      </c>
      <c r="BE226" s="145">
        <f>IF(N226="základní",J226,0)</f>
        <v>0</v>
      </c>
      <c r="BF226" s="145">
        <f>IF(N226="snížená",J226,0)</f>
        <v>0</v>
      </c>
      <c r="BG226" s="145">
        <f>IF(N226="zákl. přenesená",J226,0)</f>
        <v>0</v>
      </c>
      <c r="BH226" s="145">
        <f>IF(N226="sníž. přenesená",J226,0)</f>
        <v>0</v>
      </c>
      <c r="BI226" s="145">
        <f>IF(N226="nulová",J226,0)</f>
        <v>0</v>
      </c>
      <c r="BJ226" s="18" t="s">
        <v>79</v>
      </c>
      <c r="BK226" s="145">
        <f>ROUND(I226*H226,2)</f>
        <v>0</v>
      </c>
      <c r="BL226" s="18" t="s">
        <v>108</v>
      </c>
      <c r="BM226" s="144" t="s">
        <v>776</v>
      </c>
    </row>
    <row r="227" spans="2:65" s="1" customFormat="1">
      <c r="B227" s="33"/>
      <c r="D227" s="161" t="s">
        <v>321</v>
      </c>
      <c r="F227" s="162" t="s">
        <v>6017</v>
      </c>
      <c r="I227" s="163"/>
      <c r="L227" s="33"/>
      <c r="M227" s="164"/>
      <c r="T227" s="52"/>
      <c r="AT227" s="18" t="s">
        <v>321</v>
      </c>
      <c r="AU227" s="18" t="s">
        <v>81</v>
      </c>
    </row>
    <row r="228" spans="2:65" s="14" customFormat="1">
      <c r="B228" s="165"/>
      <c r="D228" s="147" t="s">
        <v>313</v>
      </c>
      <c r="E228" s="166" t="s">
        <v>21</v>
      </c>
      <c r="F228" s="167" t="s">
        <v>6018</v>
      </c>
      <c r="H228" s="166" t="s">
        <v>21</v>
      </c>
      <c r="I228" s="168"/>
      <c r="L228" s="165"/>
      <c r="M228" s="169"/>
      <c r="T228" s="170"/>
      <c r="AT228" s="166" t="s">
        <v>313</v>
      </c>
      <c r="AU228" s="166" t="s">
        <v>81</v>
      </c>
      <c r="AV228" s="14" t="s">
        <v>79</v>
      </c>
      <c r="AW228" s="14" t="s">
        <v>34</v>
      </c>
      <c r="AX228" s="14" t="s">
        <v>72</v>
      </c>
      <c r="AY228" s="166" t="s">
        <v>306</v>
      </c>
    </row>
    <row r="229" spans="2:65" s="12" customFormat="1">
      <c r="B229" s="146"/>
      <c r="D229" s="147" t="s">
        <v>313</v>
      </c>
      <c r="E229" s="148" t="s">
        <v>21</v>
      </c>
      <c r="F229" s="149" t="s">
        <v>6019</v>
      </c>
      <c r="H229" s="150">
        <v>89</v>
      </c>
      <c r="I229" s="151"/>
      <c r="L229" s="146"/>
      <c r="M229" s="152"/>
      <c r="T229" s="153"/>
      <c r="AT229" s="148" t="s">
        <v>313</v>
      </c>
      <c r="AU229" s="148" t="s">
        <v>81</v>
      </c>
      <c r="AV229" s="12" t="s">
        <v>81</v>
      </c>
      <c r="AW229" s="12" t="s">
        <v>34</v>
      </c>
      <c r="AX229" s="12" t="s">
        <v>72</v>
      </c>
      <c r="AY229" s="148" t="s">
        <v>306</v>
      </c>
    </row>
    <row r="230" spans="2:65" s="15" customFormat="1">
      <c r="B230" s="171"/>
      <c r="D230" s="147" t="s">
        <v>313</v>
      </c>
      <c r="E230" s="172" t="s">
        <v>21</v>
      </c>
      <c r="F230" s="173" t="s">
        <v>331</v>
      </c>
      <c r="H230" s="174">
        <v>89</v>
      </c>
      <c r="I230" s="175"/>
      <c r="L230" s="171"/>
      <c r="M230" s="176"/>
      <c r="T230" s="177"/>
      <c r="AT230" s="172" t="s">
        <v>313</v>
      </c>
      <c r="AU230" s="172" t="s">
        <v>81</v>
      </c>
      <c r="AV230" s="15" t="s">
        <v>108</v>
      </c>
      <c r="AW230" s="15" t="s">
        <v>34</v>
      </c>
      <c r="AX230" s="15" t="s">
        <v>79</v>
      </c>
      <c r="AY230" s="172" t="s">
        <v>306</v>
      </c>
    </row>
    <row r="231" spans="2:65" s="1" customFormat="1" ht="16.5" customHeight="1">
      <c r="B231" s="33"/>
      <c r="C231" s="133" t="s">
        <v>538</v>
      </c>
      <c r="D231" s="133" t="s">
        <v>308</v>
      </c>
      <c r="E231" s="134" t="s">
        <v>6020</v>
      </c>
      <c r="F231" s="135" t="s">
        <v>6021</v>
      </c>
      <c r="G231" s="136" t="s">
        <v>236</v>
      </c>
      <c r="H231" s="137">
        <v>72.5</v>
      </c>
      <c r="I231" s="138"/>
      <c r="J231" s="139">
        <f>ROUND(I231*H231,2)</f>
        <v>0</v>
      </c>
      <c r="K231" s="135" t="s">
        <v>3596</v>
      </c>
      <c r="L231" s="33"/>
      <c r="M231" s="140" t="s">
        <v>21</v>
      </c>
      <c r="N231" s="141" t="s">
        <v>43</v>
      </c>
      <c r="P231" s="142">
        <f>O231*H231</f>
        <v>0</v>
      </c>
      <c r="Q231" s="142">
        <v>0</v>
      </c>
      <c r="R231" s="142">
        <f>Q231*H231</f>
        <v>0</v>
      </c>
      <c r="S231" s="142">
        <v>0</v>
      </c>
      <c r="T231" s="143">
        <f>S231*H231</f>
        <v>0</v>
      </c>
      <c r="AR231" s="144" t="s">
        <v>108</v>
      </c>
      <c r="AT231" s="144" t="s">
        <v>308</v>
      </c>
      <c r="AU231" s="144" t="s">
        <v>81</v>
      </c>
      <c r="AY231" s="18" t="s">
        <v>306</v>
      </c>
      <c r="BE231" s="145">
        <f>IF(N231="základní",J231,0)</f>
        <v>0</v>
      </c>
      <c r="BF231" s="145">
        <f>IF(N231="snížená",J231,0)</f>
        <v>0</v>
      </c>
      <c r="BG231" s="145">
        <f>IF(N231="zákl. přenesená",J231,0)</f>
        <v>0</v>
      </c>
      <c r="BH231" s="145">
        <f>IF(N231="sníž. přenesená",J231,0)</f>
        <v>0</v>
      </c>
      <c r="BI231" s="145">
        <f>IF(N231="nulová",J231,0)</f>
        <v>0</v>
      </c>
      <c r="BJ231" s="18" t="s">
        <v>79</v>
      </c>
      <c r="BK231" s="145">
        <f>ROUND(I231*H231,2)</f>
        <v>0</v>
      </c>
      <c r="BL231" s="18" t="s">
        <v>108</v>
      </c>
      <c r="BM231" s="144" t="s">
        <v>790</v>
      </c>
    </row>
    <row r="232" spans="2:65" s="1" customFormat="1">
      <c r="B232" s="33"/>
      <c r="D232" s="161" t="s">
        <v>321</v>
      </c>
      <c r="F232" s="162" t="s">
        <v>6022</v>
      </c>
      <c r="I232" s="163"/>
      <c r="L232" s="33"/>
      <c r="M232" s="164"/>
      <c r="T232" s="52"/>
      <c r="AT232" s="18" t="s">
        <v>321</v>
      </c>
      <c r="AU232" s="18" t="s">
        <v>81</v>
      </c>
    </row>
    <row r="233" spans="2:65" s="14" customFormat="1">
      <c r="B233" s="165"/>
      <c r="D233" s="147" t="s">
        <v>313</v>
      </c>
      <c r="E233" s="166" t="s">
        <v>21</v>
      </c>
      <c r="F233" s="167" t="s">
        <v>6023</v>
      </c>
      <c r="H233" s="166" t="s">
        <v>21</v>
      </c>
      <c r="I233" s="168"/>
      <c r="L233" s="165"/>
      <c r="M233" s="169"/>
      <c r="T233" s="170"/>
      <c r="AT233" s="166" t="s">
        <v>313</v>
      </c>
      <c r="AU233" s="166" t="s">
        <v>81</v>
      </c>
      <c r="AV233" s="14" t="s">
        <v>79</v>
      </c>
      <c r="AW233" s="14" t="s">
        <v>34</v>
      </c>
      <c r="AX233" s="14" t="s">
        <v>72</v>
      </c>
      <c r="AY233" s="166" t="s">
        <v>306</v>
      </c>
    </row>
    <row r="234" spans="2:65" s="14" customFormat="1">
      <c r="B234" s="165"/>
      <c r="D234" s="147" t="s">
        <v>313</v>
      </c>
      <c r="E234" s="166" t="s">
        <v>21</v>
      </c>
      <c r="F234" s="167" t="s">
        <v>6024</v>
      </c>
      <c r="H234" s="166" t="s">
        <v>21</v>
      </c>
      <c r="I234" s="168"/>
      <c r="L234" s="165"/>
      <c r="M234" s="169"/>
      <c r="T234" s="170"/>
      <c r="AT234" s="166" t="s">
        <v>313</v>
      </c>
      <c r="AU234" s="166" t="s">
        <v>81</v>
      </c>
      <c r="AV234" s="14" t="s">
        <v>79</v>
      </c>
      <c r="AW234" s="14" t="s">
        <v>34</v>
      </c>
      <c r="AX234" s="14" t="s">
        <v>72</v>
      </c>
      <c r="AY234" s="166" t="s">
        <v>306</v>
      </c>
    </row>
    <row r="235" spans="2:65" s="12" customFormat="1">
      <c r="B235" s="146"/>
      <c r="D235" s="147" t="s">
        <v>313</v>
      </c>
      <c r="E235" s="148" t="s">
        <v>21</v>
      </c>
      <c r="F235" s="149" t="s">
        <v>5994</v>
      </c>
      <c r="H235" s="150">
        <v>36.5</v>
      </c>
      <c r="I235" s="151"/>
      <c r="L235" s="146"/>
      <c r="M235" s="152"/>
      <c r="T235" s="153"/>
      <c r="AT235" s="148" t="s">
        <v>313</v>
      </c>
      <c r="AU235" s="148" t="s">
        <v>81</v>
      </c>
      <c r="AV235" s="12" t="s">
        <v>81</v>
      </c>
      <c r="AW235" s="12" t="s">
        <v>34</v>
      </c>
      <c r="AX235" s="12" t="s">
        <v>72</v>
      </c>
      <c r="AY235" s="148" t="s">
        <v>306</v>
      </c>
    </row>
    <row r="236" spans="2:65" s="14" customFormat="1">
      <c r="B236" s="165"/>
      <c r="D236" s="147" t="s">
        <v>313</v>
      </c>
      <c r="E236" s="166" t="s">
        <v>21</v>
      </c>
      <c r="F236" s="167" t="s">
        <v>6025</v>
      </c>
      <c r="H236" s="166" t="s">
        <v>21</v>
      </c>
      <c r="I236" s="168"/>
      <c r="L236" s="165"/>
      <c r="M236" s="169"/>
      <c r="T236" s="170"/>
      <c r="AT236" s="166" t="s">
        <v>313</v>
      </c>
      <c r="AU236" s="166" t="s">
        <v>81</v>
      </c>
      <c r="AV236" s="14" t="s">
        <v>79</v>
      </c>
      <c r="AW236" s="14" t="s">
        <v>34</v>
      </c>
      <c r="AX236" s="14" t="s">
        <v>72</v>
      </c>
      <c r="AY236" s="166" t="s">
        <v>306</v>
      </c>
    </row>
    <row r="237" spans="2:65" s="12" customFormat="1">
      <c r="B237" s="146"/>
      <c r="D237" s="147" t="s">
        <v>313</v>
      </c>
      <c r="E237" s="148" t="s">
        <v>21</v>
      </c>
      <c r="F237" s="149" t="s">
        <v>6026</v>
      </c>
      <c r="H237" s="150">
        <v>36</v>
      </c>
      <c r="I237" s="151"/>
      <c r="L237" s="146"/>
      <c r="M237" s="152"/>
      <c r="T237" s="153"/>
      <c r="AT237" s="148" t="s">
        <v>313</v>
      </c>
      <c r="AU237" s="148" t="s">
        <v>81</v>
      </c>
      <c r="AV237" s="12" t="s">
        <v>81</v>
      </c>
      <c r="AW237" s="12" t="s">
        <v>34</v>
      </c>
      <c r="AX237" s="12" t="s">
        <v>72</v>
      </c>
      <c r="AY237" s="148" t="s">
        <v>306</v>
      </c>
    </row>
    <row r="238" spans="2:65" s="15" customFormat="1">
      <c r="B238" s="171"/>
      <c r="D238" s="147" t="s">
        <v>313</v>
      </c>
      <c r="E238" s="172" t="s">
        <v>21</v>
      </c>
      <c r="F238" s="173" t="s">
        <v>5951</v>
      </c>
      <c r="H238" s="174">
        <v>72.5</v>
      </c>
      <c r="I238" s="175"/>
      <c r="L238" s="171"/>
      <c r="M238" s="176"/>
      <c r="T238" s="177"/>
      <c r="AT238" s="172" t="s">
        <v>313</v>
      </c>
      <c r="AU238" s="172" t="s">
        <v>81</v>
      </c>
      <c r="AV238" s="15" t="s">
        <v>108</v>
      </c>
      <c r="AW238" s="15" t="s">
        <v>34</v>
      </c>
      <c r="AX238" s="15" t="s">
        <v>79</v>
      </c>
      <c r="AY238" s="172" t="s">
        <v>306</v>
      </c>
    </row>
    <row r="239" spans="2:65" s="1" customFormat="1" ht="16.5" customHeight="1">
      <c r="B239" s="33"/>
      <c r="C239" s="179" t="s">
        <v>545</v>
      </c>
      <c r="D239" s="179" t="s">
        <v>447</v>
      </c>
      <c r="E239" s="180" t="s">
        <v>6027</v>
      </c>
      <c r="F239" s="181" t="s">
        <v>6028</v>
      </c>
      <c r="G239" s="182" t="s">
        <v>236</v>
      </c>
      <c r="H239" s="183">
        <v>37.594999999999999</v>
      </c>
      <c r="I239" s="184"/>
      <c r="J239" s="185">
        <f>ROUND(I239*H239,2)</f>
        <v>0</v>
      </c>
      <c r="K239" s="181" t="s">
        <v>3596</v>
      </c>
      <c r="L239" s="186"/>
      <c r="M239" s="187" t="s">
        <v>21</v>
      </c>
      <c r="N239" s="188" t="s">
        <v>43</v>
      </c>
      <c r="P239" s="142">
        <f>O239*H239</f>
        <v>0</v>
      </c>
      <c r="Q239" s="142">
        <v>0</v>
      </c>
      <c r="R239" s="142">
        <f>Q239*H239</f>
        <v>0</v>
      </c>
      <c r="S239" s="142">
        <v>0</v>
      </c>
      <c r="T239" s="143">
        <f>S239*H239</f>
        <v>0</v>
      </c>
      <c r="AR239" s="144" t="s">
        <v>365</v>
      </c>
      <c r="AT239" s="144" t="s">
        <v>447</v>
      </c>
      <c r="AU239" s="144" t="s">
        <v>81</v>
      </c>
      <c r="AY239" s="18" t="s">
        <v>306</v>
      </c>
      <c r="BE239" s="145">
        <f>IF(N239="základní",J239,0)</f>
        <v>0</v>
      </c>
      <c r="BF239" s="145">
        <f>IF(N239="snížená",J239,0)</f>
        <v>0</v>
      </c>
      <c r="BG239" s="145">
        <f>IF(N239="zákl. přenesená",J239,0)</f>
        <v>0</v>
      </c>
      <c r="BH239" s="145">
        <f>IF(N239="sníž. přenesená",J239,0)</f>
        <v>0</v>
      </c>
      <c r="BI239" s="145">
        <f>IF(N239="nulová",J239,0)</f>
        <v>0</v>
      </c>
      <c r="BJ239" s="18" t="s">
        <v>79</v>
      </c>
      <c r="BK239" s="145">
        <f>ROUND(I239*H239,2)</f>
        <v>0</v>
      </c>
      <c r="BL239" s="18" t="s">
        <v>108</v>
      </c>
      <c r="BM239" s="144" t="s">
        <v>802</v>
      </c>
    </row>
    <row r="240" spans="2:65" s="1" customFormat="1" ht="16.5" customHeight="1">
      <c r="B240" s="33"/>
      <c r="C240" s="133" t="s">
        <v>553</v>
      </c>
      <c r="D240" s="133" t="s">
        <v>308</v>
      </c>
      <c r="E240" s="134" t="s">
        <v>6029</v>
      </c>
      <c r="F240" s="135" t="s">
        <v>6030</v>
      </c>
      <c r="G240" s="136" t="s">
        <v>236</v>
      </c>
      <c r="H240" s="137">
        <v>110.6</v>
      </c>
      <c r="I240" s="138"/>
      <c r="J240" s="139">
        <f>ROUND(I240*H240,2)</f>
        <v>0</v>
      </c>
      <c r="K240" s="135" t="s">
        <v>3596</v>
      </c>
      <c r="L240" s="33"/>
      <c r="M240" s="140" t="s">
        <v>21</v>
      </c>
      <c r="N240" s="141" t="s">
        <v>43</v>
      </c>
      <c r="P240" s="142">
        <f>O240*H240</f>
        <v>0</v>
      </c>
      <c r="Q240" s="142">
        <v>0</v>
      </c>
      <c r="R240" s="142">
        <f>Q240*H240</f>
        <v>0</v>
      </c>
      <c r="S240" s="142">
        <v>0</v>
      </c>
      <c r="T240" s="143">
        <f>S240*H240</f>
        <v>0</v>
      </c>
      <c r="AR240" s="144" t="s">
        <v>108</v>
      </c>
      <c r="AT240" s="144" t="s">
        <v>308</v>
      </c>
      <c r="AU240" s="144" t="s">
        <v>81</v>
      </c>
      <c r="AY240" s="18" t="s">
        <v>306</v>
      </c>
      <c r="BE240" s="145">
        <f>IF(N240="základní",J240,0)</f>
        <v>0</v>
      </c>
      <c r="BF240" s="145">
        <f>IF(N240="snížená",J240,0)</f>
        <v>0</v>
      </c>
      <c r="BG240" s="145">
        <f>IF(N240="zákl. přenesená",J240,0)</f>
        <v>0</v>
      </c>
      <c r="BH240" s="145">
        <f>IF(N240="sníž. přenesená",J240,0)</f>
        <v>0</v>
      </c>
      <c r="BI240" s="145">
        <f>IF(N240="nulová",J240,0)</f>
        <v>0</v>
      </c>
      <c r="BJ240" s="18" t="s">
        <v>79</v>
      </c>
      <c r="BK240" s="145">
        <f>ROUND(I240*H240,2)</f>
        <v>0</v>
      </c>
      <c r="BL240" s="18" t="s">
        <v>108</v>
      </c>
      <c r="BM240" s="144" t="s">
        <v>816</v>
      </c>
    </row>
    <row r="241" spans="2:65" s="1" customFormat="1">
      <c r="B241" s="33"/>
      <c r="D241" s="161" t="s">
        <v>321</v>
      </c>
      <c r="F241" s="162" t="s">
        <v>6031</v>
      </c>
      <c r="I241" s="163"/>
      <c r="L241" s="33"/>
      <c r="M241" s="164"/>
      <c r="T241" s="52"/>
      <c r="AT241" s="18" t="s">
        <v>321</v>
      </c>
      <c r="AU241" s="18" t="s">
        <v>81</v>
      </c>
    </row>
    <row r="242" spans="2:65" s="14" customFormat="1">
      <c r="B242" s="165"/>
      <c r="D242" s="147" t="s">
        <v>313</v>
      </c>
      <c r="E242" s="166" t="s">
        <v>21</v>
      </c>
      <c r="F242" s="167" t="s">
        <v>6032</v>
      </c>
      <c r="H242" s="166" t="s">
        <v>21</v>
      </c>
      <c r="I242" s="168"/>
      <c r="L242" s="165"/>
      <c r="M242" s="169"/>
      <c r="T242" s="170"/>
      <c r="AT242" s="166" t="s">
        <v>313</v>
      </c>
      <c r="AU242" s="166" t="s">
        <v>81</v>
      </c>
      <c r="AV242" s="14" t="s">
        <v>79</v>
      </c>
      <c r="AW242" s="14" t="s">
        <v>34</v>
      </c>
      <c r="AX242" s="14" t="s">
        <v>72</v>
      </c>
      <c r="AY242" s="166" t="s">
        <v>306</v>
      </c>
    </row>
    <row r="243" spans="2:65" s="12" customFormat="1">
      <c r="B243" s="146"/>
      <c r="D243" s="147" t="s">
        <v>313</v>
      </c>
      <c r="E243" s="148" t="s">
        <v>21</v>
      </c>
      <c r="F243" s="149" t="s">
        <v>6033</v>
      </c>
      <c r="H243" s="150">
        <v>110.6</v>
      </c>
      <c r="I243" s="151"/>
      <c r="L243" s="146"/>
      <c r="M243" s="152"/>
      <c r="T243" s="153"/>
      <c r="AT243" s="148" t="s">
        <v>313</v>
      </c>
      <c r="AU243" s="148" t="s">
        <v>81</v>
      </c>
      <c r="AV243" s="12" t="s">
        <v>81</v>
      </c>
      <c r="AW243" s="12" t="s">
        <v>34</v>
      </c>
      <c r="AX243" s="12" t="s">
        <v>72</v>
      </c>
      <c r="AY243" s="148" t="s">
        <v>306</v>
      </c>
    </row>
    <row r="244" spans="2:65" s="15" customFormat="1">
      <c r="B244" s="171"/>
      <c r="D244" s="147" t="s">
        <v>313</v>
      </c>
      <c r="E244" s="172" t="s">
        <v>21</v>
      </c>
      <c r="F244" s="173" t="s">
        <v>331</v>
      </c>
      <c r="H244" s="174">
        <v>110.6</v>
      </c>
      <c r="I244" s="175"/>
      <c r="L244" s="171"/>
      <c r="M244" s="176"/>
      <c r="T244" s="177"/>
      <c r="AT244" s="172" t="s">
        <v>313</v>
      </c>
      <c r="AU244" s="172" t="s">
        <v>81</v>
      </c>
      <c r="AV244" s="15" t="s">
        <v>108</v>
      </c>
      <c r="AW244" s="15" t="s">
        <v>34</v>
      </c>
      <c r="AX244" s="15" t="s">
        <v>79</v>
      </c>
      <c r="AY244" s="172" t="s">
        <v>306</v>
      </c>
    </row>
    <row r="245" spans="2:65" s="1" customFormat="1" ht="16.5" customHeight="1">
      <c r="B245" s="33"/>
      <c r="C245" s="179" t="s">
        <v>562</v>
      </c>
      <c r="D245" s="179" t="s">
        <v>447</v>
      </c>
      <c r="E245" s="180" t="s">
        <v>6034</v>
      </c>
      <c r="F245" s="181" t="s">
        <v>6035</v>
      </c>
      <c r="G245" s="182" t="s">
        <v>236</v>
      </c>
      <c r="H245" s="183">
        <v>113.91800000000001</v>
      </c>
      <c r="I245" s="184"/>
      <c r="J245" s="185">
        <f>ROUND(I245*H245,2)</f>
        <v>0</v>
      </c>
      <c r="K245" s="181" t="s">
        <v>3596</v>
      </c>
      <c r="L245" s="186"/>
      <c r="M245" s="187" t="s">
        <v>21</v>
      </c>
      <c r="N245" s="188" t="s">
        <v>43</v>
      </c>
      <c r="P245" s="142">
        <f>O245*H245</f>
        <v>0</v>
      </c>
      <c r="Q245" s="142">
        <v>0</v>
      </c>
      <c r="R245" s="142">
        <f>Q245*H245</f>
        <v>0</v>
      </c>
      <c r="S245" s="142">
        <v>0</v>
      </c>
      <c r="T245" s="143">
        <f>S245*H245</f>
        <v>0</v>
      </c>
      <c r="AR245" s="144" t="s">
        <v>365</v>
      </c>
      <c r="AT245" s="144" t="s">
        <v>447</v>
      </c>
      <c r="AU245" s="144" t="s">
        <v>81</v>
      </c>
      <c r="AY245" s="18" t="s">
        <v>306</v>
      </c>
      <c r="BE245" s="145">
        <f>IF(N245="základní",J245,0)</f>
        <v>0</v>
      </c>
      <c r="BF245" s="145">
        <f>IF(N245="snížená",J245,0)</f>
        <v>0</v>
      </c>
      <c r="BG245" s="145">
        <f>IF(N245="zákl. přenesená",J245,0)</f>
        <v>0</v>
      </c>
      <c r="BH245" s="145">
        <f>IF(N245="sníž. přenesená",J245,0)</f>
        <v>0</v>
      </c>
      <c r="BI245" s="145">
        <f>IF(N245="nulová",J245,0)</f>
        <v>0</v>
      </c>
      <c r="BJ245" s="18" t="s">
        <v>79</v>
      </c>
      <c r="BK245" s="145">
        <f>ROUND(I245*H245,2)</f>
        <v>0</v>
      </c>
      <c r="BL245" s="18" t="s">
        <v>108</v>
      </c>
      <c r="BM245" s="144" t="s">
        <v>828</v>
      </c>
    </row>
    <row r="246" spans="2:65" s="1" customFormat="1" ht="21.75" customHeight="1">
      <c r="B246" s="33"/>
      <c r="C246" s="133" t="s">
        <v>571</v>
      </c>
      <c r="D246" s="133" t="s">
        <v>308</v>
      </c>
      <c r="E246" s="134" t="s">
        <v>6036</v>
      </c>
      <c r="F246" s="135" t="s">
        <v>6037</v>
      </c>
      <c r="G246" s="136" t="s">
        <v>236</v>
      </c>
      <c r="H246" s="137">
        <v>1.6</v>
      </c>
      <c r="I246" s="138"/>
      <c r="J246" s="139">
        <f>ROUND(I246*H246,2)</f>
        <v>0</v>
      </c>
      <c r="K246" s="135" t="s">
        <v>3596</v>
      </c>
      <c r="L246" s="33"/>
      <c r="M246" s="140" t="s">
        <v>21</v>
      </c>
      <c r="N246" s="141" t="s">
        <v>43</v>
      </c>
      <c r="P246" s="142">
        <f>O246*H246</f>
        <v>0</v>
      </c>
      <c r="Q246" s="142">
        <v>0</v>
      </c>
      <c r="R246" s="142">
        <f>Q246*H246</f>
        <v>0</v>
      </c>
      <c r="S246" s="142">
        <v>0</v>
      </c>
      <c r="T246" s="143">
        <f>S246*H246</f>
        <v>0</v>
      </c>
      <c r="AR246" s="144" t="s">
        <v>108</v>
      </c>
      <c r="AT246" s="144" t="s">
        <v>308</v>
      </c>
      <c r="AU246" s="144" t="s">
        <v>81</v>
      </c>
      <c r="AY246" s="18" t="s">
        <v>306</v>
      </c>
      <c r="BE246" s="145">
        <f>IF(N246="základní",J246,0)</f>
        <v>0</v>
      </c>
      <c r="BF246" s="145">
        <f>IF(N246="snížená",J246,0)</f>
        <v>0</v>
      </c>
      <c r="BG246" s="145">
        <f>IF(N246="zákl. přenesená",J246,0)</f>
        <v>0</v>
      </c>
      <c r="BH246" s="145">
        <f>IF(N246="sníž. přenesená",J246,0)</f>
        <v>0</v>
      </c>
      <c r="BI246" s="145">
        <f>IF(N246="nulová",J246,0)</f>
        <v>0</v>
      </c>
      <c r="BJ246" s="18" t="s">
        <v>79</v>
      </c>
      <c r="BK246" s="145">
        <f>ROUND(I246*H246,2)</f>
        <v>0</v>
      </c>
      <c r="BL246" s="18" t="s">
        <v>108</v>
      </c>
      <c r="BM246" s="144" t="s">
        <v>839</v>
      </c>
    </row>
    <row r="247" spans="2:65" s="1" customFormat="1">
      <c r="B247" s="33"/>
      <c r="D247" s="161" t="s">
        <v>321</v>
      </c>
      <c r="F247" s="162" t="s">
        <v>6038</v>
      </c>
      <c r="I247" s="163"/>
      <c r="L247" s="33"/>
      <c r="M247" s="164"/>
      <c r="T247" s="52"/>
      <c r="AT247" s="18" t="s">
        <v>321</v>
      </c>
      <c r="AU247" s="18" t="s">
        <v>81</v>
      </c>
    </row>
    <row r="248" spans="2:65" s="14" customFormat="1">
      <c r="B248" s="165"/>
      <c r="D248" s="147" t="s">
        <v>313</v>
      </c>
      <c r="E248" s="166" t="s">
        <v>21</v>
      </c>
      <c r="F248" s="167" t="s">
        <v>6039</v>
      </c>
      <c r="H248" s="166" t="s">
        <v>21</v>
      </c>
      <c r="I248" s="168"/>
      <c r="L248" s="165"/>
      <c r="M248" s="169"/>
      <c r="T248" s="170"/>
      <c r="AT248" s="166" t="s">
        <v>313</v>
      </c>
      <c r="AU248" s="166" t="s">
        <v>81</v>
      </c>
      <c r="AV248" s="14" t="s">
        <v>79</v>
      </c>
      <c r="AW248" s="14" t="s">
        <v>34</v>
      </c>
      <c r="AX248" s="14" t="s">
        <v>72</v>
      </c>
      <c r="AY248" s="166" t="s">
        <v>306</v>
      </c>
    </row>
    <row r="249" spans="2:65" s="14" customFormat="1">
      <c r="B249" s="165"/>
      <c r="D249" s="147" t="s">
        <v>313</v>
      </c>
      <c r="E249" s="166" t="s">
        <v>21</v>
      </c>
      <c r="F249" s="167" t="s">
        <v>6040</v>
      </c>
      <c r="H249" s="166" t="s">
        <v>21</v>
      </c>
      <c r="I249" s="168"/>
      <c r="L249" s="165"/>
      <c r="M249" s="169"/>
      <c r="T249" s="170"/>
      <c r="AT249" s="166" t="s">
        <v>313</v>
      </c>
      <c r="AU249" s="166" t="s">
        <v>81</v>
      </c>
      <c r="AV249" s="14" t="s">
        <v>79</v>
      </c>
      <c r="AW249" s="14" t="s">
        <v>34</v>
      </c>
      <c r="AX249" s="14" t="s">
        <v>72</v>
      </c>
      <c r="AY249" s="166" t="s">
        <v>306</v>
      </c>
    </row>
    <row r="250" spans="2:65" s="12" customFormat="1">
      <c r="B250" s="146"/>
      <c r="D250" s="147" t="s">
        <v>313</v>
      </c>
      <c r="E250" s="148" t="s">
        <v>21</v>
      </c>
      <c r="F250" s="149" t="s">
        <v>6041</v>
      </c>
      <c r="H250" s="150">
        <v>1.6</v>
      </c>
      <c r="I250" s="151"/>
      <c r="L250" s="146"/>
      <c r="M250" s="152"/>
      <c r="T250" s="153"/>
      <c r="AT250" s="148" t="s">
        <v>313</v>
      </c>
      <c r="AU250" s="148" t="s">
        <v>81</v>
      </c>
      <c r="AV250" s="12" t="s">
        <v>81</v>
      </c>
      <c r="AW250" s="12" t="s">
        <v>34</v>
      </c>
      <c r="AX250" s="12" t="s">
        <v>72</v>
      </c>
      <c r="AY250" s="148" t="s">
        <v>306</v>
      </c>
    </row>
    <row r="251" spans="2:65" s="15" customFormat="1">
      <c r="B251" s="171"/>
      <c r="D251" s="147" t="s">
        <v>313</v>
      </c>
      <c r="E251" s="172" t="s">
        <v>21</v>
      </c>
      <c r="F251" s="173" t="s">
        <v>331</v>
      </c>
      <c r="H251" s="174">
        <v>1.6</v>
      </c>
      <c r="I251" s="175"/>
      <c r="L251" s="171"/>
      <c r="M251" s="176"/>
      <c r="T251" s="177"/>
      <c r="AT251" s="172" t="s">
        <v>313</v>
      </c>
      <c r="AU251" s="172" t="s">
        <v>81</v>
      </c>
      <c r="AV251" s="15" t="s">
        <v>108</v>
      </c>
      <c r="AW251" s="15" t="s">
        <v>34</v>
      </c>
      <c r="AX251" s="15" t="s">
        <v>79</v>
      </c>
      <c r="AY251" s="172" t="s">
        <v>306</v>
      </c>
    </row>
    <row r="252" spans="2:65" s="1" customFormat="1" ht="16.5" customHeight="1">
      <c r="B252" s="33"/>
      <c r="C252" s="179" t="s">
        <v>578</v>
      </c>
      <c r="D252" s="179" t="s">
        <v>447</v>
      </c>
      <c r="E252" s="180" t="s">
        <v>6042</v>
      </c>
      <c r="F252" s="181" t="s">
        <v>6043</v>
      </c>
      <c r="G252" s="182" t="s">
        <v>236</v>
      </c>
      <c r="H252" s="183">
        <v>1.6479999999999999</v>
      </c>
      <c r="I252" s="184"/>
      <c r="J252" s="185">
        <f>ROUND(I252*H252,2)</f>
        <v>0</v>
      </c>
      <c r="K252" s="181" t="s">
        <v>3596</v>
      </c>
      <c r="L252" s="186"/>
      <c r="M252" s="187" t="s">
        <v>21</v>
      </c>
      <c r="N252" s="188" t="s">
        <v>43</v>
      </c>
      <c r="P252" s="142">
        <f>O252*H252</f>
        <v>0</v>
      </c>
      <c r="Q252" s="142">
        <v>0</v>
      </c>
      <c r="R252" s="142">
        <f>Q252*H252</f>
        <v>0</v>
      </c>
      <c r="S252" s="142">
        <v>0</v>
      </c>
      <c r="T252" s="143">
        <f>S252*H252</f>
        <v>0</v>
      </c>
      <c r="AR252" s="144" t="s">
        <v>365</v>
      </c>
      <c r="AT252" s="144" t="s">
        <v>447</v>
      </c>
      <c r="AU252" s="144" t="s">
        <v>81</v>
      </c>
      <c r="AY252" s="18" t="s">
        <v>306</v>
      </c>
      <c r="BE252" s="145">
        <f>IF(N252="základní",J252,0)</f>
        <v>0</v>
      </c>
      <c r="BF252" s="145">
        <f>IF(N252="snížená",J252,0)</f>
        <v>0</v>
      </c>
      <c r="BG252" s="145">
        <f>IF(N252="zákl. přenesená",J252,0)</f>
        <v>0</v>
      </c>
      <c r="BH252" s="145">
        <f>IF(N252="sníž. přenesená",J252,0)</f>
        <v>0</v>
      </c>
      <c r="BI252" s="145">
        <f>IF(N252="nulová",J252,0)</f>
        <v>0</v>
      </c>
      <c r="BJ252" s="18" t="s">
        <v>79</v>
      </c>
      <c r="BK252" s="145">
        <f>ROUND(I252*H252,2)</f>
        <v>0</v>
      </c>
      <c r="BL252" s="18" t="s">
        <v>108</v>
      </c>
      <c r="BM252" s="144" t="s">
        <v>852</v>
      </c>
    </row>
    <row r="253" spans="2:65" s="12" customFormat="1">
      <c r="B253" s="146"/>
      <c r="D253" s="147" t="s">
        <v>313</v>
      </c>
      <c r="E253" s="148" t="s">
        <v>21</v>
      </c>
      <c r="F253" s="149" t="s">
        <v>6044</v>
      </c>
      <c r="H253" s="150">
        <v>1.6479999999999999</v>
      </c>
      <c r="I253" s="151"/>
      <c r="L253" s="146"/>
      <c r="M253" s="152"/>
      <c r="T253" s="153"/>
      <c r="AT253" s="148" t="s">
        <v>313</v>
      </c>
      <c r="AU253" s="148" t="s">
        <v>81</v>
      </c>
      <c r="AV253" s="12" t="s">
        <v>81</v>
      </c>
      <c r="AW253" s="12" t="s">
        <v>34</v>
      </c>
      <c r="AX253" s="12" t="s">
        <v>72</v>
      </c>
      <c r="AY253" s="148" t="s">
        <v>306</v>
      </c>
    </row>
    <row r="254" spans="2:65" s="15" customFormat="1">
      <c r="B254" s="171"/>
      <c r="D254" s="147" t="s">
        <v>313</v>
      </c>
      <c r="E254" s="172" t="s">
        <v>21</v>
      </c>
      <c r="F254" s="173" t="s">
        <v>331</v>
      </c>
      <c r="H254" s="174">
        <v>1.6479999999999999</v>
      </c>
      <c r="I254" s="175"/>
      <c r="L254" s="171"/>
      <c r="M254" s="176"/>
      <c r="T254" s="177"/>
      <c r="AT254" s="172" t="s">
        <v>313</v>
      </c>
      <c r="AU254" s="172" t="s">
        <v>81</v>
      </c>
      <c r="AV254" s="15" t="s">
        <v>108</v>
      </c>
      <c r="AW254" s="15" t="s">
        <v>34</v>
      </c>
      <c r="AX254" s="15" t="s">
        <v>79</v>
      </c>
      <c r="AY254" s="172" t="s">
        <v>306</v>
      </c>
    </row>
    <row r="255" spans="2:65" s="11" customFormat="1" ht="22.9" customHeight="1">
      <c r="B255" s="121"/>
      <c r="D255" s="122" t="s">
        <v>71</v>
      </c>
      <c r="E255" s="131" t="s">
        <v>365</v>
      </c>
      <c r="F255" s="131" t="s">
        <v>6045</v>
      </c>
      <c r="I255" s="124"/>
      <c r="J255" s="132">
        <f>BK255</f>
        <v>0</v>
      </c>
      <c r="L255" s="121"/>
      <c r="M255" s="126"/>
      <c r="P255" s="127">
        <f>SUM(P256:P257)</f>
        <v>0</v>
      </c>
      <c r="R255" s="127">
        <f>SUM(R256:R257)</f>
        <v>0</v>
      </c>
      <c r="T255" s="128">
        <f>SUM(T256:T257)</f>
        <v>0</v>
      </c>
      <c r="AR255" s="122" t="s">
        <v>79</v>
      </c>
      <c r="AT255" s="129" t="s">
        <v>71</v>
      </c>
      <c r="AU255" s="129" t="s">
        <v>79</v>
      </c>
      <c r="AY255" s="122" t="s">
        <v>306</v>
      </c>
      <c r="BK255" s="130">
        <f>SUM(BK256:BK257)</f>
        <v>0</v>
      </c>
    </row>
    <row r="256" spans="2:65" s="1" customFormat="1" ht="21.75" customHeight="1">
      <c r="B256" s="33"/>
      <c r="C256" s="133" t="s">
        <v>585</v>
      </c>
      <c r="D256" s="133" t="s">
        <v>308</v>
      </c>
      <c r="E256" s="134" t="s">
        <v>6046</v>
      </c>
      <c r="F256" s="135" t="s">
        <v>6047</v>
      </c>
      <c r="G256" s="136" t="s">
        <v>661</v>
      </c>
      <c r="H256" s="137">
        <v>2</v>
      </c>
      <c r="I256" s="138"/>
      <c r="J256" s="139">
        <f>ROUND(I256*H256,2)</f>
        <v>0</v>
      </c>
      <c r="K256" s="135" t="s">
        <v>3596</v>
      </c>
      <c r="L256" s="33"/>
      <c r="M256" s="140" t="s">
        <v>21</v>
      </c>
      <c r="N256" s="141" t="s">
        <v>43</v>
      </c>
      <c r="P256" s="142">
        <f>O256*H256</f>
        <v>0</v>
      </c>
      <c r="Q256" s="142">
        <v>0</v>
      </c>
      <c r="R256" s="142">
        <f>Q256*H256</f>
        <v>0</v>
      </c>
      <c r="S256" s="142">
        <v>0</v>
      </c>
      <c r="T256" s="143">
        <f>S256*H256</f>
        <v>0</v>
      </c>
      <c r="AR256" s="144" t="s">
        <v>108</v>
      </c>
      <c r="AT256" s="144" t="s">
        <v>308</v>
      </c>
      <c r="AU256" s="144" t="s">
        <v>81</v>
      </c>
      <c r="AY256" s="18" t="s">
        <v>306</v>
      </c>
      <c r="BE256" s="145">
        <f>IF(N256="základní",J256,0)</f>
        <v>0</v>
      </c>
      <c r="BF256" s="145">
        <f>IF(N256="snížená",J256,0)</f>
        <v>0</v>
      </c>
      <c r="BG256" s="145">
        <f>IF(N256="zákl. přenesená",J256,0)</f>
        <v>0</v>
      </c>
      <c r="BH256" s="145">
        <f>IF(N256="sníž. přenesená",J256,0)</f>
        <v>0</v>
      </c>
      <c r="BI256" s="145">
        <f>IF(N256="nulová",J256,0)</f>
        <v>0</v>
      </c>
      <c r="BJ256" s="18" t="s">
        <v>79</v>
      </c>
      <c r="BK256" s="145">
        <f>ROUND(I256*H256,2)</f>
        <v>0</v>
      </c>
      <c r="BL256" s="18" t="s">
        <v>108</v>
      </c>
      <c r="BM256" s="144" t="s">
        <v>865</v>
      </c>
    </row>
    <row r="257" spans="2:65" s="1" customFormat="1">
      <c r="B257" s="33"/>
      <c r="D257" s="161" t="s">
        <v>321</v>
      </c>
      <c r="F257" s="162" t="s">
        <v>6048</v>
      </c>
      <c r="I257" s="163"/>
      <c r="L257" s="33"/>
      <c r="M257" s="164"/>
      <c r="T257" s="52"/>
      <c r="AT257" s="18" t="s">
        <v>321</v>
      </c>
      <c r="AU257" s="18" t="s">
        <v>81</v>
      </c>
    </row>
    <row r="258" spans="2:65" s="11" customFormat="1" ht="22.9" customHeight="1">
      <c r="B258" s="121"/>
      <c r="D258" s="122" t="s">
        <v>71</v>
      </c>
      <c r="E258" s="131" t="s">
        <v>372</v>
      </c>
      <c r="F258" s="131" t="s">
        <v>2641</v>
      </c>
      <c r="I258" s="124"/>
      <c r="J258" s="132">
        <f>BK258</f>
        <v>0</v>
      </c>
      <c r="L258" s="121"/>
      <c r="M258" s="126"/>
      <c r="P258" s="127">
        <f>SUM(P259:P334)</f>
        <v>0</v>
      </c>
      <c r="R258" s="127">
        <f>SUM(R259:R334)</f>
        <v>0</v>
      </c>
      <c r="T258" s="128">
        <f>SUM(T259:T334)</f>
        <v>0</v>
      </c>
      <c r="AR258" s="122" t="s">
        <v>79</v>
      </c>
      <c r="AT258" s="129" t="s">
        <v>71</v>
      </c>
      <c r="AU258" s="129" t="s">
        <v>79</v>
      </c>
      <c r="AY258" s="122" t="s">
        <v>306</v>
      </c>
      <c r="BK258" s="130">
        <f>SUM(BK259:BK334)</f>
        <v>0</v>
      </c>
    </row>
    <row r="259" spans="2:65" s="1" customFormat="1" ht="16.5" customHeight="1">
      <c r="B259" s="33"/>
      <c r="C259" s="133" t="s">
        <v>591</v>
      </c>
      <c r="D259" s="133" t="s">
        <v>308</v>
      </c>
      <c r="E259" s="134" t="s">
        <v>6049</v>
      </c>
      <c r="F259" s="135" t="s">
        <v>6050</v>
      </c>
      <c r="G259" s="136" t="s">
        <v>661</v>
      </c>
      <c r="H259" s="137">
        <v>3</v>
      </c>
      <c r="I259" s="138"/>
      <c r="J259" s="139">
        <f>ROUND(I259*H259,2)</f>
        <v>0</v>
      </c>
      <c r="K259" s="135" t="s">
        <v>3596</v>
      </c>
      <c r="L259" s="33"/>
      <c r="M259" s="140" t="s">
        <v>21</v>
      </c>
      <c r="N259" s="141" t="s">
        <v>43</v>
      </c>
      <c r="P259" s="142">
        <f>O259*H259</f>
        <v>0</v>
      </c>
      <c r="Q259" s="142">
        <v>0</v>
      </c>
      <c r="R259" s="142">
        <f>Q259*H259</f>
        <v>0</v>
      </c>
      <c r="S259" s="142">
        <v>0</v>
      </c>
      <c r="T259" s="143">
        <f>S259*H259</f>
        <v>0</v>
      </c>
      <c r="AR259" s="144" t="s">
        <v>108</v>
      </c>
      <c r="AT259" s="144" t="s">
        <v>308</v>
      </c>
      <c r="AU259" s="144" t="s">
        <v>81</v>
      </c>
      <c r="AY259" s="18" t="s">
        <v>306</v>
      </c>
      <c r="BE259" s="145">
        <f>IF(N259="základní",J259,0)</f>
        <v>0</v>
      </c>
      <c r="BF259" s="145">
        <f>IF(N259="snížená",J259,0)</f>
        <v>0</v>
      </c>
      <c r="BG259" s="145">
        <f>IF(N259="zákl. přenesená",J259,0)</f>
        <v>0</v>
      </c>
      <c r="BH259" s="145">
        <f>IF(N259="sníž. přenesená",J259,0)</f>
        <v>0</v>
      </c>
      <c r="BI259" s="145">
        <f>IF(N259="nulová",J259,0)</f>
        <v>0</v>
      </c>
      <c r="BJ259" s="18" t="s">
        <v>79</v>
      </c>
      <c r="BK259" s="145">
        <f>ROUND(I259*H259,2)</f>
        <v>0</v>
      </c>
      <c r="BL259" s="18" t="s">
        <v>108</v>
      </c>
      <c r="BM259" s="144" t="s">
        <v>877</v>
      </c>
    </row>
    <row r="260" spans="2:65" s="1" customFormat="1">
      <c r="B260" s="33"/>
      <c r="D260" s="161" t="s">
        <v>321</v>
      </c>
      <c r="F260" s="162" t="s">
        <v>6051</v>
      </c>
      <c r="I260" s="163"/>
      <c r="L260" s="33"/>
      <c r="M260" s="164"/>
      <c r="T260" s="52"/>
      <c r="AT260" s="18" t="s">
        <v>321</v>
      </c>
      <c r="AU260" s="18" t="s">
        <v>81</v>
      </c>
    </row>
    <row r="261" spans="2:65" s="1" customFormat="1" ht="16.5" customHeight="1">
      <c r="B261" s="33"/>
      <c r="C261" s="179" t="s">
        <v>597</v>
      </c>
      <c r="D261" s="179" t="s">
        <v>447</v>
      </c>
      <c r="E261" s="180" t="s">
        <v>6052</v>
      </c>
      <c r="F261" s="181" t="s">
        <v>6053</v>
      </c>
      <c r="G261" s="182" t="s">
        <v>661</v>
      </c>
      <c r="H261" s="183">
        <v>2</v>
      </c>
      <c r="I261" s="184"/>
      <c r="J261" s="185">
        <f>ROUND(I261*H261,2)</f>
        <v>0</v>
      </c>
      <c r="K261" s="181" t="s">
        <v>3596</v>
      </c>
      <c r="L261" s="186"/>
      <c r="M261" s="187" t="s">
        <v>21</v>
      </c>
      <c r="N261" s="188" t="s">
        <v>43</v>
      </c>
      <c r="P261" s="142">
        <f>O261*H261</f>
        <v>0</v>
      </c>
      <c r="Q261" s="142">
        <v>0</v>
      </c>
      <c r="R261" s="142">
        <f>Q261*H261</f>
        <v>0</v>
      </c>
      <c r="S261" s="142">
        <v>0</v>
      </c>
      <c r="T261" s="143">
        <f>S261*H261</f>
        <v>0</v>
      </c>
      <c r="AR261" s="144" t="s">
        <v>365</v>
      </c>
      <c r="AT261" s="144" t="s">
        <v>447</v>
      </c>
      <c r="AU261" s="144" t="s">
        <v>81</v>
      </c>
      <c r="AY261" s="18" t="s">
        <v>306</v>
      </c>
      <c r="BE261" s="145">
        <f>IF(N261="základní",J261,0)</f>
        <v>0</v>
      </c>
      <c r="BF261" s="145">
        <f>IF(N261="snížená",J261,0)</f>
        <v>0</v>
      </c>
      <c r="BG261" s="145">
        <f>IF(N261="zákl. přenesená",J261,0)</f>
        <v>0</v>
      </c>
      <c r="BH261" s="145">
        <f>IF(N261="sníž. přenesená",J261,0)</f>
        <v>0</v>
      </c>
      <c r="BI261" s="145">
        <f>IF(N261="nulová",J261,0)</f>
        <v>0</v>
      </c>
      <c r="BJ261" s="18" t="s">
        <v>79</v>
      </c>
      <c r="BK261" s="145">
        <f>ROUND(I261*H261,2)</f>
        <v>0</v>
      </c>
      <c r="BL261" s="18" t="s">
        <v>108</v>
      </c>
      <c r="BM261" s="144" t="s">
        <v>888</v>
      </c>
    </row>
    <row r="262" spans="2:65" s="14" customFormat="1">
      <c r="B262" s="165"/>
      <c r="D262" s="147" t="s">
        <v>313</v>
      </c>
      <c r="E262" s="166" t="s">
        <v>21</v>
      </c>
      <c r="F262" s="167" t="s">
        <v>6054</v>
      </c>
      <c r="H262" s="166" t="s">
        <v>21</v>
      </c>
      <c r="I262" s="168"/>
      <c r="L262" s="165"/>
      <c r="M262" s="169"/>
      <c r="T262" s="170"/>
      <c r="AT262" s="166" t="s">
        <v>313</v>
      </c>
      <c r="AU262" s="166" t="s">
        <v>81</v>
      </c>
      <c r="AV262" s="14" t="s">
        <v>79</v>
      </c>
      <c r="AW262" s="14" t="s">
        <v>34</v>
      </c>
      <c r="AX262" s="14" t="s">
        <v>72</v>
      </c>
      <c r="AY262" s="166" t="s">
        <v>306</v>
      </c>
    </row>
    <row r="263" spans="2:65" s="12" customFormat="1">
      <c r="B263" s="146"/>
      <c r="D263" s="147" t="s">
        <v>313</v>
      </c>
      <c r="E263" s="148" t="s">
        <v>21</v>
      </c>
      <c r="F263" s="149" t="s">
        <v>6055</v>
      </c>
      <c r="H263" s="150">
        <v>1</v>
      </c>
      <c r="I263" s="151"/>
      <c r="L263" s="146"/>
      <c r="M263" s="152"/>
      <c r="T263" s="153"/>
      <c r="AT263" s="148" t="s">
        <v>313</v>
      </c>
      <c r="AU263" s="148" t="s">
        <v>81</v>
      </c>
      <c r="AV263" s="12" t="s">
        <v>81</v>
      </c>
      <c r="AW263" s="12" t="s">
        <v>34</v>
      </c>
      <c r="AX263" s="12" t="s">
        <v>72</v>
      </c>
      <c r="AY263" s="148" t="s">
        <v>306</v>
      </c>
    </row>
    <row r="264" spans="2:65" s="14" customFormat="1">
      <c r="B264" s="165"/>
      <c r="D264" s="147" t="s">
        <v>313</v>
      </c>
      <c r="E264" s="166" t="s">
        <v>21</v>
      </c>
      <c r="F264" s="167" t="s">
        <v>6056</v>
      </c>
      <c r="H264" s="166" t="s">
        <v>21</v>
      </c>
      <c r="I264" s="168"/>
      <c r="L264" s="165"/>
      <c r="M264" s="169"/>
      <c r="T264" s="170"/>
      <c r="AT264" s="166" t="s">
        <v>313</v>
      </c>
      <c r="AU264" s="166" t="s">
        <v>81</v>
      </c>
      <c r="AV264" s="14" t="s">
        <v>79</v>
      </c>
      <c r="AW264" s="14" t="s">
        <v>34</v>
      </c>
      <c r="AX264" s="14" t="s">
        <v>72</v>
      </c>
      <c r="AY264" s="166" t="s">
        <v>306</v>
      </c>
    </row>
    <row r="265" spans="2:65" s="12" customFormat="1">
      <c r="B265" s="146"/>
      <c r="D265" s="147" t="s">
        <v>313</v>
      </c>
      <c r="E265" s="148" t="s">
        <v>21</v>
      </c>
      <c r="F265" s="149" t="s">
        <v>6055</v>
      </c>
      <c r="H265" s="150">
        <v>1</v>
      </c>
      <c r="I265" s="151"/>
      <c r="L265" s="146"/>
      <c r="M265" s="152"/>
      <c r="T265" s="153"/>
      <c r="AT265" s="148" t="s">
        <v>313</v>
      </c>
      <c r="AU265" s="148" t="s">
        <v>81</v>
      </c>
      <c r="AV265" s="12" t="s">
        <v>81</v>
      </c>
      <c r="AW265" s="12" t="s">
        <v>34</v>
      </c>
      <c r="AX265" s="12" t="s">
        <v>72</v>
      </c>
      <c r="AY265" s="148" t="s">
        <v>306</v>
      </c>
    </row>
    <row r="266" spans="2:65" s="15" customFormat="1">
      <c r="B266" s="171"/>
      <c r="D266" s="147" t="s">
        <v>313</v>
      </c>
      <c r="E266" s="172" t="s">
        <v>21</v>
      </c>
      <c r="F266" s="173" t="s">
        <v>5951</v>
      </c>
      <c r="H266" s="174">
        <v>2</v>
      </c>
      <c r="I266" s="175"/>
      <c r="L266" s="171"/>
      <c r="M266" s="176"/>
      <c r="T266" s="177"/>
      <c r="AT266" s="172" t="s">
        <v>313</v>
      </c>
      <c r="AU266" s="172" t="s">
        <v>81</v>
      </c>
      <c r="AV266" s="15" t="s">
        <v>108</v>
      </c>
      <c r="AW266" s="15" t="s">
        <v>34</v>
      </c>
      <c r="AX266" s="15" t="s">
        <v>79</v>
      </c>
      <c r="AY266" s="172" t="s">
        <v>306</v>
      </c>
    </row>
    <row r="267" spans="2:65" s="1" customFormat="1" ht="16.5" customHeight="1">
      <c r="B267" s="33"/>
      <c r="C267" s="179" t="s">
        <v>603</v>
      </c>
      <c r="D267" s="179" t="s">
        <v>447</v>
      </c>
      <c r="E267" s="180" t="s">
        <v>6057</v>
      </c>
      <c r="F267" s="181" t="s">
        <v>6058</v>
      </c>
      <c r="G267" s="182" t="s">
        <v>661</v>
      </c>
      <c r="H267" s="183">
        <v>1</v>
      </c>
      <c r="I267" s="184"/>
      <c r="J267" s="185">
        <f>ROUND(I267*H267,2)</f>
        <v>0</v>
      </c>
      <c r="K267" s="181" t="s">
        <v>3596</v>
      </c>
      <c r="L267" s="186"/>
      <c r="M267" s="187" t="s">
        <v>21</v>
      </c>
      <c r="N267" s="188" t="s">
        <v>43</v>
      </c>
      <c r="P267" s="142">
        <f>O267*H267</f>
        <v>0</v>
      </c>
      <c r="Q267" s="142">
        <v>0</v>
      </c>
      <c r="R267" s="142">
        <f>Q267*H267</f>
        <v>0</v>
      </c>
      <c r="S267" s="142">
        <v>0</v>
      </c>
      <c r="T267" s="143">
        <f>S267*H267</f>
        <v>0</v>
      </c>
      <c r="AR267" s="144" t="s">
        <v>365</v>
      </c>
      <c r="AT267" s="144" t="s">
        <v>447</v>
      </c>
      <c r="AU267" s="144" t="s">
        <v>81</v>
      </c>
      <c r="AY267" s="18" t="s">
        <v>306</v>
      </c>
      <c r="BE267" s="145">
        <f>IF(N267="základní",J267,0)</f>
        <v>0</v>
      </c>
      <c r="BF267" s="145">
        <f>IF(N267="snížená",J267,0)</f>
        <v>0</v>
      </c>
      <c r="BG267" s="145">
        <f>IF(N267="zákl. přenesená",J267,0)</f>
        <v>0</v>
      </c>
      <c r="BH267" s="145">
        <f>IF(N267="sníž. přenesená",J267,0)</f>
        <v>0</v>
      </c>
      <c r="BI267" s="145">
        <f>IF(N267="nulová",J267,0)</f>
        <v>0</v>
      </c>
      <c r="BJ267" s="18" t="s">
        <v>79</v>
      </c>
      <c r="BK267" s="145">
        <f>ROUND(I267*H267,2)</f>
        <v>0</v>
      </c>
      <c r="BL267" s="18" t="s">
        <v>108</v>
      </c>
      <c r="BM267" s="144" t="s">
        <v>904</v>
      </c>
    </row>
    <row r="268" spans="2:65" s="14" customFormat="1">
      <c r="B268" s="165"/>
      <c r="D268" s="147" t="s">
        <v>313</v>
      </c>
      <c r="E268" s="166" t="s">
        <v>21</v>
      </c>
      <c r="F268" s="167" t="s">
        <v>6059</v>
      </c>
      <c r="H268" s="166" t="s">
        <v>21</v>
      </c>
      <c r="I268" s="168"/>
      <c r="L268" s="165"/>
      <c r="M268" s="169"/>
      <c r="T268" s="170"/>
      <c r="AT268" s="166" t="s">
        <v>313</v>
      </c>
      <c r="AU268" s="166" t="s">
        <v>81</v>
      </c>
      <c r="AV268" s="14" t="s">
        <v>79</v>
      </c>
      <c r="AW268" s="14" t="s">
        <v>34</v>
      </c>
      <c r="AX268" s="14" t="s">
        <v>72</v>
      </c>
      <c r="AY268" s="166" t="s">
        <v>306</v>
      </c>
    </row>
    <row r="269" spans="2:65" s="12" customFormat="1">
      <c r="B269" s="146"/>
      <c r="D269" s="147" t="s">
        <v>313</v>
      </c>
      <c r="E269" s="148" t="s">
        <v>21</v>
      </c>
      <c r="F269" s="149" t="s">
        <v>6055</v>
      </c>
      <c r="H269" s="150">
        <v>1</v>
      </c>
      <c r="I269" s="151"/>
      <c r="L269" s="146"/>
      <c r="M269" s="152"/>
      <c r="T269" s="153"/>
      <c r="AT269" s="148" t="s">
        <v>313</v>
      </c>
      <c r="AU269" s="148" t="s">
        <v>81</v>
      </c>
      <c r="AV269" s="12" t="s">
        <v>81</v>
      </c>
      <c r="AW269" s="12" t="s">
        <v>34</v>
      </c>
      <c r="AX269" s="12" t="s">
        <v>72</v>
      </c>
      <c r="AY269" s="148" t="s">
        <v>306</v>
      </c>
    </row>
    <row r="270" spans="2:65" s="15" customFormat="1">
      <c r="B270" s="171"/>
      <c r="D270" s="147" t="s">
        <v>313</v>
      </c>
      <c r="E270" s="172" t="s">
        <v>21</v>
      </c>
      <c r="F270" s="173" t="s">
        <v>331</v>
      </c>
      <c r="H270" s="174">
        <v>1</v>
      </c>
      <c r="I270" s="175"/>
      <c r="L270" s="171"/>
      <c r="M270" s="176"/>
      <c r="T270" s="177"/>
      <c r="AT270" s="172" t="s">
        <v>313</v>
      </c>
      <c r="AU270" s="172" t="s">
        <v>81</v>
      </c>
      <c r="AV270" s="15" t="s">
        <v>108</v>
      </c>
      <c r="AW270" s="15" t="s">
        <v>34</v>
      </c>
      <c r="AX270" s="15" t="s">
        <v>79</v>
      </c>
      <c r="AY270" s="172" t="s">
        <v>306</v>
      </c>
    </row>
    <row r="271" spans="2:65" s="1" customFormat="1" ht="16.5" customHeight="1">
      <c r="B271" s="33"/>
      <c r="C271" s="133" t="s">
        <v>610</v>
      </c>
      <c r="D271" s="133" t="s">
        <v>308</v>
      </c>
      <c r="E271" s="134" t="s">
        <v>6060</v>
      </c>
      <c r="F271" s="135" t="s">
        <v>6061</v>
      </c>
      <c r="G271" s="136" t="s">
        <v>661</v>
      </c>
      <c r="H271" s="137">
        <v>3</v>
      </c>
      <c r="I271" s="138"/>
      <c r="J271" s="139">
        <f>ROUND(I271*H271,2)</f>
        <v>0</v>
      </c>
      <c r="K271" s="135" t="s">
        <v>3596</v>
      </c>
      <c r="L271" s="33"/>
      <c r="M271" s="140" t="s">
        <v>21</v>
      </c>
      <c r="N271" s="141" t="s">
        <v>43</v>
      </c>
      <c r="P271" s="142">
        <f>O271*H271</f>
        <v>0</v>
      </c>
      <c r="Q271" s="142">
        <v>0</v>
      </c>
      <c r="R271" s="142">
        <f>Q271*H271</f>
        <v>0</v>
      </c>
      <c r="S271" s="142">
        <v>0</v>
      </c>
      <c r="T271" s="143">
        <f>S271*H271</f>
        <v>0</v>
      </c>
      <c r="AR271" s="144" t="s">
        <v>108</v>
      </c>
      <c r="AT271" s="144" t="s">
        <v>308</v>
      </c>
      <c r="AU271" s="144" t="s">
        <v>81</v>
      </c>
      <c r="AY271" s="18" t="s">
        <v>306</v>
      </c>
      <c r="BE271" s="145">
        <f>IF(N271="základní",J271,0)</f>
        <v>0</v>
      </c>
      <c r="BF271" s="145">
        <f>IF(N271="snížená",J271,0)</f>
        <v>0</v>
      </c>
      <c r="BG271" s="145">
        <f>IF(N271="zákl. přenesená",J271,0)</f>
        <v>0</v>
      </c>
      <c r="BH271" s="145">
        <f>IF(N271="sníž. přenesená",J271,0)</f>
        <v>0</v>
      </c>
      <c r="BI271" s="145">
        <f>IF(N271="nulová",J271,0)</f>
        <v>0</v>
      </c>
      <c r="BJ271" s="18" t="s">
        <v>79</v>
      </c>
      <c r="BK271" s="145">
        <f>ROUND(I271*H271,2)</f>
        <v>0</v>
      </c>
      <c r="BL271" s="18" t="s">
        <v>108</v>
      </c>
      <c r="BM271" s="144" t="s">
        <v>927</v>
      </c>
    </row>
    <row r="272" spans="2:65" s="1" customFormat="1">
      <c r="B272" s="33"/>
      <c r="D272" s="161" t="s">
        <v>321</v>
      </c>
      <c r="F272" s="162" t="s">
        <v>6062</v>
      </c>
      <c r="I272" s="163"/>
      <c r="L272" s="33"/>
      <c r="M272" s="164"/>
      <c r="T272" s="52"/>
      <c r="AT272" s="18" t="s">
        <v>321</v>
      </c>
      <c r="AU272" s="18" t="s">
        <v>81</v>
      </c>
    </row>
    <row r="273" spans="2:65" s="1" customFormat="1" ht="16.5" customHeight="1">
      <c r="B273" s="33"/>
      <c r="C273" s="179" t="s">
        <v>618</v>
      </c>
      <c r="D273" s="179" t="s">
        <v>447</v>
      </c>
      <c r="E273" s="180" t="s">
        <v>6063</v>
      </c>
      <c r="F273" s="181" t="s">
        <v>6064</v>
      </c>
      <c r="G273" s="182" t="s">
        <v>661</v>
      </c>
      <c r="H273" s="183">
        <v>3</v>
      </c>
      <c r="I273" s="184"/>
      <c r="J273" s="185">
        <f>ROUND(I273*H273,2)</f>
        <v>0</v>
      </c>
      <c r="K273" s="181" t="s">
        <v>3596</v>
      </c>
      <c r="L273" s="186"/>
      <c r="M273" s="187" t="s">
        <v>21</v>
      </c>
      <c r="N273" s="188" t="s">
        <v>43</v>
      </c>
      <c r="P273" s="142">
        <f>O273*H273</f>
        <v>0</v>
      </c>
      <c r="Q273" s="142">
        <v>0</v>
      </c>
      <c r="R273" s="142">
        <f>Q273*H273</f>
        <v>0</v>
      </c>
      <c r="S273" s="142">
        <v>0</v>
      </c>
      <c r="T273" s="143">
        <f>S273*H273</f>
        <v>0</v>
      </c>
      <c r="AR273" s="144" t="s">
        <v>365</v>
      </c>
      <c r="AT273" s="144" t="s">
        <v>447</v>
      </c>
      <c r="AU273" s="144" t="s">
        <v>81</v>
      </c>
      <c r="AY273" s="18" t="s">
        <v>306</v>
      </c>
      <c r="BE273" s="145">
        <f>IF(N273="základní",J273,0)</f>
        <v>0</v>
      </c>
      <c r="BF273" s="145">
        <f>IF(N273="snížená",J273,0)</f>
        <v>0</v>
      </c>
      <c r="BG273" s="145">
        <f>IF(N273="zákl. přenesená",J273,0)</f>
        <v>0</v>
      </c>
      <c r="BH273" s="145">
        <f>IF(N273="sníž. přenesená",J273,0)</f>
        <v>0</v>
      </c>
      <c r="BI273" s="145">
        <f>IF(N273="nulová",J273,0)</f>
        <v>0</v>
      </c>
      <c r="BJ273" s="18" t="s">
        <v>79</v>
      </c>
      <c r="BK273" s="145">
        <f>ROUND(I273*H273,2)</f>
        <v>0</v>
      </c>
      <c r="BL273" s="18" t="s">
        <v>108</v>
      </c>
      <c r="BM273" s="144" t="s">
        <v>943</v>
      </c>
    </row>
    <row r="274" spans="2:65" s="1" customFormat="1" ht="16.5" customHeight="1">
      <c r="B274" s="33"/>
      <c r="C274" s="133" t="s">
        <v>629</v>
      </c>
      <c r="D274" s="133" t="s">
        <v>308</v>
      </c>
      <c r="E274" s="134" t="s">
        <v>6065</v>
      </c>
      <c r="F274" s="135" t="s">
        <v>6066</v>
      </c>
      <c r="G274" s="136" t="s">
        <v>240</v>
      </c>
      <c r="H274" s="137">
        <v>32.9</v>
      </c>
      <c r="I274" s="138"/>
      <c r="J274" s="139">
        <f>ROUND(I274*H274,2)</f>
        <v>0</v>
      </c>
      <c r="K274" s="135" t="s">
        <v>3596</v>
      </c>
      <c r="L274" s="33"/>
      <c r="M274" s="140" t="s">
        <v>21</v>
      </c>
      <c r="N274" s="141" t="s">
        <v>43</v>
      </c>
      <c r="P274" s="142">
        <f>O274*H274</f>
        <v>0</v>
      </c>
      <c r="Q274" s="142">
        <v>0</v>
      </c>
      <c r="R274" s="142">
        <f>Q274*H274</f>
        <v>0</v>
      </c>
      <c r="S274" s="142">
        <v>0</v>
      </c>
      <c r="T274" s="143">
        <f>S274*H274</f>
        <v>0</v>
      </c>
      <c r="AR274" s="144" t="s">
        <v>108</v>
      </c>
      <c r="AT274" s="144" t="s">
        <v>308</v>
      </c>
      <c r="AU274" s="144" t="s">
        <v>81</v>
      </c>
      <c r="AY274" s="18" t="s">
        <v>306</v>
      </c>
      <c r="BE274" s="145">
        <f>IF(N274="základní",J274,0)</f>
        <v>0</v>
      </c>
      <c r="BF274" s="145">
        <f>IF(N274="snížená",J274,0)</f>
        <v>0</v>
      </c>
      <c r="BG274" s="145">
        <f>IF(N274="zákl. přenesená",J274,0)</f>
        <v>0</v>
      </c>
      <c r="BH274" s="145">
        <f>IF(N274="sníž. přenesená",J274,0)</f>
        <v>0</v>
      </c>
      <c r="BI274" s="145">
        <f>IF(N274="nulová",J274,0)</f>
        <v>0</v>
      </c>
      <c r="BJ274" s="18" t="s">
        <v>79</v>
      </c>
      <c r="BK274" s="145">
        <f>ROUND(I274*H274,2)</f>
        <v>0</v>
      </c>
      <c r="BL274" s="18" t="s">
        <v>108</v>
      </c>
      <c r="BM274" s="144" t="s">
        <v>954</v>
      </c>
    </row>
    <row r="275" spans="2:65" s="1" customFormat="1">
      <c r="B275" s="33"/>
      <c r="D275" s="161" t="s">
        <v>321</v>
      </c>
      <c r="F275" s="162" t="s">
        <v>6067</v>
      </c>
      <c r="I275" s="163"/>
      <c r="L275" s="33"/>
      <c r="M275" s="164"/>
      <c r="T275" s="52"/>
      <c r="AT275" s="18" t="s">
        <v>321</v>
      </c>
      <c r="AU275" s="18" t="s">
        <v>81</v>
      </c>
    </row>
    <row r="276" spans="2:65" s="14" customFormat="1">
      <c r="B276" s="165"/>
      <c r="D276" s="147" t="s">
        <v>313</v>
      </c>
      <c r="E276" s="166" t="s">
        <v>21</v>
      </c>
      <c r="F276" s="167" t="s">
        <v>6068</v>
      </c>
      <c r="H276" s="166" t="s">
        <v>21</v>
      </c>
      <c r="I276" s="168"/>
      <c r="L276" s="165"/>
      <c r="M276" s="169"/>
      <c r="T276" s="170"/>
      <c r="AT276" s="166" t="s">
        <v>313</v>
      </c>
      <c r="AU276" s="166" t="s">
        <v>81</v>
      </c>
      <c r="AV276" s="14" t="s">
        <v>79</v>
      </c>
      <c r="AW276" s="14" t="s">
        <v>34</v>
      </c>
      <c r="AX276" s="14" t="s">
        <v>72</v>
      </c>
      <c r="AY276" s="166" t="s">
        <v>306</v>
      </c>
    </row>
    <row r="277" spans="2:65" s="14" customFormat="1">
      <c r="B277" s="165"/>
      <c r="D277" s="147" t="s">
        <v>313</v>
      </c>
      <c r="E277" s="166" t="s">
        <v>21</v>
      </c>
      <c r="F277" s="167" t="s">
        <v>6069</v>
      </c>
      <c r="H277" s="166" t="s">
        <v>21</v>
      </c>
      <c r="I277" s="168"/>
      <c r="L277" s="165"/>
      <c r="M277" s="169"/>
      <c r="T277" s="170"/>
      <c r="AT277" s="166" t="s">
        <v>313</v>
      </c>
      <c r="AU277" s="166" t="s">
        <v>81</v>
      </c>
      <c r="AV277" s="14" t="s">
        <v>79</v>
      </c>
      <c r="AW277" s="14" t="s">
        <v>34</v>
      </c>
      <c r="AX277" s="14" t="s">
        <v>72</v>
      </c>
      <c r="AY277" s="166" t="s">
        <v>306</v>
      </c>
    </row>
    <row r="278" spans="2:65" s="12" customFormat="1">
      <c r="B278" s="146"/>
      <c r="D278" s="147" t="s">
        <v>313</v>
      </c>
      <c r="E278" s="148" t="s">
        <v>21</v>
      </c>
      <c r="F278" s="149" t="s">
        <v>6070</v>
      </c>
      <c r="H278" s="150">
        <v>2</v>
      </c>
      <c r="I278" s="151"/>
      <c r="L278" s="146"/>
      <c r="M278" s="152"/>
      <c r="T278" s="153"/>
      <c r="AT278" s="148" t="s">
        <v>313</v>
      </c>
      <c r="AU278" s="148" t="s">
        <v>81</v>
      </c>
      <c r="AV278" s="12" t="s">
        <v>81</v>
      </c>
      <c r="AW278" s="12" t="s">
        <v>34</v>
      </c>
      <c r="AX278" s="12" t="s">
        <v>72</v>
      </c>
      <c r="AY278" s="148" t="s">
        <v>306</v>
      </c>
    </row>
    <row r="279" spans="2:65" s="14" customFormat="1">
      <c r="B279" s="165"/>
      <c r="D279" s="147" t="s">
        <v>313</v>
      </c>
      <c r="E279" s="166" t="s">
        <v>21</v>
      </c>
      <c r="F279" s="167" t="s">
        <v>6071</v>
      </c>
      <c r="H279" s="166" t="s">
        <v>21</v>
      </c>
      <c r="I279" s="168"/>
      <c r="L279" s="165"/>
      <c r="M279" s="169"/>
      <c r="T279" s="170"/>
      <c r="AT279" s="166" t="s">
        <v>313</v>
      </c>
      <c r="AU279" s="166" t="s">
        <v>81</v>
      </c>
      <c r="AV279" s="14" t="s">
        <v>79</v>
      </c>
      <c r="AW279" s="14" t="s">
        <v>34</v>
      </c>
      <c r="AX279" s="14" t="s">
        <v>72</v>
      </c>
      <c r="AY279" s="166" t="s">
        <v>306</v>
      </c>
    </row>
    <row r="280" spans="2:65" s="12" customFormat="1">
      <c r="B280" s="146"/>
      <c r="D280" s="147" t="s">
        <v>313</v>
      </c>
      <c r="E280" s="148" t="s">
        <v>21</v>
      </c>
      <c r="F280" s="149" t="s">
        <v>6072</v>
      </c>
      <c r="H280" s="150">
        <v>30.9</v>
      </c>
      <c r="I280" s="151"/>
      <c r="L280" s="146"/>
      <c r="M280" s="152"/>
      <c r="T280" s="153"/>
      <c r="AT280" s="148" t="s">
        <v>313</v>
      </c>
      <c r="AU280" s="148" t="s">
        <v>81</v>
      </c>
      <c r="AV280" s="12" t="s">
        <v>81</v>
      </c>
      <c r="AW280" s="12" t="s">
        <v>34</v>
      </c>
      <c r="AX280" s="12" t="s">
        <v>72</v>
      </c>
      <c r="AY280" s="148" t="s">
        <v>306</v>
      </c>
    </row>
    <row r="281" spans="2:65" s="15" customFormat="1">
      <c r="B281" s="171"/>
      <c r="D281" s="147" t="s">
        <v>313</v>
      </c>
      <c r="E281" s="172" t="s">
        <v>21</v>
      </c>
      <c r="F281" s="173" t="s">
        <v>5951</v>
      </c>
      <c r="H281" s="174">
        <v>32.9</v>
      </c>
      <c r="I281" s="175"/>
      <c r="L281" s="171"/>
      <c r="M281" s="176"/>
      <c r="T281" s="177"/>
      <c r="AT281" s="172" t="s">
        <v>313</v>
      </c>
      <c r="AU281" s="172" t="s">
        <v>81</v>
      </c>
      <c r="AV281" s="15" t="s">
        <v>108</v>
      </c>
      <c r="AW281" s="15" t="s">
        <v>34</v>
      </c>
      <c r="AX281" s="15" t="s">
        <v>79</v>
      </c>
      <c r="AY281" s="172" t="s">
        <v>306</v>
      </c>
    </row>
    <row r="282" spans="2:65" s="1" customFormat="1" ht="16.5" customHeight="1">
      <c r="B282" s="33"/>
      <c r="C282" s="133" t="s">
        <v>635</v>
      </c>
      <c r="D282" s="133" t="s">
        <v>308</v>
      </c>
      <c r="E282" s="134" t="s">
        <v>6073</v>
      </c>
      <c r="F282" s="135" t="s">
        <v>6074</v>
      </c>
      <c r="G282" s="136" t="s">
        <v>236</v>
      </c>
      <c r="H282" s="137">
        <v>3</v>
      </c>
      <c r="I282" s="138"/>
      <c r="J282" s="139">
        <f>ROUND(I282*H282,2)</f>
        <v>0</v>
      </c>
      <c r="K282" s="135" t="s">
        <v>3596</v>
      </c>
      <c r="L282" s="33"/>
      <c r="M282" s="140" t="s">
        <v>21</v>
      </c>
      <c r="N282" s="141" t="s">
        <v>43</v>
      </c>
      <c r="P282" s="142">
        <f>O282*H282</f>
        <v>0</v>
      </c>
      <c r="Q282" s="142">
        <v>0</v>
      </c>
      <c r="R282" s="142">
        <f>Q282*H282</f>
        <v>0</v>
      </c>
      <c r="S282" s="142">
        <v>0</v>
      </c>
      <c r="T282" s="143">
        <f>S282*H282</f>
        <v>0</v>
      </c>
      <c r="AR282" s="144" t="s">
        <v>108</v>
      </c>
      <c r="AT282" s="144" t="s">
        <v>308</v>
      </c>
      <c r="AU282" s="144" t="s">
        <v>81</v>
      </c>
      <c r="AY282" s="18" t="s">
        <v>306</v>
      </c>
      <c r="BE282" s="145">
        <f>IF(N282="základní",J282,0)</f>
        <v>0</v>
      </c>
      <c r="BF282" s="145">
        <f>IF(N282="snížená",J282,0)</f>
        <v>0</v>
      </c>
      <c r="BG282" s="145">
        <f>IF(N282="zákl. přenesená",J282,0)</f>
        <v>0</v>
      </c>
      <c r="BH282" s="145">
        <f>IF(N282="sníž. přenesená",J282,0)</f>
        <v>0</v>
      </c>
      <c r="BI282" s="145">
        <f>IF(N282="nulová",J282,0)</f>
        <v>0</v>
      </c>
      <c r="BJ282" s="18" t="s">
        <v>79</v>
      </c>
      <c r="BK282" s="145">
        <f>ROUND(I282*H282,2)</f>
        <v>0</v>
      </c>
      <c r="BL282" s="18" t="s">
        <v>108</v>
      </c>
      <c r="BM282" s="144" t="s">
        <v>965</v>
      </c>
    </row>
    <row r="283" spans="2:65" s="1" customFormat="1">
      <c r="B283" s="33"/>
      <c r="D283" s="161" t="s">
        <v>321</v>
      </c>
      <c r="F283" s="162" t="s">
        <v>6075</v>
      </c>
      <c r="I283" s="163"/>
      <c r="L283" s="33"/>
      <c r="M283" s="164"/>
      <c r="T283" s="52"/>
      <c r="AT283" s="18" t="s">
        <v>321</v>
      </c>
      <c r="AU283" s="18" t="s">
        <v>81</v>
      </c>
    </row>
    <row r="284" spans="2:65" s="14" customFormat="1">
      <c r="B284" s="165"/>
      <c r="D284" s="147" t="s">
        <v>313</v>
      </c>
      <c r="E284" s="166" t="s">
        <v>21</v>
      </c>
      <c r="F284" s="167" t="s">
        <v>6076</v>
      </c>
      <c r="H284" s="166" t="s">
        <v>21</v>
      </c>
      <c r="I284" s="168"/>
      <c r="L284" s="165"/>
      <c r="M284" s="169"/>
      <c r="T284" s="170"/>
      <c r="AT284" s="166" t="s">
        <v>313</v>
      </c>
      <c r="AU284" s="166" t="s">
        <v>81</v>
      </c>
      <c r="AV284" s="14" t="s">
        <v>79</v>
      </c>
      <c r="AW284" s="14" t="s">
        <v>34</v>
      </c>
      <c r="AX284" s="14" t="s">
        <v>72</v>
      </c>
      <c r="AY284" s="166" t="s">
        <v>306</v>
      </c>
    </row>
    <row r="285" spans="2:65" s="12" customFormat="1">
      <c r="B285" s="146"/>
      <c r="D285" s="147" t="s">
        <v>313</v>
      </c>
      <c r="E285" s="148" t="s">
        <v>21</v>
      </c>
      <c r="F285" s="149" t="s">
        <v>6077</v>
      </c>
      <c r="H285" s="150">
        <v>3</v>
      </c>
      <c r="I285" s="151"/>
      <c r="L285" s="146"/>
      <c r="M285" s="152"/>
      <c r="T285" s="153"/>
      <c r="AT285" s="148" t="s">
        <v>313</v>
      </c>
      <c r="AU285" s="148" t="s">
        <v>81</v>
      </c>
      <c r="AV285" s="12" t="s">
        <v>81</v>
      </c>
      <c r="AW285" s="12" t="s">
        <v>34</v>
      </c>
      <c r="AX285" s="12" t="s">
        <v>72</v>
      </c>
      <c r="AY285" s="148" t="s">
        <v>306</v>
      </c>
    </row>
    <row r="286" spans="2:65" s="15" customFormat="1">
      <c r="B286" s="171"/>
      <c r="D286" s="147" t="s">
        <v>313</v>
      </c>
      <c r="E286" s="172" t="s">
        <v>21</v>
      </c>
      <c r="F286" s="173" t="s">
        <v>331</v>
      </c>
      <c r="H286" s="174">
        <v>3</v>
      </c>
      <c r="I286" s="175"/>
      <c r="L286" s="171"/>
      <c r="M286" s="176"/>
      <c r="T286" s="177"/>
      <c r="AT286" s="172" t="s">
        <v>313</v>
      </c>
      <c r="AU286" s="172" t="s">
        <v>81</v>
      </c>
      <c r="AV286" s="15" t="s">
        <v>108</v>
      </c>
      <c r="AW286" s="15" t="s">
        <v>34</v>
      </c>
      <c r="AX286" s="15" t="s">
        <v>79</v>
      </c>
      <c r="AY286" s="172" t="s">
        <v>306</v>
      </c>
    </row>
    <row r="287" spans="2:65" s="1" customFormat="1" ht="16.5" customHeight="1">
      <c r="B287" s="33"/>
      <c r="C287" s="133" t="s">
        <v>640</v>
      </c>
      <c r="D287" s="133" t="s">
        <v>308</v>
      </c>
      <c r="E287" s="134" t="s">
        <v>6078</v>
      </c>
      <c r="F287" s="135" t="s">
        <v>6079</v>
      </c>
      <c r="G287" s="136" t="s">
        <v>240</v>
      </c>
      <c r="H287" s="137">
        <v>116.4</v>
      </c>
      <c r="I287" s="138"/>
      <c r="J287" s="139">
        <f>ROUND(I287*H287,2)</f>
        <v>0</v>
      </c>
      <c r="K287" s="135" t="s">
        <v>3596</v>
      </c>
      <c r="L287" s="33"/>
      <c r="M287" s="140" t="s">
        <v>21</v>
      </c>
      <c r="N287" s="141" t="s">
        <v>43</v>
      </c>
      <c r="P287" s="142">
        <f>O287*H287</f>
        <v>0</v>
      </c>
      <c r="Q287" s="142">
        <v>0</v>
      </c>
      <c r="R287" s="142">
        <f>Q287*H287</f>
        <v>0</v>
      </c>
      <c r="S287" s="142">
        <v>0</v>
      </c>
      <c r="T287" s="143">
        <f>S287*H287</f>
        <v>0</v>
      </c>
      <c r="AR287" s="144" t="s">
        <v>108</v>
      </c>
      <c r="AT287" s="144" t="s">
        <v>308</v>
      </c>
      <c r="AU287" s="144" t="s">
        <v>81</v>
      </c>
      <c r="AY287" s="18" t="s">
        <v>306</v>
      </c>
      <c r="BE287" s="145">
        <f>IF(N287="základní",J287,0)</f>
        <v>0</v>
      </c>
      <c r="BF287" s="145">
        <f>IF(N287="snížená",J287,0)</f>
        <v>0</v>
      </c>
      <c r="BG287" s="145">
        <f>IF(N287="zákl. přenesená",J287,0)</f>
        <v>0</v>
      </c>
      <c r="BH287" s="145">
        <f>IF(N287="sníž. přenesená",J287,0)</f>
        <v>0</v>
      </c>
      <c r="BI287" s="145">
        <f>IF(N287="nulová",J287,0)</f>
        <v>0</v>
      </c>
      <c r="BJ287" s="18" t="s">
        <v>79</v>
      </c>
      <c r="BK287" s="145">
        <f>ROUND(I287*H287,2)</f>
        <v>0</v>
      </c>
      <c r="BL287" s="18" t="s">
        <v>108</v>
      </c>
      <c r="BM287" s="144" t="s">
        <v>977</v>
      </c>
    </row>
    <row r="288" spans="2:65" s="1" customFormat="1">
      <c r="B288" s="33"/>
      <c r="D288" s="161" t="s">
        <v>321</v>
      </c>
      <c r="F288" s="162" t="s">
        <v>6080</v>
      </c>
      <c r="I288" s="163"/>
      <c r="L288" s="33"/>
      <c r="M288" s="164"/>
      <c r="T288" s="52"/>
      <c r="AT288" s="18" t="s">
        <v>321</v>
      </c>
      <c r="AU288" s="18" t="s">
        <v>81</v>
      </c>
    </row>
    <row r="289" spans="2:65" s="14" customFormat="1">
      <c r="B289" s="165"/>
      <c r="D289" s="147" t="s">
        <v>313</v>
      </c>
      <c r="E289" s="166" t="s">
        <v>21</v>
      </c>
      <c r="F289" s="167" t="s">
        <v>6081</v>
      </c>
      <c r="H289" s="166" t="s">
        <v>21</v>
      </c>
      <c r="I289" s="168"/>
      <c r="L289" s="165"/>
      <c r="M289" s="169"/>
      <c r="T289" s="170"/>
      <c r="AT289" s="166" t="s">
        <v>313</v>
      </c>
      <c r="AU289" s="166" t="s">
        <v>81</v>
      </c>
      <c r="AV289" s="14" t="s">
        <v>79</v>
      </c>
      <c r="AW289" s="14" t="s">
        <v>34</v>
      </c>
      <c r="AX289" s="14" t="s">
        <v>72</v>
      </c>
      <c r="AY289" s="166" t="s">
        <v>306</v>
      </c>
    </row>
    <row r="290" spans="2:65" s="14" customFormat="1">
      <c r="B290" s="165"/>
      <c r="D290" s="147" t="s">
        <v>313</v>
      </c>
      <c r="E290" s="166" t="s">
        <v>21</v>
      </c>
      <c r="F290" s="167" t="s">
        <v>6082</v>
      </c>
      <c r="H290" s="166" t="s">
        <v>21</v>
      </c>
      <c r="I290" s="168"/>
      <c r="L290" s="165"/>
      <c r="M290" s="169"/>
      <c r="T290" s="170"/>
      <c r="AT290" s="166" t="s">
        <v>313</v>
      </c>
      <c r="AU290" s="166" t="s">
        <v>81</v>
      </c>
      <c r="AV290" s="14" t="s">
        <v>79</v>
      </c>
      <c r="AW290" s="14" t="s">
        <v>34</v>
      </c>
      <c r="AX290" s="14" t="s">
        <v>72</v>
      </c>
      <c r="AY290" s="166" t="s">
        <v>306</v>
      </c>
    </row>
    <row r="291" spans="2:65" s="12" customFormat="1">
      <c r="B291" s="146"/>
      <c r="D291" s="147" t="s">
        <v>313</v>
      </c>
      <c r="E291" s="148" t="s">
        <v>21</v>
      </c>
      <c r="F291" s="149" t="s">
        <v>6083</v>
      </c>
      <c r="H291" s="150">
        <v>116.4</v>
      </c>
      <c r="I291" s="151"/>
      <c r="L291" s="146"/>
      <c r="M291" s="152"/>
      <c r="T291" s="153"/>
      <c r="AT291" s="148" t="s">
        <v>313</v>
      </c>
      <c r="AU291" s="148" t="s">
        <v>81</v>
      </c>
      <c r="AV291" s="12" t="s">
        <v>81</v>
      </c>
      <c r="AW291" s="12" t="s">
        <v>34</v>
      </c>
      <c r="AX291" s="12" t="s">
        <v>72</v>
      </c>
      <c r="AY291" s="148" t="s">
        <v>306</v>
      </c>
    </row>
    <row r="292" spans="2:65" s="15" customFormat="1">
      <c r="B292" s="171"/>
      <c r="D292" s="147" t="s">
        <v>313</v>
      </c>
      <c r="E292" s="172" t="s">
        <v>21</v>
      </c>
      <c r="F292" s="173" t="s">
        <v>331</v>
      </c>
      <c r="H292" s="174">
        <v>116.4</v>
      </c>
      <c r="I292" s="175"/>
      <c r="L292" s="171"/>
      <c r="M292" s="176"/>
      <c r="T292" s="177"/>
      <c r="AT292" s="172" t="s">
        <v>313</v>
      </c>
      <c r="AU292" s="172" t="s">
        <v>81</v>
      </c>
      <c r="AV292" s="15" t="s">
        <v>108</v>
      </c>
      <c r="AW292" s="15" t="s">
        <v>34</v>
      </c>
      <c r="AX292" s="15" t="s">
        <v>79</v>
      </c>
      <c r="AY292" s="172" t="s">
        <v>306</v>
      </c>
    </row>
    <row r="293" spans="2:65" s="1" customFormat="1" ht="16.5" customHeight="1">
      <c r="B293" s="33"/>
      <c r="C293" s="179" t="s">
        <v>646</v>
      </c>
      <c r="D293" s="179" t="s">
        <v>447</v>
      </c>
      <c r="E293" s="180" t="s">
        <v>6084</v>
      </c>
      <c r="F293" s="181" t="s">
        <v>6085</v>
      </c>
      <c r="G293" s="182" t="s">
        <v>236</v>
      </c>
      <c r="H293" s="183">
        <v>1.1639999999999999</v>
      </c>
      <c r="I293" s="184"/>
      <c r="J293" s="185">
        <f>ROUND(I293*H293,2)</f>
        <v>0</v>
      </c>
      <c r="K293" s="181" t="s">
        <v>3596</v>
      </c>
      <c r="L293" s="186"/>
      <c r="M293" s="187" t="s">
        <v>21</v>
      </c>
      <c r="N293" s="188" t="s">
        <v>43</v>
      </c>
      <c r="P293" s="142">
        <f>O293*H293</f>
        <v>0</v>
      </c>
      <c r="Q293" s="142">
        <v>0</v>
      </c>
      <c r="R293" s="142">
        <f>Q293*H293</f>
        <v>0</v>
      </c>
      <c r="S293" s="142">
        <v>0</v>
      </c>
      <c r="T293" s="143">
        <f>S293*H293</f>
        <v>0</v>
      </c>
      <c r="AR293" s="144" t="s">
        <v>365</v>
      </c>
      <c r="AT293" s="144" t="s">
        <v>447</v>
      </c>
      <c r="AU293" s="144" t="s">
        <v>81</v>
      </c>
      <c r="AY293" s="18" t="s">
        <v>306</v>
      </c>
      <c r="BE293" s="145">
        <f>IF(N293="základní",J293,0)</f>
        <v>0</v>
      </c>
      <c r="BF293" s="145">
        <f>IF(N293="snížená",J293,0)</f>
        <v>0</v>
      </c>
      <c r="BG293" s="145">
        <f>IF(N293="zákl. přenesená",J293,0)</f>
        <v>0</v>
      </c>
      <c r="BH293" s="145">
        <f>IF(N293="sníž. přenesená",J293,0)</f>
        <v>0</v>
      </c>
      <c r="BI293" s="145">
        <f>IF(N293="nulová",J293,0)</f>
        <v>0</v>
      </c>
      <c r="BJ293" s="18" t="s">
        <v>79</v>
      </c>
      <c r="BK293" s="145">
        <f>ROUND(I293*H293,2)</f>
        <v>0</v>
      </c>
      <c r="BL293" s="18" t="s">
        <v>108</v>
      </c>
      <c r="BM293" s="144" t="s">
        <v>991</v>
      </c>
    </row>
    <row r="294" spans="2:65" s="1" customFormat="1" ht="16.5" customHeight="1">
      <c r="B294" s="33"/>
      <c r="C294" s="133" t="s">
        <v>651</v>
      </c>
      <c r="D294" s="133" t="s">
        <v>308</v>
      </c>
      <c r="E294" s="134" t="s">
        <v>6086</v>
      </c>
      <c r="F294" s="135" t="s">
        <v>6087</v>
      </c>
      <c r="G294" s="136" t="s">
        <v>240</v>
      </c>
      <c r="H294" s="137">
        <v>83.7</v>
      </c>
      <c r="I294" s="138"/>
      <c r="J294" s="139">
        <f>ROUND(I294*H294,2)</f>
        <v>0</v>
      </c>
      <c r="K294" s="135" t="s">
        <v>3596</v>
      </c>
      <c r="L294" s="33"/>
      <c r="M294" s="140" t="s">
        <v>21</v>
      </c>
      <c r="N294" s="141" t="s">
        <v>43</v>
      </c>
      <c r="P294" s="142">
        <f>O294*H294</f>
        <v>0</v>
      </c>
      <c r="Q294" s="142">
        <v>0</v>
      </c>
      <c r="R294" s="142">
        <f>Q294*H294</f>
        <v>0</v>
      </c>
      <c r="S294" s="142">
        <v>0</v>
      </c>
      <c r="T294" s="143">
        <f>S294*H294</f>
        <v>0</v>
      </c>
      <c r="AR294" s="144" t="s">
        <v>108</v>
      </c>
      <c r="AT294" s="144" t="s">
        <v>308</v>
      </c>
      <c r="AU294" s="144" t="s">
        <v>81</v>
      </c>
      <c r="AY294" s="18" t="s">
        <v>306</v>
      </c>
      <c r="BE294" s="145">
        <f>IF(N294="základní",J294,0)</f>
        <v>0</v>
      </c>
      <c r="BF294" s="145">
        <f>IF(N294="snížená",J294,0)</f>
        <v>0</v>
      </c>
      <c r="BG294" s="145">
        <f>IF(N294="zákl. přenesená",J294,0)</f>
        <v>0</v>
      </c>
      <c r="BH294" s="145">
        <f>IF(N294="sníž. přenesená",J294,0)</f>
        <v>0</v>
      </c>
      <c r="BI294" s="145">
        <f>IF(N294="nulová",J294,0)</f>
        <v>0</v>
      </c>
      <c r="BJ294" s="18" t="s">
        <v>79</v>
      </c>
      <c r="BK294" s="145">
        <f>ROUND(I294*H294,2)</f>
        <v>0</v>
      </c>
      <c r="BL294" s="18" t="s">
        <v>108</v>
      </c>
      <c r="BM294" s="144" t="s">
        <v>1002</v>
      </c>
    </row>
    <row r="295" spans="2:65" s="1" customFormat="1">
      <c r="B295" s="33"/>
      <c r="D295" s="161" t="s">
        <v>321</v>
      </c>
      <c r="F295" s="162" t="s">
        <v>6088</v>
      </c>
      <c r="I295" s="163"/>
      <c r="L295" s="33"/>
      <c r="M295" s="164"/>
      <c r="T295" s="52"/>
      <c r="AT295" s="18" t="s">
        <v>321</v>
      </c>
      <c r="AU295" s="18" t="s">
        <v>81</v>
      </c>
    </row>
    <row r="296" spans="2:65" s="14" customFormat="1">
      <c r="B296" s="165"/>
      <c r="D296" s="147" t="s">
        <v>313</v>
      </c>
      <c r="E296" s="166" t="s">
        <v>21</v>
      </c>
      <c r="F296" s="167" t="s">
        <v>6089</v>
      </c>
      <c r="H296" s="166" t="s">
        <v>21</v>
      </c>
      <c r="I296" s="168"/>
      <c r="L296" s="165"/>
      <c r="M296" s="169"/>
      <c r="T296" s="170"/>
      <c r="AT296" s="166" t="s">
        <v>313</v>
      </c>
      <c r="AU296" s="166" t="s">
        <v>81</v>
      </c>
      <c r="AV296" s="14" t="s">
        <v>79</v>
      </c>
      <c r="AW296" s="14" t="s">
        <v>34</v>
      </c>
      <c r="AX296" s="14" t="s">
        <v>72</v>
      </c>
      <c r="AY296" s="166" t="s">
        <v>306</v>
      </c>
    </row>
    <row r="297" spans="2:65" s="12" customFormat="1">
      <c r="B297" s="146"/>
      <c r="D297" s="147" t="s">
        <v>313</v>
      </c>
      <c r="E297" s="148" t="s">
        <v>21</v>
      </c>
      <c r="F297" s="149" t="s">
        <v>6090</v>
      </c>
      <c r="H297" s="150">
        <v>83.7</v>
      </c>
      <c r="I297" s="151"/>
      <c r="L297" s="146"/>
      <c r="M297" s="152"/>
      <c r="T297" s="153"/>
      <c r="AT297" s="148" t="s">
        <v>313</v>
      </c>
      <c r="AU297" s="148" t="s">
        <v>81</v>
      </c>
      <c r="AV297" s="12" t="s">
        <v>81</v>
      </c>
      <c r="AW297" s="12" t="s">
        <v>34</v>
      </c>
      <c r="AX297" s="12" t="s">
        <v>72</v>
      </c>
      <c r="AY297" s="148" t="s">
        <v>306</v>
      </c>
    </row>
    <row r="298" spans="2:65" s="15" customFormat="1">
      <c r="B298" s="171"/>
      <c r="D298" s="147" t="s">
        <v>313</v>
      </c>
      <c r="E298" s="172" t="s">
        <v>21</v>
      </c>
      <c r="F298" s="173" t="s">
        <v>331</v>
      </c>
      <c r="H298" s="174">
        <v>83.7</v>
      </c>
      <c r="I298" s="175"/>
      <c r="L298" s="171"/>
      <c r="M298" s="176"/>
      <c r="T298" s="177"/>
      <c r="AT298" s="172" t="s">
        <v>313</v>
      </c>
      <c r="AU298" s="172" t="s">
        <v>81</v>
      </c>
      <c r="AV298" s="15" t="s">
        <v>108</v>
      </c>
      <c r="AW298" s="15" t="s">
        <v>34</v>
      </c>
      <c r="AX298" s="15" t="s">
        <v>79</v>
      </c>
      <c r="AY298" s="172" t="s">
        <v>306</v>
      </c>
    </row>
    <row r="299" spans="2:65" s="1" customFormat="1" ht="16.5" customHeight="1">
      <c r="B299" s="33"/>
      <c r="C299" s="179" t="s">
        <v>658</v>
      </c>
      <c r="D299" s="179" t="s">
        <v>447</v>
      </c>
      <c r="E299" s="180" t="s">
        <v>6091</v>
      </c>
      <c r="F299" s="181" t="s">
        <v>6092</v>
      </c>
      <c r="G299" s="182" t="s">
        <v>240</v>
      </c>
      <c r="H299" s="183">
        <v>82.945999999999998</v>
      </c>
      <c r="I299" s="184"/>
      <c r="J299" s="185">
        <f>ROUND(I299*H299,2)</f>
        <v>0</v>
      </c>
      <c r="K299" s="181" t="s">
        <v>3596</v>
      </c>
      <c r="L299" s="186"/>
      <c r="M299" s="187" t="s">
        <v>21</v>
      </c>
      <c r="N299" s="188" t="s">
        <v>43</v>
      </c>
      <c r="P299" s="142">
        <f>O299*H299</f>
        <v>0</v>
      </c>
      <c r="Q299" s="142">
        <v>0</v>
      </c>
      <c r="R299" s="142">
        <f>Q299*H299</f>
        <v>0</v>
      </c>
      <c r="S299" s="142">
        <v>0</v>
      </c>
      <c r="T299" s="143">
        <f>S299*H299</f>
        <v>0</v>
      </c>
      <c r="AR299" s="144" t="s">
        <v>365</v>
      </c>
      <c r="AT299" s="144" t="s">
        <v>447</v>
      </c>
      <c r="AU299" s="144" t="s">
        <v>81</v>
      </c>
      <c r="AY299" s="18" t="s">
        <v>306</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108</v>
      </c>
      <c r="BM299" s="144" t="s">
        <v>1014</v>
      </c>
    </row>
    <row r="300" spans="2:65" s="1" customFormat="1" ht="16.5" customHeight="1">
      <c r="B300" s="33"/>
      <c r="C300" s="179" t="s">
        <v>665</v>
      </c>
      <c r="D300" s="179" t="s">
        <v>447</v>
      </c>
      <c r="E300" s="180" t="s">
        <v>6093</v>
      </c>
      <c r="F300" s="181" t="s">
        <v>6094</v>
      </c>
      <c r="G300" s="182" t="s">
        <v>240</v>
      </c>
      <c r="H300" s="183">
        <v>2.387</v>
      </c>
      <c r="I300" s="184"/>
      <c r="J300" s="185">
        <f>ROUND(I300*H300,2)</f>
        <v>0</v>
      </c>
      <c r="K300" s="181" t="s">
        <v>3596</v>
      </c>
      <c r="L300" s="186"/>
      <c r="M300" s="187" t="s">
        <v>21</v>
      </c>
      <c r="N300" s="188" t="s">
        <v>43</v>
      </c>
      <c r="P300" s="142">
        <f>O300*H300</f>
        <v>0</v>
      </c>
      <c r="Q300" s="142">
        <v>0</v>
      </c>
      <c r="R300" s="142">
        <f>Q300*H300</f>
        <v>0</v>
      </c>
      <c r="S300" s="142">
        <v>0</v>
      </c>
      <c r="T300" s="143">
        <f>S300*H300</f>
        <v>0</v>
      </c>
      <c r="AR300" s="144" t="s">
        <v>365</v>
      </c>
      <c r="AT300" s="144" t="s">
        <v>447</v>
      </c>
      <c r="AU300" s="144" t="s">
        <v>81</v>
      </c>
      <c r="AY300" s="18" t="s">
        <v>306</v>
      </c>
      <c r="BE300" s="145">
        <f>IF(N300="základní",J300,0)</f>
        <v>0</v>
      </c>
      <c r="BF300" s="145">
        <f>IF(N300="snížená",J300,0)</f>
        <v>0</v>
      </c>
      <c r="BG300" s="145">
        <f>IF(N300="zákl. přenesená",J300,0)</f>
        <v>0</v>
      </c>
      <c r="BH300" s="145">
        <f>IF(N300="sníž. přenesená",J300,0)</f>
        <v>0</v>
      </c>
      <c r="BI300" s="145">
        <f>IF(N300="nulová",J300,0)</f>
        <v>0</v>
      </c>
      <c r="BJ300" s="18" t="s">
        <v>79</v>
      </c>
      <c r="BK300" s="145">
        <f>ROUND(I300*H300,2)</f>
        <v>0</v>
      </c>
      <c r="BL300" s="18" t="s">
        <v>108</v>
      </c>
      <c r="BM300" s="144" t="s">
        <v>1026</v>
      </c>
    </row>
    <row r="301" spans="2:65" s="1" customFormat="1" ht="16.5" customHeight="1">
      <c r="B301" s="33"/>
      <c r="C301" s="133" t="s">
        <v>680</v>
      </c>
      <c r="D301" s="133" t="s">
        <v>308</v>
      </c>
      <c r="E301" s="134" t="s">
        <v>6095</v>
      </c>
      <c r="F301" s="135" t="s">
        <v>6096</v>
      </c>
      <c r="G301" s="136" t="s">
        <v>240</v>
      </c>
      <c r="H301" s="137">
        <v>36</v>
      </c>
      <c r="I301" s="138"/>
      <c r="J301" s="139">
        <f>ROUND(I301*H301,2)</f>
        <v>0</v>
      </c>
      <c r="K301" s="135" t="s">
        <v>3596</v>
      </c>
      <c r="L301" s="33"/>
      <c r="M301" s="140" t="s">
        <v>21</v>
      </c>
      <c r="N301" s="141" t="s">
        <v>43</v>
      </c>
      <c r="P301" s="142">
        <f>O301*H301</f>
        <v>0</v>
      </c>
      <c r="Q301" s="142">
        <v>0</v>
      </c>
      <c r="R301" s="142">
        <f>Q301*H301</f>
        <v>0</v>
      </c>
      <c r="S301" s="142">
        <v>0</v>
      </c>
      <c r="T301" s="143">
        <f>S301*H301</f>
        <v>0</v>
      </c>
      <c r="AR301" s="144" t="s">
        <v>108</v>
      </c>
      <c r="AT301" s="144" t="s">
        <v>308</v>
      </c>
      <c r="AU301" s="144" t="s">
        <v>81</v>
      </c>
      <c r="AY301" s="18" t="s">
        <v>306</v>
      </c>
      <c r="BE301" s="145">
        <f>IF(N301="základní",J301,0)</f>
        <v>0</v>
      </c>
      <c r="BF301" s="145">
        <f>IF(N301="snížená",J301,0)</f>
        <v>0</v>
      </c>
      <c r="BG301" s="145">
        <f>IF(N301="zákl. přenesená",J301,0)</f>
        <v>0</v>
      </c>
      <c r="BH301" s="145">
        <f>IF(N301="sníž. přenesená",J301,0)</f>
        <v>0</v>
      </c>
      <c r="BI301" s="145">
        <f>IF(N301="nulová",J301,0)</f>
        <v>0</v>
      </c>
      <c r="BJ301" s="18" t="s">
        <v>79</v>
      </c>
      <c r="BK301" s="145">
        <f>ROUND(I301*H301,2)</f>
        <v>0</v>
      </c>
      <c r="BL301" s="18" t="s">
        <v>108</v>
      </c>
      <c r="BM301" s="144" t="s">
        <v>1037</v>
      </c>
    </row>
    <row r="302" spans="2:65" s="1" customFormat="1">
      <c r="B302" s="33"/>
      <c r="D302" s="161" t="s">
        <v>321</v>
      </c>
      <c r="F302" s="162" t="s">
        <v>6097</v>
      </c>
      <c r="I302" s="163"/>
      <c r="L302" s="33"/>
      <c r="M302" s="164"/>
      <c r="T302" s="52"/>
      <c r="AT302" s="18" t="s">
        <v>321</v>
      </c>
      <c r="AU302" s="18" t="s">
        <v>81</v>
      </c>
    </row>
    <row r="303" spans="2:65" s="14" customFormat="1">
      <c r="B303" s="165"/>
      <c r="D303" s="147" t="s">
        <v>313</v>
      </c>
      <c r="E303" s="166" t="s">
        <v>21</v>
      </c>
      <c r="F303" s="167" t="s">
        <v>6098</v>
      </c>
      <c r="H303" s="166" t="s">
        <v>21</v>
      </c>
      <c r="I303" s="168"/>
      <c r="L303" s="165"/>
      <c r="M303" s="169"/>
      <c r="T303" s="170"/>
      <c r="AT303" s="166" t="s">
        <v>313</v>
      </c>
      <c r="AU303" s="166" t="s">
        <v>81</v>
      </c>
      <c r="AV303" s="14" t="s">
        <v>79</v>
      </c>
      <c r="AW303" s="14" t="s">
        <v>34</v>
      </c>
      <c r="AX303" s="14" t="s">
        <v>72</v>
      </c>
      <c r="AY303" s="166" t="s">
        <v>306</v>
      </c>
    </row>
    <row r="304" spans="2:65" s="12" customFormat="1">
      <c r="B304" s="146"/>
      <c r="D304" s="147" t="s">
        <v>313</v>
      </c>
      <c r="E304" s="148" t="s">
        <v>21</v>
      </c>
      <c r="F304" s="149" t="s">
        <v>6099</v>
      </c>
      <c r="H304" s="150">
        <v>11.5</v>
      </c>
      <c r="I304" s="151"/>
      <c r="L304" s="146"/>
      <c r="M304" s="152"/>
      <c r="T304" s="153"/>
      <c r="AT304" s="148" t="s">
        <v>313</v>
      </c>
      <c r="AU304" s="148" t="s">
        <v>81</v>
      </c>
      <c r="AV304" s="12" t="s">
        <v>81</v>
      </c>
      <c r="AW304" s="12" t="s">
        <v>34</v>
      </c>
      <c r="AX304" s="12" t="s">
        <v>72</v>
      </c>
      <c r="AY304" s="148" t="s">
        <v>306</v>
      </c>
    </row>
    <row r="305" spans="2:65" s="14" customFormat="1">
      <c r="B305" s="165"/>
      <c r="D305" s="147" t="s">
        <v>313</v>
      </c>
      <c r="E305" s="166" t="s">
        <v>21</v>
      </c>
      <c r="F305" s="167" t="s">
        <v>6100</v>
      </c>
      <c r="H305" s="166" t="s">
        <v>21</v>
      </c>
      <c r="I305" s="168"/>
      <c r="L305" s="165"/>
      <c r="M305" s="169"/>
      <c r="T305" s="170"/>
      <c r="AT305" s="166" t="s">
        <v>313</v>
      </c>
      <c r="AU305" s="166" t="s">
        <v>81</v>
      </c>
      <c r="AV305" s="14" t="s">
        <v>79</v>
      </c>
      <c r="AW305" s="14" t="s">
        <v>34</v>
      </c>
      <c r="AX305" s="14" t="s">
        <v>72</v>
      </c>
      <c r="AY305" s="166" t="s">
        <v>306</v>
      </c>
    </row>
    <row r="306" spans="2:65" s="12" customFormat="1">
      <c r="B306" s="146"/>
      <c r="D306" s="147" t="s">
        <v>313</v>
      </c>
      <c r="E306" s="148" t="s">
        <v>21</v>
      </c>
      <c r="F306" s="149" t="s">
        <v>6101</v>
      </c>
      <c r="H306" s="150">
        <v>24.5</v>
      </c>
      <c r="I306" s="151"/>
      <c r="L306" s="146"/>
      <c r="M306" s="152"/>
      <c r="T306" s="153"/>
      <c r="AT306" s="148" t="s">
        <v>313</v>
      </c>
      <c r="AU306" s="148" t="s">
        <v>81</v>
      </c>
      <c r="AV306" s="12" t="s">
        <v>81</v>
      </c>
      <c r="AW306" s="12" t="s">
        <v>34</v>
      </c>
      <c r="AX306" s="12" t="s">
        <v>72</v>
      </c>
      <c r="AY306" s="148" t="s">
        <v>306</v>
      </c>
    </row>
    <row r="307" spans="2:65" s="15" customFormat="1">
      <c r="B307" s="171"/>
      <c r="D307" s="147" t="s">
        <v>313</v>
      </c>
      <c r="E307" s="172" t="s">
        <v>21</v>
      </c>
      <c r="F307" s="173" t="s">
        <v>5951</v>
      </c>
      <c r="H307" s="174">
        <v>36</v>
      </c>
      <c r="I307" s="175"/>
      <c r="L307" s="171"/>
      <c r="M307" s="176"/>
      <c r="T307" s="177"/>
      <c r="AT307" s="172" t="s">
        <v>313</v>
      </c>
      <c r="AU307" s="172" t="s">
        <v>81</v>
      </c>
      <c r="AV307" s="15" t="s">
        <v>108</v>
      </c>
      <c r="AW307" s="15" t="s">
        <v>34</v>
      </c>
      <c r="AX307" s="15" t="s">
        <v>79</v>
      </c>
      <c r="AY307" s="172" t="s">
        <v>306</v>
      </c>
    </row>
    <row r="308" spans="2:65" s="1" customFormat="1" ht="16.5" customHeight="1">
      <c r="B308" s="33"/>
      <c r="C308" s="179" t="s">
        <v>703</v>
      </c>
      <c r="D308" s="179" t="s">
        <v>447</v>
      </c>
      <c r="E308" s="180" t="s">
        <v>6102</v>
      </c>
      <c r="F308" s="181" t="s">
        <v>6103</v>
      </c>
      <c r="G308" s="182" t="s">
        <v>240</v>
      </c>
      <c r="H308" s="183">
        <v>11.73</v>
      </c>
      <c r="I308" s="184"/>
      <c r="J308" s="185">
        <f>ROUND(I308*H308,2)</f>
        <v>0</v>
      </c>
      <c r="K308" s="181" t="s">
        <v>3596</v>
      </c>
      <c r="L308" s="186"/>
      <c r="M308" s="187" t="s">
        <v>21</v>
      </c>
      <c r="N308" s="188" t="s">
        <v>43</v>
      </c>
      <c r="P308" s="142">
        <f>O308*H308</f>
        <v>0</v>
      </c>
      <c r="Q308" s="142">
        <v>0</v>
      </c>
      <c r="R308" s="142">
        <f>Q308*H308</f>
        <v>0</v>
      </c>
      <c r="S308" s="142">
        <v>0</v>
      </c>
      <c r="T308" s="143">
        <f>S308*H308</f>
        <v>0</v>
      </c>
      <c r="AR308" s="144" t="s">
        <v>365</v>
      </c>
      <c r="AT308" s="144" t="s">
        <v>447</v>
      </c>
      <c r="AU308" s="144" t="s">
        <v>81</v>
      </c>
      <c r="AY308" s="18" t="s">
        <v>306</v>
      </c>
      <c r="BE308" s="145">
        <f>IF(N308="základní",J308,0)</f>
        <v>0</v>
      </c>
      <c r="BF308" s="145">
        <f>IF(N308="snížená",J308,0)</f>
        <v>0</v>
      </c>
      <c r="BG308" s="145">
        <f>IF(N308="zákl. přenesená",J308,0)</f>
        <v>0</v>
      </c>
      <c r="BH308" s="145">
        <f>IF(N308="sníž. přenesená",J308,0)</f>
        <v>0</v>
      </c>
      <c r="BI308" s="145">
        <f>IF(N308="nulová",J308,0)</f>
        <v>0</v>
      </c>
      <c r="BJ308" s="18" t="s">
        <v>79</v>
      </c>
      <c r="BK308" s="145">
        <f>ROUND(I308*H308,2)</f>
        <v>0</v>
      </c>
      <c r="BL308" s="18" t="s">
        <v>108</v>
      </c>
      <c r="BM308" s="144" t="s">
        <v>1047</v>
      </c>
    </row>
    <row r="309" spans="2:65" s="1" customFormat="1" ht="16.5" customHeight="1">
      <c r="B309" s="33"/>
      <c r="C309" s="179" t="s">
        <v>709</v>
      </c>
      <c r="D309" s="179" t="s">
        <v>447</v>
      </c>
      <c r="E309" s="180" t="s">
        <v>6104</v>
      </c>
      <c r="F309" s="181" t="s">
        <v>6105</v>
      </c>
      <c r="G309" s="182" t="s">
        <v>240</v>
      </c>
      <c r="H309" s="183">
        <v>24.99</v>
      </c>
      <c r="I309" s="184"/>
      <c r="J309" s="185">
        <f>ROUND(I309*H309,2)</f>
        <v>0</v>
      </c>
      <c r="K309" s="181" t="s">
        <v>3596</v>
      </c>
      <c r="L309" s="186"/>
      <c r="M309" s="187" t="s">
        <v>21</v>
      </c>
      <c r="N309" s="188" t="s">
        <v>43</v>
      </c>
      <c r="P309" s="142">
        <f>O309*H309</f>
        <v>0</v>
      </c>
      <c r="Q309" s="142">
        <v>0</v>
      </c>
      <c r="R309" s="142">
        <f>Q309*H309</f>
        <v>0</v>
      </c>
      <c r="S309" s="142">
        <v>0</v>
      </c>
      <c r="T309" s="143">
        <f>S309*H309</f>
        <v>0</v>
      </c>
      <c r="AR309" s="144" t="s">
        <v>365</v>
      </c>
      <c r="AT309" s="144" t="s">
        <v>447</v>
      </c>
      <c r="AU309" s="144" t="s">
        <v>81</v>
      </c>
      <c r="AY309" s="18" t="s">
        <v>306</v>
      </c>
      <c r="BE309" s="145">
        <f>IF(N309="základní",J309,0)</f>
        <v>0</v>
      </c>
      <c r="BF309" s="145">
        <f>IF(N309="snížená",J309,0)</f>
        <v>0</v>
      </c>
      <c r="BG309" s="145">
        <f>IF(N309="zákl. přenesená",J309,0)</f>
        <v>0</v>
      </c>
      <c r="BH309" s="145">
        <f>IF(N309="sníž. přenesená",J309,0)</f>
        <v>0</v>
      </c>
      <c r="BI309" s="145">
        <f>IF(N309="nulová",J309,0)</f>
        <v>0</v>
      </c>
      <c r="BJ309" s="18" t="s">
        <v>79</v>
      </c>
      <c r="BK309" s="145">
        <f>ROUND(I309*H309,2)</f>
        <v>0</v>
      </c>
      <c r="BL309" s="18" t="s">
        <v>108</v>
      </c>
      <c r="BM309" s="144" t="s">
        <v>1058</v>
      </c>
    </row>
    <row r="310" spans="2:65" s="1" customFormat="1" ht="16.5" customHeight="1">
      <c r="B310" s="33"/>
      <c r="C310" s="133" t="s">
        <v>714</v>
      </c>
      <c r="D310" s="133" t="s">
        <v>308</v>
      </c>
      <c r="E310" s="134" t="s">
        <v>6106</v>
      </c>
      <c r="F310" s="135" t="s">
        <v>6107</v>
      </c>
      <c r="G310" s="136" t="s">
        <v>236</v>
      </c>
      <c r="H310" s="137">
        <v>130</v>
      </c>
      <c r="I310" s="138"/>
      <c r="J310" s="139">
        <f>ROUND(I310*H310,2)</f>
        <v>0</v>
      </c>
      <c r="K310" s="135" t="s">
        <v>3596</v>
      </c>
      <c r="L310" s="33"/>
      <c r="M310" s="140" t="s">
        <v>21</v>
      </c>
      <c r="N310" s="141" t="s">
        <v>43</v>
      </c>
      <c r="P310" s="142">
        <f>O310*H310</f>
        <v>0</v>
      </c>
      <c r="Q310" s="142">
        <v>0</v>
      </c>
      <c r="R310" s="142">
        <f>Q310*H310</f>
        <v>0</v>
      </c>
      <c r="S310" s="142">
        <v>0</v>
      </c>
      <c r="T310" s="143">
        <f>S310*H310</f>
        <v>0</v>
      </c>
      <c r="AR310" s="144" t="s">
        <v>108</v>
      </c>
      <c r="AT310" s="144" t="s">
        <v>308</v>
      </c>
      <c r="AU310" s="144" t="s">
        <v>81</v>
      </c>
      <c r="AY310" s="18" t="s">
        <v>306</v>
      </c>
      <c r="BE310" s="145">
        <f>IF(N310="základní",J310,0)</f>
        <v>0</v>
      </c>
      <c r="BF310" s="145">
        <f>IF(N310="snížená",J310,0)</f>
        <v>0</v>
      </c>
      <c r="BG310" s="145">
        <f>IF(N310="zákl. přenesená",J310,0)</f>
        <v>0</v>
      </c>
      <c r="BH310" s="145">
        <f>IF(N310="sníž. přenesená",J310,0)</f>
        <v>0</v>
      </c>
      <c r="BI310" s="145">
        <f>IF(N310="nulová",J310,0)</f>
        <v>0</v>
      </c>
      <c r="BJ310" s="18" t="s">
        <v>79</v>
      </c>
      <c r="BK310" s="145">
        <f>ROUND(I310*H310,2)</f>
        <v>0</v>
      </c>
      <c r="BL310" s="18" t="s">
        <v>108</v>
      </c>
      <c r="BM310" s="144" t="s">
        <v>1068</v>
      </c>
    </row>
    <row r="311" spans="2:65" s="1" customFormat="1">
      <c r="B311" s="33"/>
      <c r="D311" s="161" t="s">
        <v>321</v>
      </c>
      <c r="F311" s="162" t="s">
        <v>6108</v>
      </c>
      <c r="I311" s="163"/>
      <c r="L311" s="33"/>
      <c r="M311" s="164"/>
      <c r="T311" s="52"/>
      <c r="AT311" s="18" t="s">
        <v>321</v>
      </c>
      <c r="AU311" s="18" t="s">
        <v>81</v>
      </c>
    </row>
    <row r="312" spans="2:65" s="14" customFormat="1">
      <c r="B312" s="165"/>
      <c r="D312" s="147" t="s">
        <v>313</v>
      </c>
      <c r="E312" s="166" t="s">
        <v>21</v>
      </c>
      <c r="F312" s="167" t="s">
        <v>6109</v>
      </c>
      <c r="H312" s="166" t="s">
        <v>21</v>
      </c>
      <c r="I312" s="168"/>
      <c r="L312" s="165"/>
      <c r="M312" s="169"/>
      <c r="T312" s="170"/>
      <c r="AT312" s="166" t="s">
        <v>313</v>
      </c>
      <c r="AU312" s="166" t="s">
        <v>81</v>
      </c>
      <c r="AV312" s="14" t="s">
        <v>79</v>
      </c>
      <c r="AW312" s="14" t="s">
        <v>34</v>
      </c>
      <c r="AX312" s="14" t="s">
        <v>72</v>
      </c>
      <c r="AY312" s="166" t="s">
        <v>306</v>
      </c>
    </row>
    <row r="313" spans="2:65" s="14" customFormat="1">
      <c r="B313" s="165"/>
      <c r="D313" s="147" t="s">
        <v>313</v>
      </c>
      <c r="E313" s="166" t="s">
        <v>21</v>
      </c>
      <c r="F313" s="167" t="s">
        <v>6110</v>
      </c>
      <c r="H313" s="166" t="s">
        <v>21</v>
      </c>
      <c r="I313" s="168"/>
      <c r="L313" s="165"/>
      <c r="M313" s="169"/>
      <c r="T313" s="170"/>
      <c r="AT313" s="166" t="s">
        <v>313</v>
      </c>
      <c r="AU313" s="166" t="s">
        <v>81</v>
      </c>
      <c r="AV313" s="14" t="s">
        <v>79</v>
      </c>
      <c r="AW313" s="14" t="s">
        <v>34</v>
      </c>
      <c r="AX313" s="14" t="s">
        <v>72</v>
      </c>
      <c r="AY313" s="166" t="s">
        <v>306</v>
      </c>
    </row>
    <row r="314" spans="2:65" s="12" customFormat="1">
      <c r="B314" s="146"/>
      <c r="D314" s="147" t="s">
        <v>313</v>
      </c>
      <c r="E314" s="148" t="s">
        <v>21</v>
      </c>
      <c r="F314" s="149" t="s">
        <v>6111</v>
      </c>
      <c r="H314" s="150">
        <v>130</v>
      </c>
      <c r="I314" s="151"/>
      <c r="L314" s="146"/>
      <c r="M314" s="152"/>
      <c r="T314" s="153"/>
      <c r="AT314" s="148" t="s">
        <v>313</v>
      </c>
      <c r="AU314" s="148" t="s">
        <v>81</v>
      </c>
      <c r="AV314" s="12" t="s">
        <v>81</v>
      </c>
      <c r="AW314" s="12" t="s">
        <v>34</v>
      </c>
      <c r="AX314" s="12" t="s">
        <v>72</v>
      </c>
      <c r="AY314" s="148" t="s">
        <v>306</v>
      </c>
    </row>
    <row r="315" spans="2:65" s="15" customFormat="1">
      <c r="B315" s="171"/>
      <c r="D315" s="147" t="s">
        <v>313</v>
      </c>
      <c r="E315" s="172" t="s">
        <v>21</v>
      </c>
      <c r="F315" s="173" t="s">
        <v>331</v>
      </c>
      <c r="H315" s="174">
        <v>130</v>
      </c>
      <c r="I315" s="175"/>
      <c r="L315" s="171"/>
      <c r="M315" s="176"/>
      <c r="T315" s="177"/>
      <c r="AT315" s="172" t="s">
        <v>313</v>
      </c>
      <c r="AU315" s="172" t="s">
        <v>81</v>
      </c>
      <c r="AV315" s="15" t="s">
        <v>108</v>
      </c>
      <c r="AW315" s="15" t="s">
        <v>34</v>
      </c>
      <c r="AX315" s="15" t="s">
        <v>79</v>
      </c>
      <c r="AY315" s="172" t="s">
        <v>306</v>
      </c>
    </row>
    <row r="316" spans="2:65" s="1" customFormat="1" ht="16.5" customHeight="1">
      <c r="B316" s="33"/>
      <c r="C316" s="133" t="s">
        <v>719</v>
      </c>
      <c r="D316" s="133" t="s">
        <v>308</v>
      </c>
      <c r="E316" s="134" t="s">
        <v>6112</v>
      </c>
      <c r="F316" s="135" t="s">
        <v>6113</v>
      </c>
      <c r="G316" s="136" t="s">
        <v>661</v>
      </c>
      <c r="H316" s="137">
        <v>1</v>
      </c>
      <c r="I316" s="138"/>
      <c r="J316" s="139">
        <f>ROUND(I316*H316,2)</f>
        <v>0</v>
      </c>
      <c r="K316" s="135" t="s">
        <v>3596</v>
      </c>
      <c r="L316" s="33"/>
      <c r="M316" s="140" t="s">
        <v>21</v>
      </c>
      <c r="N316" s="141" t="s">
        <v>43</v>
      </c>
      <c r="P316" s="142">
        <f>O316*H316</f>
        <v>0</v>
      </c>
      <c r="Q316" s="142">
        <v>0</v>
      </c>
      <c r="R316" s="142">
        <f>Q316*H316</f>
        <v>0</v>
      </c>
      <c r="S316" s="142">
        <v>0</v>
      </c>
      <c r="T316" s="143">
        <f>S316*H316</f>
        <v>0</v>
      </c>
      <c r="AR316" s="144" t="s">
        <v>108</v>
      </c>
      <c r="AT316" s="144" t="s">
        <v>308</v>
      </c>
      <c r="AU316" s="144" t="s">
        <v>81</v>
      </c>
      <c r="AY316" s="18" t="s">
        <v>306</v>
      </c>
      <c r="BE316" s="145">
        <f>IF(N316="základní",J316,0)</f>
        <v>0</v>
      </c>
      <c r="BF316" s="145">
        <f>IF(N316="snížená",J316,0)</f>
        <v>0</v>
      </c>
      <c r="BG316" s="145">
        <f>IF(N316="zákl. přenesená",J316,0)</f>
        <v>0</v>
      </c>
      <c r="BH316" s="145">
        <f>IF(N316="sníž. přenesená",J316,0)</f>
        <v>0</v>
      </c>
      <c r="BI316" s="145">
        <f>IF(N316="nulová",J316,0)</f>
        <v>0</v>
      </c>
      <c r="BJ316" s="18" t="s">
        <v>79</v>
      </c>
      <c r="BK316" s="145">
        <f>ROUND(I316*H316,2)</f>
        <v>0</v>
      </c>
      <c r="BL316" s="18" t="s">
        <v>108</v>
      </c>
      <c r="BM316" s="144" t="s">
        <v>1078</v>
      </c>
    </row>
    <row r="317" spans="2:65" s="1" customFormat="1">
      <c r="B317" s="33"/>
      <c r="D317" s="161" t="s">
        <v>321</v>
      </c>
      <c r="F317" s="162" t="s">
        <v>6114</v>
      </c>
      <c r="I317" s="163"/>
      <c r="L317" s="33"/>
      <c r="M317" s="164"/>
      <c r="T317" s="52"/>
      <c r="AT317" s="18" t="s">
        <v>321</v>
      </c>
      <c r="AU317" s="18" t="s">
        <v>81</v>
      </c>
    </row>
    <row r="318" spans="2:65" s="1" customFormat="1" ht="16.5" customHeight="1">
      <c r="B318" s="33"/>
      <c r="C318" s="133" t="s">
        <v>725</v>
      </c>
      <c r="D318" s="133" t="s">
        <v>308</v>
      </c>
      <c r="E318" s="134" t="s">
        <v>6115</v>
      </c>
      <c r="F318" s="135" t="s">
        <v>6116</v>
      </c>
      <c r="G318" s="136" t="s">
        <v>236</v>
      </c>
      <c r="H318" s="137">
        <v>36</v>
      </c>
      <c r="I318" s="138"/>
      <c r="J318" s="139">
        <f>ROUND(I318*H318,2)</f>
        <v>0</v>
      </c>
      <c r="K318" s="135" t="s">
        <v>3596</v>
      </c>
      <c r="L318" s="33"/>
      <c r="M318" s="140" t="s">
        <v>21</v>
      </c>
      <c r="N318" s="141" t="s">
        <v>43</v>
      </c>
      <c r="P318" s="142">
        <f>O318*H318</f>
        <v>0</v>
      </c>
      <c r="Q318" s="142">
        <v>0</v>
      </c>
      <c r="R318" s="142">
        <f>Q318*H318</f>
        <v>0</v>
      </c>
      <c r="S318" s="142">
        <v>0</v>
      </c>
      <c r="T318" s="143">
        <f>S318*H318</f>
        <v>0</v>
      </c>
      <c r="AR318" s="144" t="s">
        <v>108</v>
      </c>
      <c r="AT318" s="144" t="s">
        <v>308</v>
      </c>
      <c r="AU318" s="144" t="s">
        <v>81</v>
      </c>
      <c r="AY318" s="18" t="s">
        <v>306</v>
      </c>
      <c r="BE318" s="145">
        <f>IF(N318="základní",J318,0)</f>
        <v>0</v>
      </c>
      <c r="BF318" s="145">
        <f>IF(N318="snížená",J318,0)</f>
        <v>0</v>
      </c>
      <c r="BG318" s="145">
        <f>IF(N318="zákl. přenesená",J318,0)</f>
        <v>0</v>
      </c>
      <c r="BH318" s="145">
        <f>IF(N318="sníž. přenesená",J318,0)</f>
        <v>0</v>
      </c>
      <c r="BI318" s="145">
        <f>IF(N318="nulová",J318,0)</f>
        <v>0</v>
      </c>
      <c r="BJ318" s="18" t="s">
        <v>79</v>
      </c>
      <c r="BK318" s="145">
        <f>ROUND(I318*H318,2)</f>
        <v>0</v>
      </c>
      <c r="BL318" s="18" t="s">
        <v>108</v>
      </c>
      <c r="BM318" s="144" t="s">
        <v>1088</v>
      </c>
    </row>
    <row r="319" spans="2:65" s="1" customFormat="1">
      <c r="B319" s="33"/>
      <c r="D319" s="161" t="s">
        <v>321</v>
      </c>
      <c r="F319" s="162" t="s">
        <v>6117</v>
      </c>
      <c r="I319" s="163"/>
      <c r="L319" s="33"/>
      <c r="M319" s="164"/>
      <c r="T319" s="52"/>
      <c r="AT319" s="18" t="s">
        <v>321</v>
      </c>
      <c r="AU319" s="18" t="s">
        <v>81</v>
      </c>
    </row>
    <row r="320" spans="2:65" s="14" customFormat="1">
      <c r="B320" s="165"/>
      <c r="D320" s="147" t="s">
        <v>313</v>
      </c>
      <c r="E320" s="166" t="s">
        <v>21</v>
      </c>
      <c r="F320" s="167" t="s">
        <v>6118</v>
      </c>
      <c r="H320" s="166" t="s">
        <v>21</v>
      </c>
      <c r="I320" s="168"/>
      <c r="L320" s="165"/>
      <c r="M320" s="169"/>
      <c r="T320" s="170"/>
      <c r="AT320" s="166" t="s">
        <v>313</v>
      </c>
      <c r="AU320" s="166" t="s">
        <v>81</v>
      </c>
      <c r="AV320" s="14" t="s">
        <v>79</v>
      </c>
      <c r="AW320" s="14" t="s">
        <v>34</v>
      </c>
      <c r="AX320" s="14" t="s">
        <v>72</v>
      </c>
      <c r="AY320" s="166" t="s">
        <v>306</v>
      </c>
    </row>
    <row r="321" spans="2:65" s="12" customFormat="1">
      <c r="B321" s="146"/>
      <c r="D321" s="147" t="s">
        <v>313</v>
      </c>
      <c r="E321" s="148" t="s">
        <v>21</v>
      </c>
      <c r="F321" s="149" t="s">
        <v>6026</v>
      </c>
      <c r="H321" s="150">
        <v>36</v>
      </c>
      <c r="I321" s="151"/>
      <c r="L321" s="146"/>
      <c r="M321" s="152"/>
      <c r="T321" s="153"/>
      <c r="AT321" s="148" t="s">
        <v>313</v>
      </c>
      <c r="AU321" s="148" t="s">
        <v>81</v>
      </c>
      <c r="AV321" s="12" t="s">
        <v>81</v>
      </c>
      <c r="AW321" s="12" t="s">
        <v>34</v>
      </c>
      <c r="AX321" s="12" t="s">
        <v>72</v>
      </c>
      <c r="AY321" s="148" t="s">
        <v>306</v>
      </c>
    </row>
    <row r="322" spans="2:65" s="15" customFormat="1">
      <c r="B322" s="171"/>
      <c r="D322" s="147" t="s">
        <v>313</v>
      </c>
      <c r="E322" s="172" t="s">
        <v>21</v>
      </c>
      <c r="F322" s="173" t="s">
        <v>331</v>
      </c>
      <c r="H322" s="174">
        <v>36</v>
      </c>
      <c r="I322" s="175"/>
      <c r="L322" s="171"/>
      <c r="M322" s="176"/>
      <c r="T322" s="177"/>
      <c r="AT322" s="172" t="s">
        <v>313</v>
      </c>
      <c r="AU322" s="172" t="s">
        <v>81</v>
      </c>
      <c r="AV322" s="15" t="s">
        <v>108</v>
      </c>
      <c r="AW322" s="15" t="s">
        <v>34</v>
      </c>
      <c r="AX322" s="15" t="s">
        <v>79</v>
      </c>
      <c r="AY322" s="172" t="s">
        <v>306</v>
      </c>
    </row>
    <row r="323" spans="2:65" s="1" customFormat="1" ht="16.5" customHeight="1">
      <c r="B323" s="33"/>
      <c r="C323" s="133" t="s">
        <v>732</v>
      </c>
      <c r="D323" s="133" t="s">
        <v>308</v>
      </c>
      <c r="E323" s="134" t="s">
        <v>6119</v>
      </c>
      <c r="F323" s="135" t="s">
        <v>6120</v>
      </c>
      <c r="G323" s="136" t="s">
        <v>422</v>
      </c>
      <c r="H323" s="137">
        <v>1</v>
      </c>
      <c r="I323" s="138"/>
      <c r="J323" s="139">
        <f>ROUND(I323*H323,2)</f>
        <v>0</v>
      </c>
      <c r="K323" s="135" t="s">
        <v>311</v>
      </c>
      <c r="L323" s="33"/>
      <c r="M323" s="140" t="s">
        <v>21</v>
      </c>
      <c r="N323" s="141" t="s">
        <v>43</v>
      </c>
      <c r="P323" s="142">
        <f>O323*H323</f>
        <v>0</v>
      </c>
      <c r="Q323" s="142">
        <v>0</v>
      </c>
      <c r="R323" s="142">
        <f>Q323*H323</f>
        <v>0</v>
      </c>
      <c r="S323" s="142">
        <v>0</v>
      </c>
      <c r="T323" s="143">
        <f>S323*H323</f>
        <v>0</v>
      </c>
      <c r="AR323" s="144" t="s">
        <v>108</v>
      </c>
      <c r="AT323" s="144" t="s">
        <v>308</v>
      </c>
      <c r="AU323" s="144" t="s">
        <v>81</v>
      </c>
      <c r="AY323" s="18" t="s">
        <v>306</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108</v>
      </c>
      <c r="BM323" s="144" t="s">
        <v>1102</v>
      </c>
    </row>
    <row r="324" spans="2:65" s="14" customFormat="1">
      <c r="B324" s="165"/>
      <c r="D324" s="147" t="s">
        <v>313</v>
      </c>
      <c r="E324" s="166" t="s">
        <v>21</v>
      </c>
      <c r="F324" s="167" t="s">
        <v>6121</v>
      </c>
      <c r="H324" s="166" t="s">
        <v>21</v>
      </c>
      <c r="I324" s="168"/>
      <c r="L324" s="165"/>
      <c r="M324" s="169"/>
      <c r="T324" s="170"/>
      <c r="AT324" s="166" t="s">
        <v>313</v>
      </c>
      <c r="AU324" s="166" t="s">
        <v>81</v>
      </c>
      <c r="AV324" s="14" t="s">
        <v>79</v>
      </c>
      <c r="AW324" s="14" t="s">
        <v>34</v>
      </c>
      <c r="AX324" s="14" t="s">
        <v>72</v>
      </c>
      <c r="AY324" s="166" t="s">
        <v>306</v>
      </c>
    </row>
    <row r="325" spans="2:65" s="14" customFormat="1">
      <c r="B325" s="165"/>
      <c r="D325" s="147" t="s">
        <v>313</v>
      </c>
      <c r="E325" s="166" t="s">
        <v>21</v>
      </c>
      <c r="F325" s="167" t="s">
        <v>6122</v>
      </c>
      <c r="H325" s="166" t="s">
        <v>21</v>
      </c>
      <c r="I325" s="168"/>
      <c r="L325" s="165"/>
      <c r="M325" s="169"/>
      <c r="T325" s="170"/>
      <c r="AT325" s="166" t="s">
        <v>313</v>
      </c>
      <c r="AU325" s="166" t="s">
        <v>81</v>
      </c>
      <c r="AV325" s="14" t="s">
        <v>79</v>
      </c>
      <c r="AW325" s="14" t="s">
        <v>34</v>
      </c>
      <c r="AX325" s="14" t="s">
        <v>72</v>
      </c>
      <c r="AY325" s="166" t="s">
        <v>306</v>
      </c>
    </row>
    <row r="326" spans="2:65" s="14" customFormat="1">
      <c r="B326" s="165"/>
      <c r="D326" s="147" t="s">
        <v>313</v>
      </c>
      <c r="E326" s="166" t="s">
        <v>21</v>
      </c>
      <c r="F326" s="167" t="s">
        <v>6123</v>
      </c>
      <c r="H326" s="166" t="s">
        <v>21</v>
      </c>
      <c r="I326" s="168"/>
      <c r="L326" s="165"/>
      <c r="M326" s="169"/>
      <c r="T326" s="170"/>
      <c r="AT326" s="166" t="s">
        <v>313</v>
      </c>
      <c r="AU326" s="166" t="s">
        <v>81</v>
      </c>
      <c r="AV326" s="14" t="s">
        <v>79</v>
      </c>
      <c r="AW326" s="14" t="s">
        <v>34</v>
      </c>
      <c r="AX326" s="14" t="s">
        <v>72</v>
      </c>
      <c r="AY326" s="166" t="s">
        <v>306</v>
      </c>
    </row>
    <row r="327" spans="2:65" s="14" customFormat="1">
      <c r="B327" s="165"/>
      <c r="D327" s="147" t="s">
        <v>313</v>
      </c>
      <c r="E327" s="166" t="s">
        <v>21</v>
      </c>
      <c r="F327" s="167" t="s">
        <v>6124</v>
      </c>
      <c r="H327" s="166" t="s">
        <v>21</v>
      </c>
      <c r="I327" s="168"/>
      <c r="L327" s="165"/>
      <c r="M327" s="169"/>
      <c r="T327" s="170"/>
      <c r="AT327" s="166" t="s">
        <v>313</v>
      </c>
      <c r="AU327" s="166" t="s">
        <v>81</v>
      </c>
      <c r="AV327" s="14" t="s">
        <v>79</v>
      </c>
      <c r="AW327" s="14" t="s">
        <v>34</v>
      </c>
      <c r="AX327" s="14" t="s">
        <v>72</v>
      </c>
      <c r="AY327" s="166" t="s">
        <v>306</v>
      </c>
    </row>
    <row r="328" spans="2:65" s="14" customFormat="1">
      <c r="B328" s="165"/>
      <c r="D328" s="147" t="s">
        <v>313</v>
      </c>
      <c r="E328" s="166" t="s">
        <v>21</v>
      </c>
      <c r="F328" s="167" t="s">
        <v>6125</v>
      </c>
      <c r="H328" s="166" t="s">
        <v>21</v>
      </c>
      <c r="I328" s="168"/>
      <c r="L328" s="165"/>
      <c r="M328" s="169"/>
      <c r="T328" s="170"/>
      <c r="AT328" s="166" t="s">
        <v>313</v>
      </c>
      <c r="AU328" s="166" t="s">
        <v>81</v>
      </c>
      <c r="AV328" s="14" t="s">
        <v>79</v>
      </c>
      <c r="AW328" s="14" t="s">
        <v>34</v>
      </c>
      <c r="AX328" s="14" t="s">
        <v>72</v>
      </c>
      <c r="AY328" s="166" t="s">
        <v>306</v>
      </c>
    </row>
    <row r="329" spans="2:65" s="12" customFormat="1">
      <c r="B329" s="146"/>
      <c r="D329" s="147" t="s">
        <v>313</v>
      </c>
      <c r="E329" s="148" t="s">
        <v>21</v>
      </c>
      <c r="F329" s="149" t="s">
        <v>6055</v>
      </c>
      <c r="H329" s="150">
        <v>1</v>
      </c>
      <c r="I329" s="151"/>
      <c r="L329" s="146"/>
      <c r="M329" s="152"/>
      <c r="T329" s="153"/>
      <c r="AT329" s="148" t="s">
        <v>313</v>
      </c>
      <c r="AU329" s="148" t="s">
        <v>81</v>
      </c>
      <c r="AV329" s="12" t="s">
        <v>81</v>
      </c>
      <c r="AW329" s="12" t="s">
        <v>34</v>
      </c>
      <c r="AX329" s="12" t="s">
        <v>72</v>
      </c>
      <c r="AY329" s="148" t="s">
        <v>306</v>
      </c>
    </row>
    <row r="330" spans="2:65" s="15" customFormat="1">
      <c r="B330" s="171"/>
      <c r="D330" s="147" t="s">
        <v>313</v>
      </c>
      <c r="E330" s="172" t="s">
        <v>21</v>
      </c>
      <c r="F330" s="173" t="s">
        <v>331</v>
      </c>
      <c r="H330" s="174">
        <v>1</v>
      </c>
      <c r="I330" s="175"/>
      <c r="L330" s="171"/>
      <c r="M330" s="176"/>
      <c r="T330" s="177"/>
      <c r="AT330" s="172" t="s">
        <v>313</v>
      </c>
      <c r="AU330" s="172" t="s">
        <v>81</v>
      </c>
      <c r="AV330" s="15" t="s">
        <v>108</v>
      </c>
      <c r="AW330" s="15" t="s">
        <v>34</v>
      </c>
      <c r="AX330" s="15" t="s">
        <v>79</v>
      </c>
      <c r="AY330" s="172" t="s">
        <v>306</v>
      </c>
    </row>
    <row r="331" spans="2:65" s="1" customFormat="1" ht="16.5" customHeight="1">
      <c r="B331" s="33"/>
      <c r="C331" s="179" t="s">
        <v>743</v>
      </c>
      <c r="D331" s="179" t="s">
        <v>447</v>
      </c>
      <c r="E331" s="180" t="s">
        <v>6126</v>
      </c>
      <c r="F331" s="181" t="s">
        <v>6127</v>
      </c>
      <c r="G331" s="182" t="s">
        <v>236</v>
      </c>
      <c r="H331" s="183">
        <v>14.1</v>
      </c>
      <c r="I331" s="184"/>
      <c r="J331" s="185">
        <f>ROUND(I331*H331,2)</f>
        <v>0</v>
      </c>
      <c r="K331" s="181" t="s">
        <v>311</v>
      </c>
      <c r="L331" s="186"/>
      <c r="M331" s="187" t="s">
        <v>21</v>
      </c>
      <c r="N331" s="188" t="s">
        <v>43</v>
      </c>
      <c r="P331" s="142">
        <f>O331*H331</f>
        <v>0</v>
      </c>
      <c r="Q331" s="142">
        <v>0</v>
      </c>
      <c r="R331" s="142">
        <f>Q331*H331</f>
        <v>0</v>
      </c>
      <c r="S331" s="142">
        <v>0</v>
      </c>
      <c r="T331" s="143">
        <f>S331*H331</f>
        <v>0</v>
      </c>
      <c r="AR331" s="144" t="s">
        <v>365</v>
      </c>
      <c r="AT331" s="144" t="s">
        <v>447</v>
      </c>
      <c r="AU331" s="144" t="s">
        <v>81</v>
      </c>
      <c r="AY331" s="18" t="s">
        <v>306</v>
      </c>
      <c r="BE331" s="145">
        <f>IF(N331="základní",J331,0)</f>
        <v>0</v>
      </c>
      <c r="BF331" s="145">
        <f>IF(N331="snížená",J331,0)</f>
        <v>0</v>
      </c>
      <c r="BG331" s="145">
        <f>IF(N331="zákl. přenesená",J331,0)</f>
        <v>0</v>
      </c>
      <c r="BH331" s="145">
        <f>IF(N331="sníž. přenesená",J331,0)</f>
        <v>0</v>
      </c>
      <c r="BI331" s="145">
        <f>IF(N331="nulová",J331,0)</f>
        <v>0</v>
      </c>
      <c r="BJ331" s="18" t="s">
        <v>79</v>
      </c>
      <c r="BK331" s="145">
        <f>ROUND(I331*H331,2)</f>
        <v>0</v>
      </c>
      <c r="BL331" s="18" t="s">
        <v>108</v>
      </c>
      <c r="BM331" s="144" t="s">
        <v>1115</v>
      </c>
    </row>
    <row r="332" spans="2:65" s="12" customFormat="1">
      <c r="B332" s="146"/>
      <c r="D332" s="147" t="s">
        <v>313</v>
      </c>
      <c r="E332" s="148" t="s">
        <v>21</v>
      </c>
      <c r="F332" s="149" t="s">
        <v>6128</v>
      </c>
      <c r="H332" s="150">
        <v>14.1</v>
      </c>
      <c r="I332" s="151"/>
      <c r="L332" s="146"/>
      <c r="M332" s="152"/>
      <c r="T332" s="153"/>
      <c r="AT332" s="148" t="s">
        <v>313</v>
      </c>
      <c r="AU332" s="148" t="s">
        <v>81</v>
      </c>
      <c r="AV332" s="12" t="s">
        <v>81</v>
      </c>
      <c r="AW332" s="12" t="s">
        <v>34</v>
      </c>
      <c r="AX332" s="12" t="s">
        <v>72</v>
      </c>
      <c r="AY332" s="148" t="s">
        <v>306</v>
      </c>
    </row>
    <row r="333" spans="2:65" s="15" customFormat="1">
      <c r="B333" s="171"/>
      <c r="D333" s="147" t="s">
        <v>313</v>
      </c>
      <c r="E333" s="172" t="s">
        <v>21</v>
      </c>
      <c r="F333" s="173" t="s">
        <v>331</v>
      </c>
      <c r="H333" s="174">
        <v>14.1</v>
      </c>
      <c r="I333" s="175"/>
      <c r="L333" s="171"/>
      <c r="M333" s="176"/>
      <c r="T333" s="177"/>
      <c r="AT333" s="172" t="s">
        <v>313</v>
      </c>
      <c r="AU333" s="172" t="s">
        <v>81</v>
      </c>
      <c r="AV333" s="15" t="s">
        <v>108</v>
      </c>
      <c r="AW333" s="15" t="s">
        <v>34</v>
      </c>
      <c r="AX333" s="15" t="s">
        <v>79</v>
      </c>
      <c r="AY333" s="172" t="s">
        <v>306</v>
      </c>
    </row>
    <row r="334" spans="2:65" s="1" customFormat="1" ht="16.5" customHeight="1">
      <c r="B334" s="33"/>
      <c r="C334" s="133" t="s">
        <v>752</v>
      </c>
      <c r="D334" s="133" t="s">
        <v>308</v>
      </c>
      <c r="E334" s="134" t="s">
        <v>6129</v>
      </c>
      <c r="F334" s="135" t="s">
        <v>6130</v>
      </c>
      <c r="G334" s="136" t="s">
        <v>422</v>
      </c>
      <c r="H334" s="137">
        <v>1</v>
      </c>
      <c r="I334" s="138"/>
      <c r="J334" s="139">
        <f>ROUND(I334*H334,2)</f>
        <v>0</v>
      </c>
      <c r="K334" s="135" t="s">
        <v>311</v>
      </c>
      <c r="L334" s="33"/>
      <c r="M334" s="140" t="s">
        <v>21</v>
      </c>
      <c r="N334" s="141" t="s">
        <v>43</v>
      </c>
      <c r="P334" s="142">
        <f>O334*H334</f>
        <v>0</v>
      </c>
      <c r="Q334" s="142">
        <v>0</v>
      </c>
      <c r="R334" s="142">
        <f>Q334*H334</f>
        <v>0</v>
      </c>
      <c r="S334" s="142">
        <v>0</v>
      </c>
      <c r="T334" s="143">
        <f>S334*H334</f>
        <v>0</v>
      </c>
      <c r="AR334" s="144" t="s">
        <v>108</v>
      </c>
      <c r="AT334" s="144" t="s">
        <v>308</v>
      </c>
      <c r="AU334" s="144" t="s">
        <v>81</v>
      </c>
      <c r="AY334" s="18" t="s">
        <v>306</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108</v>
      </c>
      <c r="BM334" s="144" t="s">
        <v>1125</v>
      </c>
    </row>
    <row r="335" spans="2:65" s="11" customFormat="1" ht="22.9" customHeight="1">
      <c r="B335" s="121"/>
      <c r="D335" s="122" t="s">
        <v>71</v>
      </c>
      <c r="E335" s="131" t="s">
        <v>1463</v>
      </c>
      <c r="F335" s="131" t="s">
        <v>2648</v>
      </c>
      <c r="I335" s="124"/>
      <c r="J335" s="132">
        <f>BK335</f>
        <v>0</v>
      </c>
      <c r="L335" s="121"/>
      <c r="M335" s="126"/>
      <c r="P335" s="127">
        <f>SUM(P336:P373)</f>
        <v>0</v>
      </c>
      <c r="R335" s="127">
        <f>SUM(R336:R373)</f>
        <v>0</v>
      </c>
      <c r="T335" s="128">
        <f>SUM(T336:T373)</f>
        <v>0</v>
      </c>
      <c r="AR335" s="122" t="s">
        <v>79</v>
      </c>
      <c r="AT335" s="129" t="s">
        <v>71</v>
      </c>
      <c r="AU335" s="129" t="s">
        <v>79</v>
      </c>
      <c r="AY335" s="122" t="s">
        <v>306</v>
      </c>
      <c r="BK335" s="130">
        <f>SUM(BK336:BK373)</f>
        <v>0</v>
      </c>
    </row>
    <row r="336" spans="2:65" s="1" customFormat="1" ht="16.5" customHeight="1">
      <c r="B336" s="33"/>
      <c r="C336" s="133" t="s">
        <v>758</v>
      </c>
      <c r="D336" s="133" t="s">
        <v>308</v>
      </c>
      <c r="E336" s="134" t="s">
        <v>6131</v>
      </c>
      <c r="F336" s="135" t="s">
        <v>6132</v>
      </c>
      <c r="G336" s="136" t="s">
        <v>375</v>
      </c>
      <c r="H336" s="137">
        <v>21.08</v>
      </c>
      <c r="I336" s="138"/>
      <c r="J336" s="139">
        <f>ROUND(I336*H336,2)</f>
        <v>0</v>
      </c>
      <c r="K336" s="135" t="s">
        <v>3596</v>
      </c>
      <c r="L336" s="33"/>
      <c r="M336" s="140" t="s">
        <v>21</v>
      </c>
      <c r="N336" s="141" t="s">
        <v>43</v>
      </c>
      <c r="P336" s="142">
        <f>O336*H336</f>
        <v>0</v>
      </c>
      <c r="Q336" s="142">
        <v>0</v>
      </c>
      <c r="R336" s="142">
        <f>Q336*H336</f>
        <v>0</v>
      </c>
      <c r="S336" s="142">
        <v>0</v>
      </c>
      <c r="T336" s="143">
        <f>S336*H336</f>
        <v>0</v>
      </c>
      <c r="AR336" s="144" t="s">
        <v>108</v>
      </c>
      <c r="AT336" s="144" t="s">
        <v>308</v>
      </c>
      <c r="AU336" s="144" t="s">
        <v>81</v>
      </c>
      <c r="AY336" s="18" t="s">
        <v>306</v>
      </c>
      <c r="BE336" s="145">
        <f>IF(N336="základní",J336,0)</f>
        <v>0</v>
      </c>
      <c r="BF336" s="145">
        <f>IF(N336="snížená",J336,0)</f>
        <v>0</v>
      </c>
      <c r="BG336" s="145">
        <f>IF(N336="zákl. přenesená",J336,0)</f>
        <v>0</v>
      </c>
      <c r="BH336" s="145">
        <f>IF(N336="sníž. přenesená",J336,0)</f>
        <v>0</v>
      </c>
      <c r="BI336" s="145">
        <f>IF(N336="nulová",J336,0)</f>
        <v>0</v>
      </c>
      <c r="BJ336" s="18" t="s">
        <v>79</v>
      </c>
      <c r="BK336" s="145">
        <f>ROUND(I336*H336,2)</f>
        <v>0</v>
      </c>
      <c r="BL336" s="18" t="s">
        <v>108</v>
      </c>
      <c r="BM336" s="144" t="s">
        <v>1138</v>
      </c>
    </row>
    <row r="337" spans="2:65" s="1" customFormat="1">
      <c r="B337" s="33"/>
      <c r="D337" s="161" t="s">
        <v>321</v>
      </c>
      <c r="F337" s="162" t="s">
        <v>6133</v>
      </c>
      <c r="I337" s="163"/>
      <c r="L337" s="33"/>
      <c r="M337" s="164"/>
      <c r="T337" s="52"/>
      <c r="AT337" s="18" t="s">
        <v>321</v>
      </c>
      <c r="AU337" s="18" t="s">
        <v>81</v>
      </c>
    </row>
    <row r="338" spans="2:65" s="14" customFormat="1">
      <c r="B338" s="165"/>
      <c r="D338" s="147" t="s">
        <v>313</v>
      </c>
      <c r="E338" s="166" t="s">
        <v>21</v>
      </c>
      <c r="F338" s="167" t="s">
        <v>6134</v>
      </c>
      <c r="H338" s="166" t="s">
        <v>21</v>
      </c>
      <c r="I338" s="168"/>
      <c r="L338" s="165"/>
      <c r="M338" s="169"/>
      <c r="T338" s="170"/>
      <c r="AT338" s="166" t="s">
        <v>313</v>
      </c>
      <c r="AU338" s="166" t="s">
        <v>81</v>
      </c>
      <c r="AV338" s="14" t="s">
        <v>79</v>
      </c>
      <c r="AW338" s="14" t="s">
        <v>34</v>
      </c>
      <c r="AX338" s="14" t="s">
        <v>72</v>
      </c>
      <c r="AY338" s="166" t="s">
        <v>306</v>
      </c>
    </row>
    <row r="339" spans="2:65" s="12" customFormat="1">
      <c r="B339" s="146"/>
      <c r="D339" s="147" t="s">
        <v>313</v>
      </c>
      <c r="E339" s="148" t="s">
        <v>21</v>
      </c>
      <c r="F339" s="149" t="s">
        <v>6135</v>
      </c>
      <c r="H339" s="150">
        <v>21.08</v>
      </c>
      <c r="I339" s="151"/>
      <c r="L339" s="146"/>
      <c r="M339" s="152"/>
      <c r="T339" s="153"/>
      <c r="AT339" s="148" t="s">
        <v>313</v>
      </c>
      <c r="AU339" s="148" t="s">
        <v>81</v>
      </c>
      <c r="AV339" s="12" t="s">
        <v>81</v>
      </c>
      <c r="AW339" s="12" t="s">
        <v>34</v>
      </c>
      <c r="AX339" s="12" t="s">
        <v>72</v>
      </c>
      <c r="AY339" s="148" t="s">
        <v>306</v>
      </c>
    </row>
    <row r="340" spans="2:65" s="15" customFormat="1">
      <c r="B340" s="171"/>
      <c r="D340" s="147" t="s">
        <v>313</v>
      </c>
      <c r="E340" s="172" t="s">
        <v>21</v>
      </c>
      <c r="F340" s="173" t="s">
        <v>331</v>
      </c>
      <c r="H340" s="174">
        <v>21.08</v>
      </c>
      <c r="I340" s="175"/>
      <c r="L340" s="171"/>
      <c r="M340" s="176"/>
      <c r="T340" s="177"/>
      <c r="AT340" s="172" t="s">
        <v>313</v>
      </c>
      <c r="AU340" s="172" t="s">
        <v>81</v>
      </c>
      <c r="AV340" s="15" t="s">
        <v>108</v>
      </c>
      <c r="AW340" s="15" t="s">
        <v>34</v>
      </c>
      <c r="AX340" s="15" t="s">
        <v>79</v>
      </c>
      <c r="AY340" s="172" t="s">
        <v>306</v>
      </c>
    </row>
    <row r="341" spans="2:65" s="1" customFormat="1" ht="16.5" customHeight="1">
      <c r="B341" s="33"/>
      <c r="C341" s="133" t="s">
        <v>764</v>
      </c>
      <c r="D341" s="133" t="s">
        <v>308</v>
      </c>
      <c r="E341" s="134" t="s">
        <v>6136</v>
      </c>
      <c r="F341" s="135" t="s">
        <v>6137</v>
      </c>
      <c r="G341" s="136" t="s">
        <v>375</v>
      </c>
      <c r="H341" s="137">
        <v>295.12</v>
      </c>
      <c r="I341" s="138"/>
      <c r="J341" s="139">
        <f>ROUND(I341*H341,2)</f>
        <v>0</v>
      </c>
      <c r="K341" s="135" t="s">
        <v>3596</v>
      </c>
      <c r="L341" s="33"/>
      <c r="M341" s="140" t="s">
        <v>21</v>
      </c>
      <c r="N341" s="141" t="s">
        <v>43</v>
      </c>
      <c r="P341" s="142">
        <f>O341*H341</f>
        <v>0</v>
      </c>
      <c r="Q341" s="142">
        <v>0</v>
      </c>
      <c r="R341" s="142">
        <f>Q341*H341</f>
        <v>0</v>
      </c>
      <c r="S341" s="142">
        <v>0</v>
      </c>
      <c r="T341" s="143">
        <f>S341*H341</f>
        <v>0</v>
      </c>
      <c r="AR341" s="144" t="s">
        <v>108</v>
      </c>
      <c r="AT341" s="144" t="s">
        <v>308</v>
      </c>
      <c r="AU341" s="144" t="s">
        <v>81</v>
      </c>
      <c r="AY341" s="18" t="s">
        <v>306</v>
      </c>
      <c r="BE341" s="145">
        <f>IF(N341="základní",J341,0)</f>
        <v>0</v>
      </c>
      <c r="BF341" s="145">
        <f>IF(N341="snížená",J341,0)</f>
        <v>0</v>
      </c>
      <c r="BG341" s="145">
        <f>IF(N341="zákl. přenesená",J341,0)</f>
        <v>0</v>
      </c>
      <c r="BH341" s="145">
        <f>IF(N341="sníž. přenesená",J341,0)</f>
        <v>0</v>
      </c>
      <c r="BI341" s="145">
        <f>IF(N341="nulová",J341,0)</f>
        <v>0</v>
      </c>
      <c r="BJ341" s="18" t="s">
        <v>79</v>
      </c>
      <c r="BK341" s="145">
        <f>ROUND(I341*H341,2)</f>
        <v>0</v>
      </c>
      <c r="BL341" s="18" t="s">
        <v>108</v>
      </c>
      <c r="BM341" s="144" t="s">
        <v>1154</v>
      </c>
    </row>
    <row r="342" spans="2:65" s="1" customFormat="1">
      <c r="B342" s="33"/>
      <c r="D342" s="161" t="s">
        <v>321</v>
      </c>
      <c r="F342" s="162" t="s">
        <v>6138</v>
      </c>
      <c r="I342" s="163"/>
      <c r="L342" s="33"/>
      <c r="M342" s="164"/>
      <c r="T342" s="52"/>
      <c r="AT342" s="18" t="s">
        <v>321</v>
      </c>
      <c r="AU342" s="18" t="s">
        <v>81</v>
      </c>
    </row>
    <row r="343" spans="2:65" s="14" customFormat="1">
      <c r="B343" s="165"/>
      <c r="D343" s="147" t="s">
        <v>313</v>
      </c>
      <c r="E343" s="166" t="s">
        <v>21</v>
      </c>
      <c r="F343" s="167" t="s">
        <v>2659</v>
      </c>
      <c r="H343" s="166" t="s">
        <v>21</v>
      </c>
      <c r="I343" s="168"/>
      <c r="L343" s="165"/>
      <c r="M343" s="169"/>
      <c r="T343" s="170"/>
      <c r="AT343" s="166" t="s">
        <v>313</v>
      </c>
      <c r="AU343" s="166" t="s">
        <v>81</v>
      </c>
      <c r="AV343" s="14" t="s">
        <v>79</v>
      </c>
      <c r="AW343" s="14" t="s">
        <v>34</v>
      </c>
      <c r="AX343" s="14" t="s">
        <v>72</v>
      </c>
      <c r="AY343" s="166" t="s">
        <v>306</v>
      </c>
    </row>
    <row r="344" spans="2:65" s="12" customFormat="1">
      <c r="B344" s="146"/>
      <c r="D344" s="147" t="s">
        <v>313</v>
      </c>
      <c r="E344" s="148" t="s">
        <v>21</v>
      </c>
      <c r="F344" s="149" t="s">
        <v>6139</v>
      </c>
      <c r="H344" s="150">
        <v>295.12</v>
      </c>
      <c r="I344" s="151"/>
      <c r="L344" s="146"/>
      <c r="M344" s="152"/>
      <c r="T344" s="153"/>
      <c r="AT344" s="148" t="s">
        <v>313</v>
      </c>
      <c r="AU344" s="148" t="s">
        <v>81</v>
      </c>
      <c r="AV344" s="12" t="s">
        <v>81</v>
      </c>
      <c r="AW344" s="12" t="s">
        <v>34</v>
      </c>
      <c r="AX344" s="12" t="s">
        <v>72</v>
      </c>
      <c r="AY344" s="148" t="s">
        <v>306</v>
      </c>
    </row>
    <row r="345" spans="2:65" s="15" customFormat="1">
      <c r="B345" s="171"/>
      <c r="D345" s="147" t="s">
        <v>313</v>
      </c>
      <c r="E345" s="172" t="s">
        <v>21</v>
      </c>
      <c r="F345" s="173" t="s">
        <v>331</v>
      </c>
      <c r="H345" s="174">
        <v>295.12</v>
      </c>
      <c r="I345" s="175"/>
      <c r="L345" s="171"/>
      <c r="M345" s="176"/>
      <c r="T345" s="177"/>
      <c r="AT345" s="172" t="s">
        <v>313</v>
      </c>
      <c r="AU345" s="172" t="s">
        <v>81</v>
      </c>
      <c r="AV345" s="15" t="s">
        <v>108</v>
      </c>
      <c r="AW345" s="15" t="s">
        <v>34</v>
      </c>
      <c r="AX345" s="15" t="s">
        <v>79</v>
      </c>
      <c r="AY345" s="172" t="s">
        <v>306</v>
      </c>
    </row>
    <row r="346" spans="2:65" s="1" customFormat="1" ht="16.5" customHeight="1">
      <c r="B346" s="33"/>
      <c r="C346" s="133" t="s">
        <v>770</v>
      </c>
      <c r="D346" s="133" t="s">
        <v>308</v>
      </c>
      <c r="E346" s="134" t="s">
        <v>2649</v>
      </c>
      <c r="F346" s="135" t="s">
        <v>2650</v>
      </c>
      <c r="G346" s="136" t="s">
        <v>375</v>
      </c>
      <c r="H346" s="137">
        <v>155.68199999999999</v>
      </c>
      <c r="I346" s="138"/>
      <c r="J346" s="139">
        <f>ROUND(I346*H346,2)</f>
        <v>0</v>
      </c>
      <c r="K346" s="135" t="s">
        <v>3596</v>
      </c>
      <c r="L346" s="33"/>
      <c r="M346" s="140" t="s">
        <v>21</v>
      </c>
      <c r="N346" s="141" t="s">
        <v>43</v>
      </c>
      <c r="P346" s="142">
        <f>O346*H346</f>
        <v>0</v>
      </c>
      <c r="Q346" s="142">
        <v>0</v>
      </c>
      <c r="R346" s="142">
        <f>Q346*H346</f>
        <v>0</v>
      </c>
      <c r="S346" s="142">
        <v>0</v>
      </c>
      <c r="T346" s="143">
        <f>S346*H346</f>
        <v>0</v>
      </c>
      <c r="AR346" s="144" t="s">
        <v>108</v>
      </c>
      <c r="AT346" s="144" t="s">
        <v>308</v>
      </c>
      <c r="AU346" s="144" t="s">
        <v>81</v>
      </c>
      <c r="AY346" s="18" t="s">
        <v>306</v>
      </c>
      <c r="BE346" s="145">
        <f>IF(N346="základní",J346,0)</f>
        <v>0</v>
      </c>
      <c r="BF346" s="145">
        <f>IF(N346="snížená",J346,0)</f>
        <v>0</v>
      </c>
      <c r="BG346" s="145">
        <f>IF(N346="zákl. přenesená",J346,0)</f>
        <v>0</v>
      </c>
      <c r="BH346" s="145">
        <f>IF(N346="sníž. přenesená",J346,0)</f>
        <v>0</v>
      </c>
      <c r="BI346" s="145">
        <f>IF(N346="nulová",J346,0)</f>
        <v>0</v>
      </c>
      <c r="BJ346" s="18" t="s">
        <v>79</v>
      </c>
      <c r="BK346" s="145">
        <f>ROUND(I346*H346,2)</f>
        <v>0</v>
      </c>
      <c r="BL346" s="18" t="s">
        <v>108</v>
      </c>
      <c r="BM346" s="144" t="s">
        <v>1173</v>
      </c>
    </row>
    <row r="347" spans="2:65" s="1" customFormat="1">
      <c r="B347" s="33"/>
      <c r="D347" s="161" t="s">
        <v>321</v>
      </c>
      <c r="F347" s="162" t="s">
        <v>6140</v>
      </c>
      <c r="I347" s="163"/>
      <c r="L347" s="33"/>
      <c r="M347" s="164"/>
      <c r="T347" s="52"/>
      <c r="AT347" s="18" t="s">
        <v>321</v>
      </c>
      <c r="AU347" s="18" t="s">
        <v>81</v>
      </c>
    </row>
    <row r="348" spans="2:65" s="14" customFormat="1">
      <c r="B348" s="165"/>
      <c r="D348" s="147" t="s">
        <v>313</v>
      </c>
      <c r="E348" s="166" t="s">
        <v>21</v>
      </c>
      <c r="F348" s="167" t="s">
        <v>6141</v>
      </c>
      <c r="H348" s="166" t="s">
        <v>21</v>
      </c>
      <c r="I348" s="168"/>
      <c r="L348" s="165"/>
      <c r="M348" s="169"/>
      <c r="T348" s="170"/>
      <c r="AT348" s="166" t="s">
        <v>313</v>
      </c>
      <c r="AU348" s="166" t="s">
        <v>81</v>
      </c>
      <c r="AV348" s="14" t="s">
        <v>79</v>
      </c>
      <c r="AW348" s="14" t="s">
        <v>34</v>
      </c>
      <c r="AX348" s="14" t="s">
        <v>72</v>
      </c>
      <c r="AY348" s="166" t="s">
        <v>306</v>
      </c>
    </row>
    <row r="349" spans="2:65" s="12" customFormat="1">
      <c r="B349" s="146"/>
      <c r="D349" s="147" t="s">
        <v>313</v>
      </c>
      <c r="E349" s="148" t="s">
        <v>21</v>
      </c>
      <c r="F349" s="149" t="s">
        <v>6142</v>
      </c>
      <c r="H349" s="150">
        <v>19.988</v>
      </c>
      <c r="I349" s="151"/>
      <c r="L349" s="146"/>
      <c r="M349" s="152"/>
      <c r="T349" s="153"/>
      <c r="AT349" s="148" t="s">
        <v>313</v>
      </c>
      <c r="AU349" s="148" t="s">
        <v>81</v>
      </c>
      <c r="AV349" s="12" t="s">
        <v>81</v>
      </c>
      <c r="AW349" s="12" t="s">
        <v>34</v>
      </c>
      <c r="AX349" s="12" t="s">
        <v>72</v>
      </c>
      <c r="AY349" s="148" t="s">
        <v>306</v>
      </c>
    </row>
    <row r="350" spans="2:65" s="12" customFormat="1">
      <c r="B350" s="146"/>
      <c r="D350" s="147" t="s">
        <v>313</v>
      </c>
      <c r="E350" s="148" t="s">
        <v>21</v>
      </c>
      <c r="F350" s="149" t="s">
        <v>6143</v>
      </c>
      <c r="H350" s="150">
        <v>2.76</v>
      </c>
      <c r="I350" s="151"/>
      <c r="L350" s="146"/>
      <c r="M350" s="152"/>
      <c r="T350" s="153"/>
      <c r="AT350" s="148" t="s">
        <v>313</v>
      </c>
      <c r="AU350" s="148" t="s">
        <v>81</v>
      </c>
      <c r="AV350" s="12" t="s">
        <v>81</v>
      </c>
      <c r="AW350" s="12" t="s">
        <v>34</v>
      </c>
      <c r="AX350" s="12" t="s">
        <v>72</v>
      </c>
      <c r="AY350" s="148" t="s">
        <v>306</v>
      </c>
    </row>
    <row r="351" spans="2:65" s="14" customFormat="1">
      <c r="B351" s="165"/>
      <c r="D351" s="147" t="s">
        <v>313</v>
      </c>
      <c r="E351" s="166" t="s">
        <v>21</v>
      </c>
      <c r="F351" s="167" t="s">
        <v>6144</v>
      </c>
      <c r="H351" s="166" t="s">
        <v>21</v>
      </c>
      <c r="I351" s="168"/>
      <c r="L351" s="165"/>
      <c r="M351" s="169"/>
      <c r="T351" s="170"/>
      <c r="AT351" s="166" t="s">
        <v>313</v>
      </c>
      <c r="AU351" s="166" t="s">
        <v>81</v>
      </c>
      <c r="AV351" s="14" t="s">
        <v>79</v>
      </c>
      <c r="AW351" s="14" t="s">
        <v>34</v>
      </c>
      <c r="AX351" s="14" t="s">
        <v>72</v>
      </c>
      <c r="AY351" s="166" t="s">
        <v>306</v>
      </c>
    </row>
    <row r="352" spans="2:65" s="12" customFormat="1">
      <c r="B352" s="146"/>
      <c r="D352" s="147" t="s">
        <v>313</v>
      </c>
      <c r="E352" s="148" t="s">
        <v>21</v>
      </c>
      <c r="F352" s="149" t="s">
        <v>6145</v>
      </c>
      <c r="H352" s="150">
        <v>72.02</v>
      </c>
      <c r="I352" s="151"/>
      <c r="L352" s="146"/>
      <c r="M352" s="152"/>
      <c r="T352" s="153"/>
      <c r="AT352" s="148" t="s">
        <v>313</v>
      </c>
      <c r="AU352" s="148" t="s">
        <v>81</v>
      </c>
      <c r="AV352" s="12" t="s">
        <v>81</v>
      </c>
      <c r="AW352" s="12" t="s">
        <v>34</v>
      </c>
      <c r="AX352" s="12" t="s">
        <v>72</v>
      </c>
      <c r="AY352" s="148" t="s">
        <v>306</v>
      </c>
    </row>
    <row r="353" spans="2:65" s="14" customFormat="1">
      <c r="B353" s="165"/>
      <c r="D353" s="147" t="s">
        <v>313</v>
      </c>
      <c r="E353" s="166" t="s">
        <v>21</v>
      </c>
      <c r="F353" s="167" t="s">
        <v>6146</v>
      </c>
      <c r="H353" s="166" t="s">
        <v>21</v>
      </c>
      <c r="I353" s="168"/>
      <c r="L353" s="165"/>
      <c r="M353" s="169"/>
      <c r="T353" s="170"/>
      <c r="AT353" s="166" t="s">
        <v>313</v>
      </c>
      <c r="AU353" s="166" t="s">
        <v>81</v>
      </c>
      <c r="AV353" s="14" t="s">
        <v>79</v>
      </c>
      <c r="AW353" s="14" t="s">
        <v>34</v>
      </c>
      <c r="AX353" s="14" t="s">
        <v>72</v>
      </c>
      <c r="AY353" s="166" t="s">
        <v>306</v>
      </c>
    </row>
    <row r="354" spans="2:65" s="12" customFormat="1">
      <c r="B354" s="146"/>
      <c r="D354" s="147" t="s">
        <v>313</v>
      </c>
      <c r="E354" s="148" t="s">
        <v>21</v>
      </c>
      <c r="F354" s="149" t="s">
        <v>6147</v>
      </c>
      <c r="H354" s="150">
        <v>60.18</v>
      </c>
      <c r="I354" s="151"/>
      <c r="L354" s="146"/>
      <c r="M354" s="152"/>
      <c r="T354" s="153"/>
      <c r="AT354" s="148" t="s">
        <v>313</v>
      </c>
      <c r="AU354" s="148" t="s">
        <v>81</v>
      </c>
      <c r="AV354" s="12" t="s">
        <v>81</v>
      </c>
      <c r="AW354" s="12" t="s">
        <v>34</v>
      </c>
      <c r="AX354" s="12" t="s">
        <v>72</v>
      </c>
      <c r="AY354" s="148" t="s">
        <v>306</v>
      </c>
    </row>
    <row r="355" spans="2:65" s="14" customFormat="1">
      <c r="B355" s="165"/>
      <c r="D355" s="147" t="s">
        <v>313</v>
      </c>
      <c r="E355" s="166" t="s">
        <v>21</v>
      </c>
      <c r="F355" s="167" t="s">
        <v>6148</v>
      </c>
      <c r="H355" s="166" t="s">
        <v>21</v>
      </c>
      <c r="I355" s="168"/>
      <c r="L355" s="165"/>
      <c r="M355" s="169"/>
      <c r="T355" s="170"/>
      <c r="AT355" s="166" t="s">
        <v>313</v>
      </c>
      <c r="AU355" s="166" t="s">
        <v>81</v>
      </c>
      <c r="AV355" s="14" t="s">
        <v>79</v>
      </c>
      <c r="AW355" s="14" t="s">
        <v>34</v>
      </c>
      <c r="AX355" s="14" t="s">
        <v>72</v>
      </c>
      <c r="AY355" s="166" t="s">
        <v>306</v>
      </c>
    </row>
    <row r="356" spans="2:65" s="12" customFormat="1">
      <c r="B356" s="146"/>
      <c r="D356" s="147" t="s">
        <v>313</v>
      </c>
      <c r="E356" s="148" t="s">
        <v>21</v>
      </c>
      <c r="F356" s="149" t="s">
        <v>6149</v>
      </c>
      <c r="H356" s="150">
        <v>0.30599999999999999</v>
      </c>
      <c r="I356" s="151"/>
      <c r="L356" s="146"/>
      <c r="M356" s="152"/>
      <c r="T356" s="153"/>
      <c r="AT356" s="148" t="s">
        <v>313</v>
      </c>
      <c r="AU356" s="148" t="s">
        <v>81</v>
      </c>
      <c r="AV356" s="12" t="s">
        <v>81</v>
      </c>
      <c r="AW356" s="12" t="s">
        <v>34</v>
      </c>
      <c r="AX356" s="12" t="s">
        <v>72</v>
      </c>
      <c r="AY356" s="148" t="s">
        <v>306</v>
      </c>
    </row>
    <row r="357" spans="2:65" s="14" customFormat="1">
      <c r="B357" s="165"/>
      <c r="D357" s="147" t="s">
        <v>313</v>
      </c>
      <c r="E357" s="166" t="s">
        <v>21</v>
      </c>
      <c r="F357" s="167" t="s">
        <v>6150</v>
      </c>
      <c r="H357" s="166" t="s">
        <v>21</v>
      </c>
      <c r="I357" s="168"/>
      <c r="L357" s="165"/>
      <c r="M357" s="169"/>
      <c r="T357" s="170"/>
      <c r="AT357" s="166" t="s">
        <v>313</v>
      </c>
      <c r="AU357" s="166" t="s">
        <v>81</v>
      </c>
      <c r="AV357" s="14" t="s">
        <v>79</v>
      </c>
      <c r="AW357" s="14" t="s">
        <v>34</v>
      </c>
      <c r="AX357" s="14" t="s">
        <v>72</v>
      </c>
      <c r="AY357" s="166" t="s">
        <v>306</v>
      </c>
    </row>
    <row r="358" spans="2:65" s="12" customFormat="1">
      <c r="B358" s="146"/>
      <c r="D358" s="147" t="s">
        <v>313</v>
      </c>
      <c r="E358" s="148" t="s">
        <v>21</v>
      </c>
      <c r="F358" s="149" t="s">
        <v>6151</v>
      </c>
      <c r="H358" s="150">
        <v>0.42799999999999999</v>
      </c>
      <c r="I358" s="151"/>
      <c r="L358" s="146"/>
      <c r="M358" s="152"/>
      <c r="T358" s="153"/>
      <c r="AT358" s="148" t="s">
        <v>313</v>
      </c>
      <c r="AU358" s="148" t="s">
        <v>81</v>
      </c>
      <c r="AV358" s="12" t="s">
        <v>81</v>
      </c>
      <c r="AW358" s="12" t="s">
        <v>34</v>
      </c>
      <c r="AX358" s="12" t="s">
        <v>72</v>
      </c>
      <c r="AY358" s="148" t="s">
        <v>306</v>
      </c>
    </row>
    <row r="359" spans="2:65" s="15" customFormat="1">
      <c r="B359" s="171"/>
      <c r="D359" s="147" t="s">
        <v>313</v>
      </c>
      <c r="E359" s="172" t="s">
        <v>21</v>
      </c>
      <c r="F359" s="173" t="s">
        <v>5951</v>
      </c>
      <c r="H359" s="174">
        <v>155.68200000000002</v>
      </c>
      <c r="I359" s="175"/>
      <c r="L359" s="171"/>
      <c r="M359" s="176"/>
      <c r="T359" s="177"/>
      <c r="AT359" s="172" t="s">
        <v>313</v>
      </c>
      <c r="AU359" s="172" t="s">
        <v>81</v>
      </c>
      <c r="AV359" s="15" t="s">
        <v>108</v>
      </c>
      <c r="AW359" s="15" t="s">
        <v>34</v>
      </c>
      <c r="AX359" s="15" t="s">
        <v>79</v>
      </c>
      <c r="AY359" s="172" t="s">
        <v>306</v>
      </c>
    </row>
    <row r="360" spans="2:65" s="1" customFormat="1" ht="16.5" customHeight="1">
      <c r="B360" s="33"/>
      <c r="C360" s="133" t="s">
        <v>776</v>
      </c>
      <c r="D360" s="133" t="s">
        <v>308</v>
      </c>
      <c r="E360" s="134" t="s">
        <v>2655</v>
      </c>
      <c r="F360" s="135" t="s">
        <v>2656</v>
      </c>
      <c r="G360" s="136" t="s">
        <v>375</v>
      </c>
      <c r="H360" s="137">
        <v>2179.5479999999998</v>
      </c>
      <c r="I360" s="138"/>
      <c r="J360" s="139">
        <f>ROUND(I360*H360,2)</f>
        <v>0</v>
      </c>
      <c r="K360" s="135" t="s">
        <v>3596</v>
      </c>
      <c r="L360" s="33"/>
      <c r="M360" s="140" t="s">
        <v>21</v>
      </c>
      <c r="N360" s="141" t="s">
        <v>43</v>
      </c>
      <c r="P360" s="142">
        <f>O360*H360</f>
        <v>0</v>
      </c>
      <c r="Q360" s="142">
        <v>0</v>
      </c>
      <c r="R360" s="142">
        <f>Q360*H360</f>
        <v>0</v>
      </c>
      <c r="S360" s="142">
        <v>0</v>
      </c>
      <c r="T360" s="143">
        <f>S360*H360</f>
        <v>0</v>
      </c>
      <c r="AR360" s="144" t="s">
        <v>108</v>
      </c>
      <c r="AT360" s="144" t="s">
        <v>308</v>
      </c>
      <c r="AU360" s="144" t="s">
        <v>81</v>
      </c>
      <c r="AY360" s="18" t="s">
        <v>306</v>
      </c>
      <c r="BE360" s="145">
        <f>IF(N360="základní",J360,0)</f>
        <v>0</v>
      </c>
      <c r="BF360" s="145">
        <f>IF(N360="snížená",J360,0)</f>
        <v>0</v>
      </c>
      <c r="BG360" s="145">
        <f>IF(N360="zákl. přenesená",J360,0)</f>
        <v>0</v>
      </c>
      <c r="BH360" s="145">
        <f>IF(N360="sníž. přenesená",J360,0)</f>
        <v>0</v>
      </c>
      <c r="BI360" s="145">
        <f>IF(N360="nulová",J360,0)</f>
        <v>0</v>
      </c>
      <c r="BJ360" s="18" t="s">
        <v>79</v>
      </c>
      <c r="BK360" s="145">
        <f>ROUND(I360*H360,2)</f>
        <v>0</v>
      </c>
      <c r="BL360" s="18" t="s">
        <v>108</v>
      </c>
      <c r="BM360" s="144" t="s">
        <v>1189</v>
      </c>
    </row>
    <row r="361" spans="2:65" s="1" customFormat="1">
      <c r="B361" s="33"/>
      <c r="D361" s="161" t="s">
        <v>321</v>
      </c>
      <c r="F361" s="162" t="s">
        <v>6152</v>
      </c>
      <c r="I361" s="163"/>
      <c r="L361" s="33"/>
      <c r="M361" s="164"/>
      <c r="T361" s="52"/>
      <c r="AT361" s="18" t="s">
        <v>321</v>
      </c>
      <c r="AU361" s="18" t="s">
        <v>81</v>
      </c>
    </row>
    <row r="362" spans="2:65" s="14" customFormat="1">
      <c r="B362" s="165"/>
      <c r="D362" s="147" t="s">
        <v>313</v>
      </c>
      <c r="E362" s="166" t="s">
        <v>21</v>
      </c>
      <c r="F362" s="167" t="s">
        <v>6153</v>
      </c>
      <c r="H362" s="166" t="s">
        <v>21</v>
      </c>
      <c r="I362" s="168"/>
      <c r="L362" s="165"/>
      <c r="M362" s="169"/>
      <c r="T362" s="170"/>
      <c r="AT362" s="166" t="s">
        <v>313</v>
      </c>
      <c r="AU362" s="166" t="s">
        <v>81</v>
      </c>
      <c r="AV362" s="14" t="s">
        <v>79</v>
      </c>
      <c r="AW362" s="14" t="s">
        <v>34</v>
      </c>
      <c r="AX362" s="14" t="s">
        <v>72</v>
      </c>
      <c r="AY362" s="166" t="s">
        <v>306</v>
      </c>
    </row>
    <row r="363" spans="2:65" s="12" customFormat="1">
      <c r="B363" s="146"/>
      <c r="D363" s="147" t="s">
        <v>313</v>
      </c>
      <c r="E363" s="148" t="s">
        <v>21</v>
      </c>
      <c r="F363" s="149" t="s">
        <v>6154</v>
      </c>
      <c r="H363" s="150">
        <v>2179.5479999999998</v>
      </c>
      <c r="I363" s="151"/>
      <c r="L363" s="146"/>
      <c r="M363" s="152"/>
      <c r="T363" s="153"/>
      <c r="AT363" s="148" t="s">
        <v>313</v>
      </c>
      <c r="AU363" s="148" t="s">
        <v>81</v>
      </c>
      <c r="AV363" s="12" t="s">
        <v>81</v>
      </c>
      <c r="AW363" s="12" t="s">
        <v>34</v>
      </c>
      <c r="AX363" s="12" t="s">
        <v>72</v>
      </c>
      <c r="AY363" s="148" t="s">
        <v>306</v>
      </c>
    </row>
    <row r="364" spans="2:65" s="15" customFormat="1">
      <c r="B364" s="171"/>
      <c r="D364" s="147" t="s">
        <v>313</v>
      </c>
      <c r="E364" s="172" t="s">
        <v>21</v>
      </c>
      <c r="F364" s="173" t="s">
        <v>331</v>
      </c>
      <c r="H364" s="174">
        <v>2179.5479999999998</v>
      </c>
      <c r="I364" s="175"/>
      <c r="L364" s="171"/>
      <c r="M364" s="176"/>
      <c r="T364" s="177"/>
      <c r="AT364" s="172" t="s">
        <v>313</v>
      </c>
      <c r="AU364" s="172" t="s">
        <v>81</v>
      </c>
      <c r="AV364" s="15" t="s">
        <v>108</v>
      </c>
      <c r="AW364" s="15" t="s">
        <v>34</v>
      </c>
      <c r="AX364" s="15" t="s">
        <v>79</v>
      </c>
      <c r="AY364" s="172" t="s">
        <v>306</v>
      </c>
    </row>
    <row r="365" spans="2:65" s="1" customFormat="1" ht="24.2" customHeight="1">
      <c r="B365" s="33"/>
      <c r="C365" s="133" t="s">
        <v>784</v>
      </c>
      <c r="D365" s="133" t="s">
        <v>308</v>
      </c>
      <c r="E365" s="134" t="s">
        <v>2661</v>
      </c>
      <c r="F365" s="135" t="s">
        <v>6155</v>
      </c>
      <c r="G365" s="136" t="s">
        <v>375</v>
      </c>
      <c r="H365" s="137">
        <v>155.25399999999999</v>
      </c>
      <c r="I365" s="138"/>
      <c r="J365" s="139">
        <f>ROUND(I365*H365,2)</f>
        <v>0</v>
      </c>
      <c r="K365" s="135" t="s">
        <v>3596</v>
      </c>
      <c r="L365" s="33"/>
      <c r="M365" s="140" t="s">
        <v>21</v>
      </c>
      <c r="N365" s="141" t="s">
        <v>43</v>
      </c>
      <c r="P365" s="142">
        <f>O365*H365</f>
        <v>0</v>
      </c>
      <c r="Q365" s="142">
        <v>0</v>
      </c>
      <c r="R365" s="142">
        <f>Q365*H365</f>
        <v>0</v>
      </c>
      <c r="S365" s="142">
        <v>0</v>
      </c>
      <c r="T365" s="143">
        <f>S365*H365</f>
        <v>0</v>
      </c>
      <c r="AR365" s="144" t="s">
        <v>108</v>
      </c>
      <c r="AT365" s="144" t="s">
        <v>308</v>
      </c>
      <c r="AU365" s="144" t="s">
        <v>81</v>
      </c>
      <c r="AY365" s="18" t="s">
        <v>306</v>
      </c>
      <c r="BE365" s="145">
        <f>IF(N365="základní",J365,0)</f>
        <v>0</v>
      </c>
      <c r="BF365" s="145">
        <f>IF(N365="snížená",J365,0)</f>
        <v>0</v>
      </c>
      <c r="BG365" s="145">
        <f>IF(N365="zákl. přenesená",J365,0)</f>
        <v>0</v>
      </c>
      <c r="BH365" s="145">
        <f>IF(N365="sníž. přenesená",J365,0)</f>
        <v>0</v>
      </c>
      <c r="BI365" s="145">
        <f>IF(N365="nulová",J365,0)</f>
        <v>0</v>
      </c>
      <c r="BJ365" s="18" t="s">
        <v>79</v>
      </c>
      <c r="BK365" s="145">
        <f>ROUND(I365*H365,2)</f>
        <v>0</v>
      </c>
      <c r="BL365" s="18" t="s">
        <v>108</v>
      </c>
      <c r="BM365" s="144" t="s">
        <v>1201</v>
      </c>
    </row>
    <row r="366" spans="2:65" s="1" customFormat="1">
      <c r="B366" s="33"/>
      <c r="D366" s="161" t="s">
        <v>321</v>
      </c>
      <c r="F366" s="162" t="s">
        <v>6156</v>
      </c>
      <c r="I366" s="163"/>
      <c r="L366" s="33"/>
      <c r="M366" s="164"/>
      <c r="T366" s="52"/>
      <c r="AT366" s="18" t="s">
        <v>321</v>
      </c>
      <c r="AU366" s="18" t="s">
        <v>81</v>
      </c>
    </row>
    <row r="367" spans="2:65" s="12" customFormat="1">
      <c r="B367" s="146"/>
      <c r="D367" s="147" t="s">
        <v>313</v>
      </c>
      <c r="E367" s="148" t="s">
        <v>21</v>
      </c>
      <c r="F367" s="149" t="s">
        <v>6157</v>
      </c>
      <c r="H367" s="150">
        <v>155.25399999999999</v>
      </c>
      <c r="I367" s="151"/>
      <c r="L367" s="146"/>
      <c r="M367" s="152"/>
      <c r="T367" s="153"/>
      <c r="AT367" s="148" t="s">
        <v>313</v>
      </c>
      <c r="AU367" s="148" t="s">
        <v>81</v>
      </c>
      <c r="AV367" s="12" t="s">
        <v>81</v>
      </c>
      <c r="AW367" s="12" t="s">
        <v>34</v>
      </c>
      <c r="AX367" s="12" t="s">
        <v>72</v>
      </c>
      <c r="AY367" s="148" t="s">
        <v>306</v>
      </c>
    </row>
    <row r="368" spans="2:65" s="15" customFormat="1">
      <c r="B368" s="171"/>
      <c r="D368" s="147" t="s">
        <v>313</v>
      </c>
      <c r="E368" s="172" t="s">
        <v>21</v>
      </c>
      <c r="F368" s="173" t="s">
        <v>331</v>
      </c>
      <c r="H368" s="174">
        <v>155.25399999999999</v>
      </c>
      <c r="I368" s="175"/>
      <c r="L368" s="171"/>
      <c r="M368" s="176"/>
      <c r="T368" s="177"/>
      <c r="AT368" s="172" t="s">
        <v>313</v>
      </c>
      <c r="AU368" s="172" t="s">
        <v>81</v>
      </c>
      <c r="AV368" s="15" t="s">
        <v>108</v>
      </c>
      <c r="AW368" s="15" t="s">
        <v>34</v>
      </c>
      <c r="AX368" s="15" t="s">
        <v>79</v>
      </c>
      <c r="AY368" s="172" t="s">
        <v>306</v>
      </c>
    </row>
    <row r="369" spans="2:65" s="1" customFormat="1" ht="24.2" customHeight="1">
      <c r="B369" s="33"/>
      <c r="C369" s="133" t="s">
        <v>790</v>
      </c>
      <c r="D369" s="133" t="s">
        <v>308</v>
      </c>
      <c r="E369" s="134" t="s">
        <v>6158</v>
      </c>
      <c r="F369" s="135" t="s">
        <v>6159</v>
      </c>
      <c r="G369" s="136" t="s">
        <v>375</v>
      </c>
      <c r="H369" s="137">
        <v>21.08</v>
      </c>
      <c r="I369" s="138"/>
      <c r="J369" s="139">
        <f>ROUND(I369*H369,2)</f>
        <v>0</v>
      </c>
      <c r="K369" s="135" t="s">
        <v>3596</v>
      </c>
      <c r="L369" s="33"/>
      <c r="M369" s="140" t="s">
        <v>21</v>
      </c>
      <c r="N369" s="141" t="s">
        <v>43</v>
      </c>
      <c r="P369" s="142">
        <f>O369*H369</f>
        <v>0</v>
      </c>
      <c r="Q369" s="142">
        <v>0</v>
      </c>
      <c r="R369" s="142">
        <f>Q369*H369</f>
        <v>0</v>
      </c>
      <c r="S369" s="142">
        <v>0</v>
      </c>
      <c r="T369" s="143">
        <f>S369*H369</f>
        <v>0</v>
      </c>
      <c r="AR369" s="144" t="s">
        <v>108</v>
      </c>
      <c r="AT369" s="144" t="s">
        <v>308</v>
      </c>
      <c r="AU369" s="144" t="s">
        <v>81</v>
      </c>
      <c r="AY369" s="18" t="s">
        <v>306</v>
      </c>
      <c r="BE369" s="145">
        <f>IF(N369="základní",J369,0)</f>
        <v>0</v>
      </c>
      <c r="BF369" s="145">
        <f>IF(N369="snížená",J369,0)</f>
        <v>0</v>
      </c>
      <c r="BG369" s="145">
        <f>IF(N369="zákl. přenesená",J369,0)</f>
        <v>0</v>
      </c>
      <c r="BH369" s="145">
        <f>IF(N369="sníž. přenesená",J369,0)</f>
        <v>0</v>
      </c>
      <c r="BI369" s="145">
        <f>IF(N369="nulová",J369,0)</f>
        <v>0</v>
      </c>
      <c r="BJ369" s="18" t="s">
        <v>79</v>
      </c>
      <c r="BK369" s="145">
        <f>ROUND(I369*H369,2)</f>
        <v>0</v>
      </c>
      <c r="BL369" s="18" t="s">
        <v>108</v>
      </c>
      <c r="BM369" s="144" t="s">
        <v>1225</v>
      </c>
    </row>
    <row r="370" spans="2:65" s="1" customFormat="1">
      <c r="B370" s="33"/>
      <c r="D370" s="161" t="s">
        <v>321</v>
      </c>
      <c r="F370" s="162" t="s">
        <v>6160</v>
      </c>
      <c r="I370" s="163"/>
      <c r="L370" s="33"/>
      <c r="M370" s="164"/>
      <c r="T370" s="52"/>
      <c r="AT370" s="18" t="s">
        <v>321</v>
      </c>
      <c r="AU370" s="18" t="s">
        <v>81</v>
      </c>
    </row>
    <row r="371" spans="2:65" s="14" customFormat="1">
      <c r="B371" s="165"/>
      <c r="D371" s="147" t="s">
        <v>313</v>
      </c>
      <c r="E371" s="166" t="s">
        <v>21</v>
      </c>
      <c r="F371" s="167" t="s">
        <v>6161</v>
      </c>
      <c r="H371" s="166" t="s">
        <v>21</v>
      </c>
      <c r="I371" s="168"/>
      <c r="L371" s="165"/>
      <c r="M371" s="169"/>
      <c r="T371" s="170"/>
      <c r="AT371" s="166" t="s">
        <v>313</v>
      </c>
      <c r="AU371" s="166" t="s">
        <v>81</v>
      </c>
      <c r="AV371" s="14" t="s">
        <v>79</v>
      </c>
      <c r="AW371" s="14" t="s">
        <v>34</v>
      </c>
      <c r="AX371" s="14" t="s">
        <v>72</v>
      </c>
      <c r="AY371" s="166" t="s">
        <v>306</v>
      </c>
    </row>
    <row r="372" spans="2:65" s="12" customFormat="1">
      <c r="B372" s="146"/>
      <c r="D372" s="147" t="s">
        <v>313</v>
      </c>
      <c r="E372" s="148" t="s">
        <v>21</v>
      </c>
      <c r="F372" s="149" t="s">
        <v>6162</v>
      </c>
      <c r="H372" s="150">
        <v>21.08</v>
      </c>
      <c r="I372" s="151"/>
      <c r="L372" s="146"/>
      <c r="M372" s="152"/>
      <c r="T372" s="153"/>
      <c r="AT372" s="148" t="s">
        <v>313</v>
      </c>
      <c r="AU372" s="148" t="s">
        <v>81</v>
      </c>
      <c r="AV372" s="12" t="s">
        <v>81</v>
      </c>
      <c r="AW372" s="12" t="s">
        <v>34</v>
      </c>
      <c r="AX372" s="12" t="s">
        <v>72</v>
      </c>
      <c r="AY372" s="148" t="s">
        <v>306</v>
      </c>
    </row>
    <row r="373" spans="2:65" s="15" customFormat="1">
      <c r="B373" s="171"/>
      <c r="D373" s="147" t="s">
        <v>313</v>
      </c>
      <c r="E373" s="172" t="s">
        <v>21</v>
      </c>
      <c r="F373" s="173" t="s">
        <v>331</v>
      </c>
      <c r="H373" s="174">
        <v>21.08</v>
      </c>
      <c r="I373" s="175"/>
      <c r="L373" s="171"/>
      <c r="M373" s="176"/>
      <c r="T373" s="177"/>
      <c r="AT373" s="172" t="s">
        <v>313</v>
      </c>
      <c r="AU373" s="172" t="s">
        <v>81</v>
      </c>
      <c r="AV373" s="15" t="s">
        <v>108</v>
      </c>
      <c r="AW373" s="15" t="s">
        <v>34</v>
      </c>
      <c r="AX373" s="15" t="s">
        <v>79</v>
      </c>
      <c r="AY373" s="172" t="s">
        <v>306</v>
      </c>
    </row>
    <row r="374" spans="2:65" s="11" customFormat="1" ht="22.9" customHeight="1">
      <c r="B374" s="121"/>
      <c r="D374" s="122" t="s">
        <v>71</v>
      </c>
      <c r="E374" s="131" t="s">
        <v>1493</v>
      </c>
      <c r="F374" s="131" t="s">
        <v>2665</v>
      </c>
      <c r="I374" s="124"/>
      <c r="J374" s="132">
        <f>BK374</f>
        <v>0</v>
      </c>
      <c r="L374" s="121"/>
      <c r="M374" s="126"/>
      <c r="P374" s="127">
        <f>SUM(P375:P376)</f>
        <v>0</v>
      </c>
      <c r="R374" s="127">
        <f>SUM(R375:R376)</f>
        <v>0</v>
      </c>
      <c r="T374" s="128">
        <f>SUM(T375:T376)</f>
        <v>0</v>
      </c>
      <c r="AR374" s="122" t="s">
        <v>79</v>
      </c>
      <c r="AT374" s="129" t="s">
        <v>71</v>
      </c>
      <c r="AU374" s="129" t="s">
        <v>79</v>
      </c>
      <c r="AY374" s="122" t="s">
        <v>306</v>
      </c>
      <c r="BK374" s="130">
        <f>SUM(BK375:BK376)</f>
        <v>0</v>
      </c>
    </row>
    <row r="375" spans="2:65" s="1" customFormat="1" ht="16.5" customHeight="1">
      <c r="B375" s="33"/>
      <c r="C375" s="133" t="s">
        <v>796</v>
      </c>
      <c r="D375" s="133" t="s">
        <v>308</v>
      </c>
      <c r="E375" s="134" t="s">
        <v>2666</v>
      </c>
      <c r="F375" s="135" t="s">
        <v>2667</v>
      </c>
      <c r="G375" s="136" t="s">
        <v>375</v>
      </c>
      <c r="H375" s="137">
        <v>172.33799999999999</v>
      </c>
      <c r="I375" s="138"/>
      <c r="J375" s="139">
        <f>ROUND(I375*H375,2)</f>
        <v>0</v>
      </c>
      <c r="K375" s="135" t="s">
        <v>3596</v>
      </c>
      <c r="L375" s="33"/>
      <c r="M375" s="140" t="s">
        <v>21</v>
      </c>
      <c r="N375" s="141" t="s">
        <v>43</v>
      </c>
      <c r="P375" s="142">
        <f>O375*H375</f>
        <v>0</v>
      </c>
      <c r="Q375" s="142">
        <v>0</v>
      </c>
      <c r="R375" s="142">
        <f>Q375*H375</f>
        <v>0</v>
      </c>
      <c r="S375" s="142">
        <v>0</v>
      </c>
      <c r="T375" s="143">
        <f>S375*H375</f>
        <v>0</v>
      </c>
      <c r="AR375" s="144" t="s">
        <v>108</v>
      </c>
      <c r="AT375" s="144" t="s">
        <v>308</v>
      </c>
      <c r="AU375" s="144" t="s">
        <v>81</v>
      </c>
      <c r="AY375" s="18" t="s">
        <v>306</v>
      </c>
      <c r="BE375" s="145">
        <f>IF(N375="základní",J375,0)</f>
        <v>0</v>
      </c>
      <c r="BF375" s="145">
        <f>IF(N375="snížená",J375,0)</f>
        <v>0</v>
      </c>
      <c r="BG375" s="145">
        <f>IF(N375="zákl. přenesená",J375,0)</f>
        <v>0</v>
      </c>
      <c r="BH375" s="145">
        <f>IF(N375="sníž. přenesená",J375,0)</f>
        <v>0</v>
      </c>
      <c r="BI375" s="145">
        <f>IF(N375="nulová",J375,0)</f>
        <v>0</v>
      </c>
      <c r="BJ375" s="18" t="s">
        <v>79</v>
      </c>
      <c r="BK375" s="145">
        <f>ROUND(I375*H375,2)</f>
        <v>0</v>
      </c>
      <c r="BL375" s="18" t="s">
        <v>108</v>
      </c>
      <c r="BM375" s="144" t="s">
        <v>1236</v>
      </c>
    </row>
    <row r="376" spans="2:65" s="1" customFormat="1">
      <c r="B376" s="33"/>
      <c r="D376" s="161" t="s">
        <v>321</v>
      </c>
      <c r="F376" s="162" t="s">
        <v>6163</v>
      </c>
      <c r="I376" s="163"/>
      <c r="L376" s="33"/>
      <c r="M376" s="193"/>
      <c r="N376" s="194"/>
      <c r="O376" s="194"/>
      <c r="P376" s="194"/>
      <c r="Q376" s="194"/>
      <c r="R376" s="194"/>
      <c r="S376" s="194"/>
      <c r="T376" s="195"/>
      <c r="AT376" s="18" t="s">
        <v>321</v>
      </c>
      <c r="AU376" s="18" t="s">
        <v>81</v>
      </c>
    </row>
    <row r="377" spans="2:65" s="1" customFormat="1" ht="6.95" customHeight="1">
      <c r="B377" s="41"/>
      <c r="C377" s="42"/>
      <c r="D377" s="42"/>
      <c r="E377" s="42"/>
      <c r="F377" s="42"/>
      <c r="G377" s="42"/>
      <c r="H377" s="42"/>
      <c r="I377" s="42"/>
      <c r="J377" s="42"/>
      <c r="K377" s="42"/>
      <c r="L377" s="33"/>
    </row>
  </sheetData>
  <sheetProtection algorithmName="SHA-512" hashValue="iMmJnQppvLn0CqHgUqRYrz2sCUDEFG3Ca5SqXqgm5AG/6KuaYWYGKeNjyJbclJj9lFX7i6hvgTQxYml3WPUaHA==" saltValue="eMIPsOIadFQLFqUlYuouRm3bpNGPiDYX7tMtEadtj3DPHWl1GPhwCjtphSQylyDM8AzpEUxOhat4aDNkXfg/gA==" spinCount="100000" sheet="1" objects="1" scenarios="1" formatColumns="0" formatRows="0" autoFilter="0"/>
  <autoFilter ref="C93:K376" xr:uid="{00000000-0009-0000-0000-00001C000000}"/>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F98" r:id="rId1" xr:uid="{00000000-0004-0000-1C00-000000000000}"/>
    <hyperlink ref="F103" r:id="rId2" xr:uid="{00000000-0004-0000-1C00-000001000000}"/>
    <hyperlink ref="F108" r:id="rId3" xr:uid="{00000000-0004-0000-1C00-000002000000}"/>
    <hyperlink ref="F113" r:id="rId4" xr:uid="{00000000-0004-0000-1C00-000003000000}"/>
    <hyperlink ref="F118" r:id="rId5" xr:uid="{00000000-0004-0000-1C00-000004000000}"/>
    <hyperlink ref="F120" r:id="rId6" xr:uid="{00000000-0004-0000-1C00-000005000000}"/>
    <hyperlink ref="F124" r:id="rId7" xr:uid="{00000000-0004-0000-1C00-000006000000}"/>
    <hyperlink ref="F129" r:id="rId8" xr:uid="{00000000-0004-0000-1C00-000007000000}"/>
    <hyperlink ref="F134" r:id="rId9" xr:uid="{00000000-0004-0000-1C00-000008000000}"/>
    <hyperlink ref="F139" r:id="rId10" xr:uid="{00000000-0004-0000-1C00-000009000000}"/>
    <hyperlink ref="F144" r:id="rId11" xr:uid="{00000000-0004-0000-1C00-00000A000000}"/>
    <hyperlink ref="F151" r:id="rId12" xr:uid="{00000000-0004-0000-1C00-00000B000000}"/>
    <hyperlink ref="F153" r:id="rId13" xr:uid="{00000000-0004-0000-1C00-00000C000000}"/>
    <hyperlink ref="F155" r:id="rId14" xr:uid="{00000000-0004-0000-1C00-00000D000000}"/>
    <hyperlink ref="F160" r:id="rId15" xr:uid="{00000000-0004-0000-1C00-00000E000000}"/>
    <hyperlink ref="F165" r:id="rId16" xr:uid="{00000000-0004-0000-1C00-00000F000000}"/>
    <hyperlink ref="F174" r:id="rId17" xr:uid="{00000000-0004-0000-1C00-000010000000}"/>
    <hyperlink ref="F182" r:id="rId18" xr:uid="{00000000-0004-0000-1C00-000011000000}"/>
    <hyperlink ref="F187" r:id="rId19" xr:uid="{00000000-0004-0000-1C00-000012000000}"/>
    <hyperlink ref="F192" r:id="rId20" xr:uid="{00000000-0004-0000-1C00-000013000000}"/>
    <hyperlink ref="F197" r:id="rId21" xr:uid="{00000000-0004-0000-1C00-000014000000}"/>
    <hyperlink ref="F202" r:id="rId22" xr:uid="{00000000-0004-0000-1C00-000015000000}"/>
    <hyperlink ref="F207" r:id="rId23" xr:uid="{00000000-0004-0000-1C00-000016000000}"/>
    <hyperlink ref="F212" r:id="rId24" xr:uid="{00000000-0004-0000-1C00-000017000000}"/>
    <hyperlink ref="F217" r:id="rId25" xr:uid="{00000000-0004-0000-1C00-000018000000}"/>
    <hyperlink ref="F227" r:id="rId26" xr:uid="{00000000-0004-0000-1C00-000019000000}"/>
    <hyperlink ref="F232" r:id="rId27" xr:uid="{00000000-0004-0000-1C00-00001A000000}"/>
    <hyperlink ref="F241" r:id="rId28" xr:uid="{00000000-0004-0000-1C00-00001B000000}"/>
    <hyperlink ref="F247" r:id="rId29" xr:uid="{00000000-0004-0000-1C00-00001C000000}"/>
    <hyperlink ref="F257" r:id="rId30" xr:uid="{00000000-0004-0000-1C00-00001D000000}"/>
    <hyperlink ref="F260" r:id="rId31" xr:uid="{00000000-0004-0000-1C00-00001E000000}"/>
    <hyperlink ref="F272" r:id="rId32" xr:uid="{00000000-0004-0000-1C00-00001F000000}"/>
    <hyperlink ref="F275" r:id="rId33" xr:uid="{00000000-0004-0000-1C00-000020000000}"/>
    <hyperlink ref="F283" r:id="rId34" xr:uid="{00000000-0004-0000-1C00-000021000000}"/>
    <hyperlink ref="F288" r:id="rId35" xr:uid="{00000000-0004-0000-1C00-000022000000}"/>
    <hyperlink ref="F295" r:id="rId36" xr:uid="{00000000-0004-0000-1C00-000023000000}"/>
    <hyperlink ref="F302" r:id="rId37" xr:uid="{00000000-0004-0000-1C00-000024000000}"/>
    <hyperlink ref="F311" r:id="rId38" xr:uid="{00000000-0004-0000-1C00-000025000000}"/>
    <hyperlink ref="F317" r:id="rId39" xr:uid="{00000000-0004-0000-1C00-000026000000}"/>
    <hyperlink ref="F319" r:id="rId40" xr:uid="{00000000-0004-0000-1C00-000027000000}"/>
    <hyperlink ref="F337" r:id="rId41" xr:uid="{00000000-0004-0000-1C00-000028000000}"/>
    <hyperlink ref="F342" r:id="rId42" xr:uid="{00000000-0004-0000-1C00-000029000000}"/>
    <hyperlink ref="F347" r:id="rId43" xr:uid="{00000000-0004-0000-1C00-00002A000000}"/>
    <hyperlink ref="F361" r:id="rId44" xr:uid="{00000000-0004-0000-1C00-00002B000000}"/>
    <hyperlink ref="F366" r:id="rId45" xr:uid="{00000000-0004-0000-1C00-00002C000000}"/>
    <hyperlink ref="F370" r:id="rId46" xr:uid="{00000000-0004-0000-1C00-00002D000000}"/>
    <hyperlink ref="F376" r:id="rId47" xr:uid="{00000000-0004-0000-1C00-00002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10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199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 customHeight="1">
      <c r="B8" s="21"/>
      <c r="D8" s="28" t="s">
        <v>255</v>
      </c>
      <c r="L8" s="21"/>
    </row>
    <row r="9" spans="2:46" s="1" customFormat="1" ht="16.5" customHeight="1">
      <c r="B9" s="33"/>
      <c r="E9" s="340" t="s">
        <v>3591</v>
      </c>
      <c r="F9" s="342"/>
      <c r="G9" s="342"/>
      <c r="H9" s="342"/>
      <c r="L9" s="33"/>
    </row>
    <row r="10" spans="2:46" s="1" customFormat="1" ht="12" customHeight="1">
      <c r="B10" s="33"/>
      <c r="D10" s="28" t="s">
        <v>257</v>
      </c>
      <c r="L10" s="33"/>
    </row>
    <row r="11" spans="2:46" s="1" customFormat="1" ht="16.5" customHeight="1">
      <c r="B11" s="33"/>
      <c r="E11" s="319" t="s">
        <v>6164</v>
      </c>
      <c r="F11" s="342"/>
      <c r="G11" s="342"/>
      <c r="H11" s="342"/>
      <c r="L11" s="33"/>
    </row>
    <row r="12" spans="2:46" s="1" customFormat="1">
      <c r="B12" s="33"/>
      <c r="L12" s="33"/>
    </row>
    <row r="13" spans="2:46" s="1" customFormat="1" ht="12" customHeight="1">
      <c r="B13" s="33"/>
      <c r="D13" s="28" t="s">
        <v>18</v>
      </c>
      <c r="F13" s="26" t="s">
        <v>152</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3" t="str">
        <f>'Rekapitulace stavby'!E14</f>
        <v>Vyplň údaj</v>
      </c>
      <c r="F20" s="332"/>
      <c r="G20" s="332"/>
      <c r="H20" s="332"/>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tr">
        <f>IF('Rekapitulace stavby'!AN19="","",'Rekapitulace stavby'!AN19)</f>
        <v/>
      </c>
      <c r="L25" s="33"/>
    </row>
    <row r="26" spans="2:12" s="1" customFormat="1" ht="18" customHeight="1">
      <c r="B26" s="33"/>
      <c r="E26" s="26" t="str">
        <f>IF('Rekapitulace stavby'!E20="","",'Rekapitulace stavby'!E20)</f>
        <v xml:space="preserve"> </v>
      </c>
      <c r="I26" s="28" t="s">
        <v>29</v>
      </c>
      <c r="J26" s="26" t="str">
        <f>IF('Rekapitulace stavby'!AN20="","",'Rekapitulace stavby'!AN20)</f>
        <v/>
      </c>
      <c r="L26" s="33"/>
    </row>
    <row r="27" spans="2:12" s="1" customFormat="1" ht="6.95" customHeight="1">
      <c r="B27" s="33"/>
      <c r="L27" s="33"/>
    </row>
    <row r="28" spans="2:12" s="1" customFormat="1" ht="12" customHeight="1">
      <c r="B28" s="33"/>
      <c r="D28" s="28" t="s">
        <v>36</v>
      </c>
      <c r="L28" s="33"/>
    </row>
    <row r="29" spans="2:12" s="7" customFormat="1" ht="59.25" customHeight="1">
      <c r="B29" s="92"/>
      <c r="E29" s="336" t="s">
        <v>6165</v>
      </c>
      <c r="F29" s="336"/>
      <c r="G29" s="336"/>
      <c r="H29" s="336"/>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ROUND(J86,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ROUND((SUM(BE86:BE108)),  2)</f>
        <v>0</v>
      </c>
      <c r="I35" s="95">
        <v>0.21</v>
      </c>
      <c r="J35" s="81">
        <f>ROUND(((SUM(BE86:BE108))*I35),  2)</f>
        <v>0</v>
      </c>
      <c r="L35" s="33"/>
    </row>
    <row r="36" spans="2:12" s="1" customFormat="1" ht="14.45" customHeight="1">
      <c r="B36" s="33"/>
      <c r="E36" s="28" t="s">
        <v>44</v>
      </c>
      <c r="F36" s="81">
        <f>ROUND((SUM(BF86:BF108)),  2)</f>
        <v>0</v>
      </c>
      <c r="I36" s="95">
        <v>0.12</v>
      </c>
      <c r="J36" s="81">
        <f>ROUND(((SUM(BF86:BF108))*I36),  2)</f>
        <v>0</v>
      </c>
      <c r="L36" s="33"/>
    </row>
    <row r="37" spans="2:12" s="1" customFormat="1" ht="14.45" hidden="1" customHeight="1">
      <c r="B37" s="33"/>
      <c r="E37" s="28" t="s">
        <v>45</v>
      </c>
      <c r="F37" s="81">
        <f>ROUND((SUM(BG86:BG108)),  2)</f>
        <v>0</v>
      </c>
      <c r="I37" s="95">
        <v>0.21</v>
      </c>
      <c r="J37" s="81">
        <f>0</f>
        <v>0</v>
      </c>
      <c r="L37" s="33"/>
    </row>
    <row r="38" spans="2:12" s="1" customFormat="1" ht="14.45" hidden="1" customHeight="1">
      <c r="B38" s="33"/>
      <c r="E38" s="28" t="s">
        <v>46</v>
      </c>
      <c r="F38" s="81">
        <f>ROUND((SUM(BH86:BH108)),  2)</f>
        <v>0</v>
      </c>
      <c r="I38" s="95">
        <v>0.12</v>
      </c>
      <c r="J38" s="81">
        <f>0</f>
        <v>0</v>
      </c>
      <c r="L38" s="33"/>
    </row>
    <row r="39" spans="2:12" s="1" customFormat="1" ht="14.45" hidden="1" customHeight="1">
      <c r="B39" s="33"/>
      <c r="E39" s="28" t="s">
        <v>47</v>
      </c>
      <c r="F39" s="81">
        <f>ROUND((SUM(BI86:BI108)),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40" t="str">
        <f>E7</f>
        <v>UPOL FTK – Rekonstrukce infrastruktury v areálu Neředín</v>
      </c>
      <c r="F50" s="341"/>
      <c r="G50" s="341"/>
      <c r="H50" s="341"/>
      <c r="L50" s="33"/>
    </row>
    <row r="51" spans="2:47" ht="12" customHeight="1">
      <c r="B51" s="21"/>
      <c r="C51" s="28" t="s">
        <v>255</v>
      </c>
      <c r="L51" s="21"/>
    </row>
    <row r="52" spans="2:47" s="1" customFormat="1" ht="16.5" customHeight="1">
      <c r="B52" s="33"/>
      <c r="E52" s="340" t="s">
        <v>3591</v>
      </c>
      <c r="F52" s="342"/>
      <c r="G52" s="342"/>
      <c r="H52" s="342"/>
      <c r="L52" s="33"/>
    </row>
    <row r="53" spans="2:47" s="1" customFormat="1" ht="12" customHeight="1">
      <c r="B53" s="33"/>
      <c r="C53" s="28" t="s">
        <v>257</v>
      </c>
      <c r="L53" s="33"/>
    </row>
    <row r="54" spans="2:47" s="1" customFormat="1" ht="16.5" customHeight="1">
      <c r="B54" s="33"/>
      <c r="E54" s="319" t="str">
        <f>E11</f>
        <v>2024/HEX/04-02-7 - D.1.7-Vybavení tělocvičny</v>
      </c>
      <c r="F54" s="342"/>
      <c r="G54" s="342"/>
      <c r="H54" s="342"/>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 xml:space="preserve"> </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J86</f>
        <v>0</v>
      </c>
      <c r="L63" s="33"/>
      <c r="AU63" s="18" t="s">
        <v>266</v>
      </c>
    </row>
    <row r="64" spans="2:47" s="8" customFormat="1" ht="24.95" customHeight="1">
      <c r="B64" s="105"/>
      <c r="D64" s="106" t="s">
        <v>6166</v>
      </c>
      <c r="E64" s="107"/>
      <c r="F64" s="107"/>
      <c r="G64" s="107"/>
      <c r="H64" s="107"/>
      <c r="I64" s="107"/>
      <c r="J64" s="108">
        <f>J87</f>
        <v>0</v>
      </c>
      <c r="L64" s="105"/>
    </row>
    <row r="65" spans="2:12" s="1" customFormat="1" ht="21.75" customHeight="1">
      <c r="B65" s="33"/>
      <c r="L65" s="33"/>
    </row>
    <row r="66" spans="2:12" s="1" customFormat="1" ht="6.95" customHeight="1">
      <c r="B66" s="41"/>
      <c r="C66" s="42"/>
      <c r="D66" s="42"/>
      <c r="E66" s="42"/>
      <c r="F66" s="42"/>
      <c r="G66" s="42"/>
      <c r="H66" s="42"/>
      <c r="I66" s="42"/>
      <c r="J66" s="42"/>
      <c r="K66" s="42"/>
      <c r="L66" s="33"/>
    </row>
    <row r="70" spans="2:12" s="1" customFormat="1" ht="6.95" customHeight="1">
      <c r="B70" s="43"/>
      <c r="C70" s="44"/>
      <c r="D70" s="44"/>
      <c r="E70" s="44"/>
      <c r="F70" s="44"/>
      <c r="G70" s="44"/>
      <c r="H70" s="44"/>
      <c r="I70" s="44"/>
      <c r="J70" s="44"/>
      <c r="K70" s="44"/>
      <c r="L70" s="33"/>
    </row>
    <row r="71" spans="2:12" s="1" customFormat="1" ht="24.95" customHeight="1">
      <c r="B71" s="33"/>
      <c r="C71" s="22" t="s">
        <v>291</v>
      </c>
      <c r="L71" s="33"/>
    </row>
    <row r="72" spans="2:12" s="1" customFormat="1" ht="6.95" customHeight="1">
      <c r="B72" s="33"/>
      <c r="L72" s="33"/>
    </row>
    <row r="73" spans="2:12" s="1" customFormat="1" ht="12" customHeight="1">
      <c r="B73" s="33"/>
      <c r="C73" s="28" t="s">
        <v>16</v>
      </c>
      <c r="L73" s="33"/>
    </row>
    <row r="74" spans="2:12" s="1" customFormat="1" ht="16.5" customHeight="1">
      <c r="B74" s="33"/>
      <c r="E74" s="340" t="str">
        <f>E7</f>
        <v>UPOL FTK – Rekonstrukce infrastruktury v areálu Neředín</v>
      </c>
      <c r="F74" s="341"/>
      <c r="G74" s="341"/>
      <c r="H74" s="341"/>
      <c r="L74" s="33"/>
    </row>
    <row r="75" spans="2:12" ht="12" customHeight="1">
      <c r="B75" s="21"/>
      <c r="C75" s="28" t="s">
        <v>255</v>
      </c>
      <c r="L75" s="21"/>
    </row>
    <row r="76" spans="2:12" s="1" customFormat="1" ht="16.5" customHeight="1">
      <c r="B76" s="33"/>
      <c r="E76" s="340" t="s">
        <v>3591</v>
      </c>
      <c r="F76" s="342"/>
      <c r="G76" s="342"/>
      <c r="H76" s="342"/>
      <c r="L76" s="33"/>
    </row>
    <row r="77" spans="2:12" s="1" customFormat="1" ht="12" customHeight="1">
      <c r="B77" s="33"/>
      <c r="C77" s="28" t="s">
        <v>257</v>
      </c>
      <c r="L77" s="33"/>
    </row>
    <row r="78" spans="2:12" s="1" customFormat="1" ht="16.5" customHeight="1">
      <c r="B78" s="33"/>
      <c r="E78" s="319" t="str">
        <f>E11</f>
        <v>2024/HEX/04-02-7 - D.1.7-Vybavení tělocvičny</v>
      </c>
      <c r="F78" s="342"/>
      <c r="G78" s="342"/>
      <c r="H78" s="342"/>
      <c r="L78" s="33"/>
    </row>
    <row r="79" spans="2:12" s="1" customFormat="1" ht="6.95" customHeight="1">
      <c r="B79" s="33"/>
      <c r="L79" s="33"/>
    </row>
    <row r="80" spans="2:12" s="1" customFormat="1" ht="12" customHeight="1">
      <c r="B80" s="33"/>
      <c r="C80" s="28" t="s">
        <v>22</v>
      </c>
      <c r="F80" s="26" t="str">
        <f>F14</f>
        <v xml:space="preserve"> </v>
      </c>
      <c r="I80" s="28" t="s">
        <v>24</v>
      </c>
      <c r="J80" s="49" t="str">
        <f>IF(J14="","",J14)</f>
        <v>4. 4. 2024</v>
      </c>
      <c r="L80" s="33"/>
    </row>
    <row r="81" spans="2:65" s="1" customFormat="1" ht="6.95" customHeight="1">
      <c r="B81" s="33"/>
      <c r="L81" s="33"/>
    </row>
    <row r="82" spans="2:65" s="1" customFormat="1" ht="15.2" customHeight="1">
      <c r="B82" s="33"/>
      <c r="C82" s="28" t="s">
        <v>26</v>
      </c>
      <c r="F82" s="26" t="str">
        <f>E17</f>
        <v>UPOL FTK</v>
      </c>
      <c r="I82" s="28" t="s">
        <v>32</v>
      </c>
      <c r="J82" s="31" t="str">
        <f>E23</f>
        <v>Hexaplan International</v>
      </c>
      <c r="L82" s="33"/>
    </row>
    <row r="83" spans="2:65" s="1" customFormat="1" ht="15.2" customHeight="1">
      <c r="B83" s="33"/>
      <c r="C83" s="28" t="s">
        <v>30</v>
      </c>
      <c r="F83" s="26" t="str">
        <f>IF(E20="","",E20)</f>
        <v>Vyplň údaj</v>
      </c>
      <c r="I83" s="28" t="s">
        <v>35</v>
      </c>
      <c r="J83" s="31" t="str">
        <f>E26</f>
        <v xml:space="preserve"> </v>
      </c>
      <c r="L83" s="33"/>
    </row>
    <row r="84" spans="2:65" s="1" customFormat="1" ht="10.35" customHeight="1">
      <c r="B84" s="33"/>
      <c r="L84" s="33"/>
    </row>
    <row r="85" spans="2:65" s="10" customFormat="1" ht="29.25" customHeight="1">
      <c r="B85" s="113"/>
      <c r="C85" s="114" t="s">
        <v>292</v>
      </c>
      <c r="D85" s="115" t="s">
        <v>57</v>
      </c>
      <c r="E85" s="115" t="s">
        <v>53</v>
      </c>
      <c r="F85" s="115" t="s">
        <v>54</v>
      </c>
      <c r="G85" s="115" t="s">
        <v>293</v>
      </c>
      <c r="H85" s="115" t="s">
        <v>294</v>
      </c>
      <c r="I85" s="115" t="s">
        <v>295</v>
      </c>
      <c r="J85" s="115" t="s">
        <v>265</v>
      </c>
      <c r="K85" s="116" t="s">
        <v>296</v>
      </c>
      <c r="L85" s="113"/>
      <c r="M85" s="55" t="s">
        <v>21</v>
      </c>
      <c r="N85" s="56" t="s">
        <v>42</v>
      </c>
      <c r="O85" s="56" t="s">
        <v>297</v>
      </c>
      <c r="P85" s="56" t="s">
        <v>298</v>
      </c>
      <c r="Q85" s="56" t="s">
        <v>299</v>
      </c>
      <c r="R85" s="56" t="s">
        <v>300</v>
      </c>
      <c r="S85" s="56" t="s">
        <v>301</v>
      </c>
      <c r="T85" s="57" t="s">
        <v>302</v>
      </c>
    </row>
    <row r="86" spans="2:65" s="1" customFormat="1" ht="22.9" customHeight="1">
      <c r="B86" s="33"/>
      <c r="C86" s="60" t="s">
        <v>303</v>
      </c>
      <c r="J86" s="117">
        <f>BK86</f>
        <v>0</v>
      </c>
      <c r="L86" s="33"/>
      <c r="M86" s="58"/>
      <c r="N86" s="50"/>
      <c r="O86" s="50"/>
      <c r="P86" s="118">
        <f>P87</f>
        <v>0</v>
      </c>
      <c r="Q86" s="50"/>
      <c r="R86" s="118">
        <f>R87</f>
        <v>0</v>
      </c>
      <c r="S86" s="50"/>
      <c r="T86" s="119">
        <f>T87</f>
        <v>0</v>
      </c>
      <c r="AT86" s="18" t="s">
        <v>71</v>
      </c>
      <c r="AU86" s="18" t="s">
        <v>266</v>
      </c>
      <c r="BK86" s="120">
        <f>BK87</f>
        <v>0</v>
      </c>
    </row>
    <row r="87" spans="2:65" s="11" customFormat="1" ht="25.9" customHeight="1">
      <c r="B87" s="121"/>
      <c r="D87" s="122" t="s">
        <v>71</v>
      </c>
      <c r="E87" s="123" t="s">
        <v>2676</v>
      </c>
      <c r="F87" s="123" t="s">
        <v>6167</v>
      </c>
      <c r="I87" s="124"/>
      <c r="J87" s="125">
        <f>BK87</f>
        <v>0</v>
      </c>
      <c r="L87" s="121"/>
      <c r="M87" s="126"/>
      <c r="P87" s="127">
        <f>SUM(P88:P108)</f>
        <v>0</v>
      </c>
      <c r="R87" s="127">
        <f>SUM(R88:R108)</f>
        <v>0</v>
      </c>
      <c r="T87" s="128">
        <f>SUM(T88:T108)</f>
        <v>0</v>
      </c>
      <c r="AR87" s="122" t="s">
        <v>79</v>
      </c>
      <c r="AT87" s="129" t="s">
        <v>71</v>
      </c>
      <c r="AU87" s="129" t="s">
        <v>72</v>
      </c>
      <c r="AY87" s="122" t="s">
        <v>306</v>
      </c>
      <c r="BK87" s="130">
        <f>SUM(BK88:BK108)</f>
        <v>0</v>
      </c>
    </row>
    <row r="88" spans="2:65" s="1" customFormat="1" ht="16.5" customHeight="1">
      <c r="B88" s="33"/>
      <c r="C88" s="133" t="s">
        <v>79</v>
      </c>
      <c r="D88" s="133" t="s">
        <v>308</v>
      </c>
      <c r="E88" s="134" t="s">
        <v>6168</v>
      </c>
      <c r="F88" s="135" t="s">
        <v>6169</v>
      </c>
      <c r="G88" s="136" t="s">
        <v>422</v>
      </c>
      <c r="H88" s="137">
        <v>1</v>
      </c>
      <c r="I88" s="138"/>
      <c r="J88" s="139">
        <f>ROUND(I88*H88,2)</f>
        <v>0</v>
      </c>
      <c r="K88" s="135" t="s">
        <v>311</v>
      </c>
      <c r="L88" s="33"/>
      <c r="M88" s="140" t="s">
        <v>21</v>
      </c>
      <c r="N88" s="141" t="s">
        <v>43</v>
      </c>
      <c r="P88" s="142">
        <f>O88*H88</f>
        <v>0</v>
      </c>
      <c r="Q88" s="142">
        <v>0</v>
      </c>
      <c r="R88" s="142">
        <f>Q88*H88</f>
        <v>0</v>
      </c>
      <c r="S88" s="142">
        <v>0</v>
      </c>
      <c r="T88" s="143">
        <f>S88*H88</f>
        <v>0</v>
      </c>
      <c r="AR88" s="144" t="s">
        <v>368</v>
      </c>
      <c r="AT88" s="144" t="s">
        <v>308</v>
      </c>
      <c r="AU88" s="144" t="s">
        <v>79</v>
      </c>
      <c r="AY88" s="18" t="s">
        <v>306</v>
      </c>
      <c r="BE88" s="145">
        <f>IF(N88="základní",J88,0)</f>
        <v>0</v>
      </c>
      <c r="BF88" s="145">
        <f>IF(N88="snížená",J88,0)</f>
        <v>0</v>
      </c>
      <c r="BG88" s="145">
        <f>IF(N88="zákl. přenesená",J88,0)</f>
        <v>0</v>
      </c>
      <c r="BH88" s="145">
        <f>IF(N88="sníž. přenesená",J88,0)</f>
        <v>0</v>
      </c>
      <c r="BI88" s="145">
        <f>IF(N88="nulová",J88,0)</f>
        <v>0</v>
      </c>
      <c r="BJ88" s="18" t="s">
        <v>79</v>
      </c>
      <c r="BK88" s="145">
        <f>ROUND(I88*H88,2)</f>
        <v>0</v>
      </c>
      <c r="BL88" s="18" t="s">
        <v>368</v>
      </c>
      <c r="BM88" s="144" t="s">
        <v>81</v>
      </c>
    </row>
    <row r="89" spans="2:65" s="1" customFormat="1" ht="16.5" customHeight="1">
      <c r="B89" s="33"/>
      <c r="C89" s="133" t="s">
        <v>81</v>
      </c>
      <c r="D89" s="133" t="s">
        <v>308</v>
      </c>
      <c r="E89" s="134" t="s">
        <v>6170</v>
      </c>
      <c r="F89" s="135" t="s">
        <v>6171</v>
      </c>
      <c r="G89" s="136" t="s">
        <v>422</v>
      </c>
      <c r="H89" s="137">
        <v>1</v>
      </c>
      <c r="I89" s="138"/>
      <c r="J89" s="139">
        <f>ROUND(I89*H89,2)</f>
        <v>0</v>
      </c>
      <c r="K89" s="135" t="s">
        <v>311</v>
      </c>
      <c r="L89" s="33"/>
      <c r="M89" s="140" t="s">
        <v>21</v>
      </c>
      <c r="N89" s="141" t="s">
        <v>43</v>
      </c>
      <c r="P89" s="142">
        <f>O89*H89</f>
        <v>0</v>
      </c>
      <c r="Q89" s="142">
        <v>0</v>
      </c>
      <c r="R89" s="142">
        <f>Q89*H89</f>
        <v>0</v>
      </c>
      <c r="S89" s="142">
        <v>0</v>
      </c>
      <c r="T89" s="143">
        <f>S89*H89</f>
        <v>0</v>
      </c>
      <c r="AR89" s="144" t="s">
        <v>368</v>
      </c>
      <c r="AT89" s="144" t="s">
        <v>308</v>
      </c>
      <c r="AU89" s="144" t="s">
        <v>79</v>
      </c>
      <c r="AY89" s="18" t="s">
        <v>306</v>
      </c>
      <c r="BE89" s="145">
        <f>IF(N89="základní",J89,0)</f>
        <v>0</v>
      </c>
      <c r="BF89" s="145">
        <f>IF(N89="snížená",J89,0)</f>
        <v>0</v>
      </c>
      <c r="BG89" s="145">
        <f>IF(N89="zákl. přenesená",J89,0)</f>
        <v>0</v>
      </c>
      <c r="BH89" s="145">
        <f>IF(N89="sníž. přenesená",J89,0)</f>
        <v>0</v>
      </c>
      <c r="BI89" s="145">
        <f>IF(N89="nulová",J89,0)</f>
        <v>0</v>
      </c>
      <c r="BJ89" s="18" t="s">
        <v>79</v>
      </c>
      <c r="BK89" s="145">
        <f>ROUND(I89*H89,2)</f>
        <v>0</v>
      </c>
      <c r="BL89" s="18" t="s">
        <v>368</v>
      </c>
      <c r="BM89" s="144" t="s">
        <v>379</v>
      </c>
    </row>
    <row r="90" spans="2:65" s="1" customFormat="1" ht="16.5" customHeight="1">
      <c r="B90" s="33"/>
      <c r="C90" s="133" t="s">
        <v>89</v>
      </c>
      <c r="D90" s="133" t="s">
        <v>308</v>
      </c>
      <c r="E90" s="134" t="s">
        <v>6172</v>
      </c>
      <c r="F90" s="135" t="s">
        <v>6173</v>
      </c>
      <c r="G90" s="136" t="s">
        <v>422</v>
      </c>
      <c r="H90" s="137">
        <v>1</v>
      </c>
      <c r="I90" s="138"/>
      <c r="J90" s="139">
        <f>ROUND(I90*H90,2)</f>
        <v>0</v>
      </c>
      <c r="K90" s="135" t="s">
        <v>311</v>
      </c>
      <c r="L90" s="33"/>
      <c r="M90" s="140" t="s">
        <v>21</v>
      </c>
      <c r="N90" s="141" t="s">
        <v>43</v>
      </c>
      <c r="P90" s="142">
        <f>O90*H90</f>
        <v>0</v>
      </c>
      <c r="Q90" s="142">
        <v>0</v>
      </c>
      <c r="R90" s="142">
        <f>Q90*H90</f>
        <v>0</v>
      </c>
      <c r="S90" s="142">
        <v>0</v>
      </c>
      <c r="T90" s="143">
        <f>S90*H90</f>
        <v>0</v>
      </c>
      <c r="AR90" s="144" t="s">
        <v>368</v>
      </c>
      <c r="AT90" s="144" t="s">
        <v>308</v>
      </c>
      <c r="AU90" s="144" t="s">
        <v>79</v>
      </c>
      <c r="AY90" s="18" t="s">
        <v>306</v>
      </c>
      <c r="BE90" s="145">
        <f>IF(N90="základní",J90,0)</f>
        <v>0</v>
      </c>
      <c r="BF90" s="145">
        <f>IF(N90="snížená",J90,0)</f>
        <v>0</v>
      </c>
      <c r="BG90" s="145">
        <f>IF(N90="zákl. přenesená",J90,0)</f>
        <v>0</v>
      </c>
      <c r="BH90" s="145">
        <f>IF(N90="sníž. přenesená",J90,0)</f>
        <v>0</v>
      </c>
      <c r="BI90" s="145">
        <f>IF(N90="nulová",J90,0)</f>
        <v>0</v>
      </c>
      <c r="BJ90" s="18" t="s">
        <v>79</v>
      </c>
      <c r="BK90" s="145">
        <f>ROUND(I90*H90,2)</f>
        <v>0</v>
      </c>
      <c r="BL90" s="18" t="s">
        <v>368</v>
      </c>
      <c r="BM90" s="144" t="s">
        <v>8</v>
      </c>
    </row>
    <row r="91" spans="2:65" s="1" customFormat="1" ht="16.5" customHeight="1">
      <c r="B91" s="33"/>
      <c r="C91" s="133" t="s">
        <v>108</v>
      </c>
      <c r="D91" s="133" t="s">
        <v>308</v>
      </c>
      <c r="E91" s="134" t="s">
        <v>426</v>
      </c>
      <c r="F91" s="135" t="s">
        <v>6174</v>
      </c>
      <c r="G91" s="136" t="s">
        <v>422</v>
      </c>
      <c r="H91" s="137">
        <v>1</v>
      </c>
      <c r="I91" s="138"/>
      <c r="J91" s="139">
        <f>ROUND(I91*H91,2)</f>
        <v>0</v>
      </c>
      <c r="K91" s="135" t="s">
        <v>311</v>
      </c>
      <c r="L91" s="33"/>
      <c r="M91" s="140" t="s">
        <v>21</v>
      </c>
      <c r="N91" s="141" t="s">
        <v>43</v>
      </c>
      <c r="P91" s="142">
        <f>O91*H91</f>
        <v>0</v>
      </c>
      <c r="Q91" s="142">
        <v>0</v>
      </c>
      <c r="R91" s="142">
        <f>Q91*H91</f>
        <v>0</v>
      </c>
      <c r="S91" s="142">
        <v>0</v>
      </c>
      <c r="T91" s="143">
        <f>S91*H91</f>
        <v>0</v>
      </c>
      <c r="AR91" s="144" t="s">
        <v>368</v>
      </c>
      <c r="AT91" s="144" t="s">
        <v>308</v>
      </c>
      <c r="AU91" s="144" t="s">
        <v>79</v>
      </c>
      <c r="AY91" s="18" t="s">
        <v>306</v>
      </c>
      <c r="BE91" s="145">
        <f>IF(N91="základní",J91,0)</f>
        <v>0</v>
      </c>
      <c r="BF91" s="145">
        <f>IF(N91="snížená",J91,0)</f>
        <v>0</v>
      </c>
      <c r="BG91" s="145">
        <f>IF(N91="zákl. přenesená",J91,0)</f>
        <v>0</v>
      </c>
      <c r="BH91" s="145">
        <f>IF(N91="sníž. přenesená",J91,0)</f>
        <v>0</v>
      </c>
      <c r="BI91" s="145">
        <f>IF(N91="nulová",J91,0)</f>
        <v>0</v>
      </c>
      <c r="BJ91" s="18" t="s">
        <v>79</v>
      </c>
      <c r="BK91" s="145">
        <f>ROUND(I91*H91,2)</f>
        <v>0</v>
      </c>
      <c r="BL91" s="18" t="s">
        <v>368</v>
      </c>
      <c r="BM91" s="144" t="s">
        <v>545</v>
      </c>
    </row>
    <row r="92" spans="2:65" s="1" customFormat="1" ht="16.5" customHeight="1">
      <c r="B92" s="33"/>
      <c r="C92" s="133" t="s">
        <v>343</v>
      </c>
      <c r="D92" s="133" t="s">
        <v>308</v>
      </c>
      <c r="E92" s="134" t="s">
        <v>504</v>
      </c>
      <c r="F92" s="135" t="s">
        <v>6175</v>
      </c>
      <c r="G92" s="136" t="s">
        <v>2087</v>
      </c>
      <c r="H92" s="137">
        <v>1</v>
      </c>
      <c r="I92" s="138"/>
      <c r="J92" s="139">
        <f>ROUND(I92*H92,2)</f>
        <v>0</v>
      </c>
      <c r="K92" s="135" t="s">
        <v>311</v>
      </c>
      <c r="L92" s="33"/>
      <c r="M92" s="140" t="s">
        <v>21</v>
      </c>
      <c r="N92" s="141" t="s">
        <v>43</v>
      </c>
      <c r="P92" s="142">
        <f>O92*H92</f>
        <v>0</v>
      </c>
      <c r="Q92" s="142">
        <v>0</v>
      </c>
      <c r="R92" s="142">
        <f>Q92*H92</f>
        <v>0</v>
      </c>
      <c r="S92" s="142">
        <v>0</v>
      </c>
      <c r="T92" s="143">
        <f>S92*H92</f>
        <v>0</v>
      </c>
      <c r="AR92" s="144" t="s">
        <v>368</v>
      </c>
      <c r="AT92" s="144" t="s">
        <v>308</v>
      </c>
      <c r="AU92" s="144" t="s">
        <v>79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368</v>
      </c>
      <c r="BM92" s="144" t="s">
        <v>719</v>
      </c>
    </row>
    <row r="93" spans="2:65" s="1" customFormat="1" ht="19.5">
      <c r="B93" s="33"/>
      <c r="D93" s="147" t="s">
        <v>356</v>
      </c>
      <c r="F93" s="178" t="s">
        <v>6176</v>
      </c>
      <c r="I93" s="163"/>
      <c r="L93" s="33"/>
      <c r="M93" s="164"/>
      <c r="T93" s="52"/>
      <c r="AT93" s="18" t="s">
        <v>356</v>
      </c>
      <c r="AU93" s="18" t="s">
        <v>79</v>
      </c>
    </row>
    <row r="94" spans="2:65" s="1" customFormat="1" ht="16.5" customHeight="1">
      <c r="B94" s="33"/>
      <c r="C94" s="133" t="s">
        <v>351</v>
      </c>
      <c r="D94" s="133" t="s">
        <v>308</v>
      </c>
      <c r="E94" s="134" t="s">
        <v>511</v>
      </c>
      <c r="F94" s="135" t="s">
        <v>6177</v>
      </c>
      <c r="G94" s="136" t="s">
        <v>2087</v>
      </c>
      <c r="H94" s="137">
        <v>1</v>
      </c>
      <c r="I94" s="138"/>
      <c r="J94" s="139">
        <f>ROUND(I94*H94,2)</f>
        <v>0</v>
      </c>
      <c r="K94" s="135" t="s">
        <v>311</v>
      </c>
      <c r="L94" s="33"/>
      <c r="M94" s="140" t="s">
        <v>21</v>
      </c>
      <c r="N94" s="141" t="s">
        <v>43</v>
      </c>
      <c r="P94" s="142">
        <f>O94*H94</f>
        <v>0</v>
      </c>
      <c r="Q94" s="142">
        <v>0</v>
      </c>
      <c r="R94" s="142">
        <f>Q94*H94</f>
        <v>0</v>
      </c>
      <c r="S94" s="142">
        <v>0</v>
      </c>
      <c r="T94" s="143">
        <f>S94*H94</f>
        <v>0</v>
      </c>
      <c r="AR94" s="144" t="s">
        <v>368</v>
      </c>
      <c r="AT94" s="144" t="s">
        <v>308</v>
      </c>
      <c r="AU94" s="144" t="s">
        <v>79</v>
      </c>
      <c r="AY94" s="18" t="s">
        <v>306</v>
      </c>
      <c r="BE94" s="145">
        <f>IF(N94="základní",J94,0)</f>
        <v>0</v>
      </c>
      <c r="BF94" s="145">
        <f>IF(N94="snížená",J94,0)</f>
        <v>0</v>
      </c>
      <c r="BG94" s="145">
        <f>IF(N94="zákl. přenesená",J94,0)</f>
        <v>0</v>
      </c>
      <c r="BH94" s="145">
        <f>IF(N94="sníž. přenesená",J94,0)</f>
        <v>0</v>
      </c>
      <c r="BI94" s="145">
        <f>IF(N94="nulová",J94,0)</f>
        <v>0</v>
      </c>
      <c r="BJ94" s="18" t="s">
        <v>79</v>
      </c>
      <c r="BK94" s="145">
        <f>ROUND(I94*H94,2)</f>
        <v>0</v>
      </c>
      <c r="BL94" s="18" t="s">
        <v>368</v>
      </c>
      <c r="BM94" s="144" t="s">
        <v>732</v>
      </c>
    </row>
    <row r="95" spans="2:65" s="1" customFormat="1" ht="16.5" customHeight="1">
      <c r="B95" s="33"/>
      <c r="C95" s="133" t="s">
        <v>359</v>
      </c>
      <c r="D95" s="133" t="s">
        <v>308</v>
      </c>
      <c r="E95" s="134" t="s">
        <v>517</v>
      </c>
      <c r="F95" s="135" t="s">
        <v>6178</v>
      </c>
      <c r="G95" s="136" t="s">
        <v>422</v>
      </c>
      <c r="H95" s="137">
        <v>1</v>
      </c>
      <c r="I95" s="138"/>
      <c r="J95" s="139">
        <f>ROUND(I95*H95,2)</f>
        <v>0</v>
      </c>
      <c r="K95" s="135" t="s">
        <v>311</v>
      </c>
      <c r="L95" s="33"/>
      <c r="M95" s="140" t="s">
        <v>21</v>
      </c>
      <c r="N95" s="141" t="s">
        <v>43</v>
      </c>
      <c r="P95" s="142">
        <f>O95*H95</f>
        <v>0</v>
      </c>
      <c r="Q95" s="142">
        <v>0</v>
      </c>
      <c r="R95" s="142">
        <f>Q95*H95</f>
        <v>0</v>
      </c>
      <c r="S95" s="142">
        <v>0</v>
      </c>
      <c r="T95" s="143">
        <f>S95*H95</f>
        <v>0</v>
      </c>
      <c r="AR95" s="144" t="s">
        <v>368</v>
      </c>
      <c r="AT95" s="144" t="s">
        <v>308</v>
      </c>
      <c r="AU95" s="144" t="s">
        <v>79</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368</v>
      </c>
      <c r="BM95" s="144" t="s">
        <v>752</v>
      </c>
    </row>
    <row r="96" spans="2:65" s="1" customFormat="1" ht="16.5" customHeight="1">
      <c r="B96" s="33"/>
      <c r="C96" s="133" t="s">
        <v>365</v>
      </c>
      <c r="D96" s="133" t="s">
        <v>308</v>
      </c>
      <c r="E96" s="134" t="s">
        <v>523</v>
      </c>
      <c r="F96" s="135" t="s">
        <v>6179</v>
      </c>
      <c r="G96" s="136" t="s">
        <v>2087</v>
      </c>
      <c r="H96" s="137">
        <v>1</v>
      </c>
      <c r="I96" s="138"/>
      <c r="J96" s="139">
        <f>ROUND(I96*H96,2)</f>
        <v>0</v>
      </c>
      <c r="K96" s="135" t="s">
        <v>311</v>
      </c>
      <c r="L96" s="33"/>
      <c r="M96" s="140" t="s">
        <v>21</v>
      </c>
      <c r="N96" s="141" t="s">
        <v>43</v>
      </c>
      <c r="P96" s="142">
        <f>O96*H96</f>
        <v>0</v>
      </c>
      <c r="Q96" s="142">
        <v>0</v>
      </c>
      <c r="R96" s="142">
        <f>Q96*H96</f>
        <v>0</v>
      </c>
      <c r="S96" s="142">
        <v>0</v>
      </c>
      <c r="T96" s="143">
        <f>S96*H96</f>
        <v>0</v>
      </c>
      <c r="AR96" s="144" t="s">
        <v>368</v>
      </c>
      <c r="AT96" s="144" t="s">
        <v>308</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368</v>
      </c>
      <c r="BM96" s="144" t="s">
        <v>764</v>
      </c>
    </row>
    <row r="97" spans="2:65" s="1" customFormat="1" ht="16.5" customHeight="1">
      <c r="B97" s="33"/>
      <c r="C97" s="133" t="s">
        <v>372</v>
      </c>
      <c r="D97" s="133" t="s">
        <v>308</v>
      </c>
      <c r="E97" s="134" t="s">
        <v>530</v>
      </c>
      <c r="F97" s="135" t="s">
        <v>6180</v>
      </c>
      <c r="G97" s="136" t="s">
        <v>422</v>
      </c>
      <c r="H97" s="137">
        <v>1</v>
      </c>
      <c r="I97" s="138"/>
      <c r="J97" s="139">
        <f>ROUND(I97*H97,2)</f>
        <v>0</v>
      </c>
      <c r="K97" s="135" t="s">
        <v>311</v>
      </c>
      <c r="L97" s="33"/>
      <c r="M97" s="140" t="s">
        <v>21</v>
      </c>
      <c r="N97" s="141" t="s">
        <v>43</v>
      </c>
      <c r="P97" s="142">
        <f>O97*H97</f>
        <v>0</v>
      </c>
      <c r="Q97" s="142">
        <v>0</v>
      </c>
      <c r="R97" s="142">
        <f>Q97*H97</f>
        <v>0</v>
      </c>
      <c r="S97" s="142">
        <v>0</v>
      </c>
      <c r="T97" s="143">
        <f>S97*H97</f>
        <v>0</v>
      </c>
      <c r="AR97" s="144" t="s">
        <v>368</v>
      </c>
      <c r="AT97" s="144" t="s">
        <v>308</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368</v>
      </c>
      <c r="BM97" s="144" t="s">
        <v>776</v>
      </c>
    </row>
    <row r="98" spans="2:65" s="1" customFormat="1" ht="19.5">
      <c r="B98" s="33"/>
      <c r="D98" s="147" t="s">
        <v>356</v>
      </c>
      <c r="F98" s="178" t="s">
        <v>6181</v>
      </c>
      <c r="I98" s="163"/>
      <c r="L98" s="33"/>
      <c r="M98" s="164"/>
      <c r="T98" s="52"/>
      <c r="AT98" s="18" t="s">
        <v>356</v>
      </c>
      <c r="AU98" s="18" t="s">
        <v>79</v>
      </c>
    </row>
    <row r="99" spans="2:65" s="1" customFormat="1" ht="16.5" customHeight="1">
      <c r="B99" s="33"/>
      <c r="C99" s="133" t="s">
        <v>379</v>
      </c>
      <c r="D99" s="133" t="s">
        <v>308</v>
      </c>
      <c r="E99" s="134" t="s">
        <v>545</v>
      </c>
      <c r="F99" s="135" t="s">
        <v>6182</v>
      </c>
      <c r="G99" s="136" t="s">
        <v>422</v>
      </c>
      <c r="H99" s="137">
        <v>1</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802</v>
      </c>
    </row>
    <row r="100" spans="2:65" s="1" customFormat="1" ht="16.5" customHeight="1">
      <c r="B100" s="33"/>
      <c r="C100" s="133" t="s">
        <v>384</v>
      </c>
      <c r="D100" s="133" t="s">
        <v>308</v>
      </c>
      <c r="E100" s="134" t="s">
        <v>553</v>
      </c>
      <c r="F100" s="135" t="s">
        <v>6183</v>
      </c>
      <c r="G100" s="136" t="s">
        <v>422</v>
      </c>
      <c r="H100" s="137">
        <v>1</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816</v>
      </c>
    </row>
    <row r="101" spans="2:65" s="1" customFormat="1" ht="16.5" customHeight="1">
      <c r="B101" s="33"/>
      <c r="C101" s="133" t="s">
        <v>8</v>
      </c>
      <c r="D101" s="133" t="s">
        <v>308</v>
      </c>
      <c r="E101" s="134" t="s">
        <v>562</v>
      </c>
      <c r="F101" s="135" t="s">
        <v>6184</v>
      </c>
      <c r="G101" s="136" t="s">
        <v>422</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828</v>
      </c>
    </row>
    <row r="102" spans="2:65" s="1" customFormat="1" ht="16.5" customHeight="1">
      <c r="B102" s="33"/>
      <c r="C102" s="133" t="s">
        <v>400</v>
      </c>
      <c r="D102" s="133" t="s">
        <v>308</v>
      </c>
      <c r="E102" s="134" t="s">
        <v>578</v>
      </c>
      <c r="F102" s="135" t="s">
        <v>6185</v>
      </c>
      <c r="G102" s="136" t="s">
        <v>2087</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6186</v>
      </c>
    </row>
    <row r="103" spans="2:65" s="1" customFormat="1" ht="19.5">
      <c r="B103" s="33"/>
      <c r="D103" s="147" t="s">
        <v>356</v>
      </c>
      <c r="F103" s="178" t="s">
        <v>6187</v>
      </c>
      <c r="I103" s="163"/>
      <c r="L103" s="33"/>
      <c r="M103" s="164"/>
      <c r="T103" s="52"/>
      <c r="AT103" s="18" t="s">
        <v>356</v>
      </c>
      <c r="AU103" s="18" t="s">
        <v>79</v>
      </c>
    </row>
    <row r="104" spans="2:65" s="1" customFormat="1" ht="16.5" customHeight="1">
      <c r="B104" s="33"/>
      <c r="C104" s="133" t="s">
        <v>406</v>
      </c>
      <c r="D104" s="133" t="s">
        <v>308</v>
      </c>
      <c r="E104" s="134" t="s">
        <v>585</v>
      </c>
      <c r="F104" s="135" t="s">
        <v>6188</v>
      </c>
      <c r="G104" s="136" t="s">
        <v>2087</v>
      </c>
      <c r="H104" s="137">
        <v>1</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368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368</v>
      </c>
      <c r="BM104" s="144" t="s">
        <v>865</v>
      </c>
    </row>
    <row r="105" spans="2:65" s="1" customFormat="1" ht="16.5" customHeight="1">
      <c r="B105" s="33"/>
      <c r="C105" s="133" t="s">
        <v>414</v>
      </c>
      <c r="D105" s="133" t="s">
        <v>308</v>
      </c>
      <c r="E105" s="134" t="s">
        <v>591</v>
      </c>
      <c r="F105" s="135" t="s">
        <v>6189</v>
      </c>
      <c r="G105" s="136" t="s">
        <v>2087</v>
      </c>
      <c r="H105" s="137">
        <v>1</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877</v>
      </c>
    </row>
    <row r="106" spans="2:65" s="1" customFormat="1" ht="19.5">
      <c r="B106" s="33"/>
      <c r="D106" s="147" t="s">
        <v>356</v>
      </c>
      <c r="F106" s="178" t="s">
        <v>6190</v>
      </c>
      <c r="I106" s="163"/>
      <c r="L106" s="33"/>
      <c r="M106" s="164"/>
      <c r="T106" s="52"/>
      <c r="AT106" s="18" t="s">
        <v>356</v>
      </c>
      <c r="AU106" s="18" t="s">
        <v>79</v>
      </c>
    </row>
    <row r="107" spans="2:65" s="1" customFormat="1" ht="21.75" customHeight="1">
      <c r="B107" s="33"/>
      <c r="C107" s="133" t="s">
        <v>368</v>
      </c>
      <c r="D107" s="133" t="s">
        <v>308</v>
      </c>
      <c r="E107" s="134" t="s">
        <v>618</v>
      </c>
      <c r="F107" s="135" t="s">
        <v>6191</v>
      </c>
      <c r="G107" s="136" t="s">
        <v>2087</v>
      </c>
      <c r="H107" s="137">
        <v>1</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943</v>
      </c>
    </row>
    <row r="108" spans="2:65" s="1" customFormat="1" ht="19.5">
      <c r="B108" s="33"/>
      <c r="D108" s="147" t="s">
        <v>356</v>
      </c>
      <c r="F108" s="178" t="s">
        <v>6192</v>
      </c>
      <c r="I108" s="163"/>
      <c r="L108" s="33"/>
      <c r="M108" s="193"/>
      <c r="N108" s="194"/>
      <c r="O108" s="194"/>
      <c r="P108" s="194"/>
      <c r="Q108" s="194"/>
      <c r="R108" s="194"/>
      <c r="S108" s="194"/>
      <c r="T108" s="195"/>
      <c r="AT108" s="18" t="s">
        <v>356</v>
      </c>
      <c r="AU108" s="18" t="s">
        <v>79</v>
      </c>
    </row>
    <row r="109" spans="2:65" s="1" customFormat="1" ht="6.95" customHeight="1">
      <c r="B109" s="41"/>
      <c r="C109" s="42"/>
      <c r="D109" s="42"/>
      <c r="E109" s="42"/>
      <c r="F109" s="42"/>
      <c r="G109" s="42"/>
      <c r="H109" s="42"/>
      <c r="I109" s="42"/>
      <c r="J109" s="42"/>
      <c r="K109" s="42"/>
      <c r="L109" s="33"/>
    </row>
  </sheetData>
  <sheetProtection algorithmName="SHA-512" hashValue="EazR5cDVPybgIvo+jvg/wDjgYf3q+fPXoGp+yKgMJcAJBfA6EB6urldbK71HNx8i9G+HweuyUWu6Z2nbKM3shg==" saltValue="GWFGp+4s9fHA4h/SnDIyFgtDOtPBD4I+SZN+y2Z7/nNoIf75vXQBk4uagugy1m7KXvTUpIL+JnH4lmdXSMJWtA==" spinCount="100000" sheet="1" objects="1" scenarios="1" formatColumns="0" formatRows="0" autoFilter="0"/>
  <autoFilter ref="C85:K108" xr:uid="{00000000-0009-0000-0000-00001D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33"/>
  <sheetViews>
    <sheetView showGridLines="0" topLeftCell="A103" workbookViewId="0">
      <selection activeCell="F132" sqref="F13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201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 customHeight="1">
      <c r="B8" s="21"/>
      <c r="D8" s="28" t="s">
        <v>255</v>
      </c>
      <c r="L8" s="21"/>
    </row>
    <row r="9" spans="2:46" s="1" customFormat="1" ht="16.5" customHeight="1">
      <c r="B9" s="33"/>
      <c r="E9" s="340" t="s">
        <v>3591</v>
      </c>
      <c r="F9" s="342"/>
      <c r="G9" s="342"/>
      <c r="H9" s="342"/>
      <c r="L9" s="33"/>
    </row>
    <row r="10" spans="2:46" s="1" customFormat="1" ht="12" customHeight="1">
      <c r="B10" s="33"/>
      <c r="D10" s="28" t="s">
        <v>257</v>
      </c>
      <c r="L10" s="33"/>
    </row>
    <row r="11" spans="2:46" s="1" customFormat="1" ht="16.5" customHeight="1">
      <c r="B11" s="33"/>
      <c r="E11" s="319" t="s">
        <v>6193</v>
      </c>
      <c r="F11" s="342"/>
      <c r="G11" s="342"/>
      <c r="H11" s="342"/>
      <c r="L11" s="33"/>
    </row>
    <row r="12" spans="2:46" s="1" customFormat="1">
      <c r="B12" s="33"/>
      <c r="L12" s="33"/>
    </row>
    <row r="13" spans="2:46" s="1" customFormat="1" ht="12" customHeight="1">
      <c r="B13" s="33"/>
      <c r="D13" s="28" t="s">
        <v>18</v>
      </c>
      <c r="F13" s="26" t="s">
        <v>152</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3" t="str">
        <f>'Rekapitulace stavby'!E14</f>
        <v>Vyplň údaj</v>
      </c>
      <c r="F20" s="332"/>
      <c r="G20" s="332"/>
      <c r="H20" s="332"/>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261</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36" t="s">
        <v>3594</v>
      </c>
      <c r="F29" s="336"/>
      <c r="G29" s="336"/>
      <c r="H29" s="336"/>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ROUND(J92,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ROUND((SUM(BE92:BE132)),  2)</f>
        <v>0</v>
      </c>
      <c r="I35" s="95">
        <v>0.21</v>
      </c>
      <c r="J35" s="81">
        <f>ROUND(((SUM(BE92:BE132))*I35),  2)</f>
        <v>0</v>
      </c>
      <c r="L35" s="33"/>
    </row>
    <row r="36" spans="2:12" s="1" customFormat="1" ht="14.45" customHeight="1">
      <c r="B36" s="33"/>
      <c r="E36" s="28" t="s">
        <v>44</v>
      </c>
      <c r="F36" s="81">
        <f>ROUND((SUM(BF92:BF132)),  2)</f>
        <v>0</v>
      </c>
      <c r="I36" s="95">
        <v>0.12</v>
      </c>
      <c r="J36" s="81">
        <f>ROUND(((SUM(BF92:BF132))*I36),  2)</f>
        <v>0</v>
      </c>
      <c r="L36" s="33"/>
    </row>
    <row r="37" spans="2:12" s="1" customFormat="1" ht="14.45" hidden="1" customHeight="1">
      <c r="B37" s="33"/>
      <c r="E37" s="28" t="s">
        <v>45</v>
      </c>
      <c r="F37" s="81">
        <f>ROUND((SUM(BG92:BG132)),  2)</f>
        <v>0</v>
      </c>
      <c r="I37" s="95">
        <v>0.21</v>
      </c>
      <c r="J37" s="81">
        <f>0</f>
        <v>0</v>
      </c>
      <c r="L37" s="33"/>
    </row>
    <row r="38" spans="2:12" s="1" customFormat="1" ht="14.45" hidden="1" customHeight="1">
      <c r="B38" s="33"/>
      <c r="E38" s="28" t="s">
        <v>46</v>
      </c>
      <c r="F38" s="81">
        <f>ROUND((SUM(BH92:BH132)),  2)</f>
        <v>0</v>
      </c>
      <c r="I38" s="95">
        <v>0.12</v>
      </c>
      <c r="J38" s="81">
        <f>0</f>
        <v>0</v>
      </c>
      <c r="L38" s="33"/>
    </row>
    <row r="39" spans="2:12" s="1" customFormat="1" ht="14.45" hidden="1" customHeight="1">
      <c r="B39" s="33"/>
      <c r="E39" s="28" t="s">
        <v>47</v>
      </c>
      <c r="F39" s="81">
        <f>ROUND((SUM(BI92:BI132)),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40" t="str">
        <f>E7</f>
        <v>UPOL FTK – Rekonstrukce infrastruktury v areálu Neředín</v>
      </c>
      <c r="F50" s="341"/>
      <c r="G50" s="341"/>
      <c r="H50" s="341"/>
      <c r="L50" s="33"/>
    </row>
    <row r="51" spans="2:47" ht="12" customHeight="1">
      <c r="B51" s="21"/>
      <c r="C51" s="28" t="s">
        <v>255</v>
      </c>
      <c r="L51" s="21"/>
    </row>
    <row r="52" spans="2:47" s="1" customFormat="1" ht="16.5" customHeight="1">
      <c r="B52" s="33"/>
      <c r="E52" s="340" t="s">
        <v>3591</v>
      </c>
      <c r="F52" s="342"/>
      <c r="G52" s="342"/>
      <c r="H52" s="342"/>
      <c r="L52" s="33"/>
    </row>
    <row r="53" spans="2:47" s="1" customFormat="1" ht="12" customHeight="1">
      <c r="B53" s="33"/>
      <c r="C53" s="28" t="s">
        <v>257</v>
      </c>
      <c r="L53" s="33"/>
    </row>
    <row r="54" spans="2:47" s="1" customFormat="1" ht="16.5" customHeight="1">
      <c r="B54" s="33"/>
      <c r="E54" s="319" t="str">
        <f>E11</f>
        <v>2024/HEX/04-02-VON - Vedlejší a ostatní náklady</v>
      </c>
      <c r="F54" s="342"/>
      <c r="G54" s="342"/>
      <c r="H54" s="342"/>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Ing.A.Hejmalová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J92</f>
        <v>0</v>
      </c>
      <c r="L63" s="33"/>
      <c r="AU63" s="18" t="s">
        <v>266</v>
      </c>
    </row>
    <row r="64" spans="2:47" s="8" customFormat="1" ht="24.95" customHeight="1">
      <c r="B64" s="105"/>
      <c r="D64" s="106" t="s">
        <v>3510</v>
      </c>
      <c r="E64" s="107"/>
      <c r="F64" s="107"/>
      <c r="G64" s="107"/>
      <c r="H64" s="107"/>
      <c r="I64" s="107"/>
      <c r="J64" s="108">
        <f>J93</f>
        <v>0</v>
      </c>
      <c r="L64" s="105"/>
    </row>
    <row r="65" spans="2:12" s="9" customFormat="1" ht="19.899999999999999" customHeight="1">
      <c r="B65" s="109"/>
      <c r="D65" s="110" t="s">
        <v>3511</v>
      </c>
      <c r="E65" s="111"/>
      <c r="F65" s="111"/>
      <c r="G65" s="111"/>
      <c r="H65" s="111"/>
      <c r="I65" s="111"/>
      <c r="J65" s="112">
        <f>J94</f>
        <v>0</v>
      </c>
      <c r="L65" s="109"/>
    </row>
    <row r="66" spans="2:12" s="9" customFormat="1" ht="19.899999999999999" customHeight="1">
      <c r="B66" s="109"/>
      <c r="D66" s="110" t="s">
        <v>3512</v>
      </c>
      <c r="E66" s="111"/>
      <c r="F66" s="111"/>
      <c r="G66" s="111"/>
      <c r="H66" s="111"/>
      <c r="I66" s="111"/>
      <c r="J66" s="112">
        <f>J108</f>
        <v>0</v>
      </c>
      <c r="L66" s="109"/>
    </row>
    <row r="67" spans="2:12" s="9" customFormat="1" ht="19.899999999999999" customHeight="1">
      <c r="B67" s="109"/>
      <c r="D67" s="110" t="s">
        <v>3513</v>
      </c>
      <c r="E67" s="111"/>
      <c r="F67" s="111"/>
      <c r="G67" s="111"/>
      <c r="H67" s="111"/>
      <c r="I67" s="111"/>
      <c r="J67" s="112">
        <f>J112</f>
        <v>0</v>
      </c>
      <c r="L67" s="109"/>
    </row>
    <row r="68" spans="2:12" s="9" customFormat="1" ht="19.899999999999999" customHeight="1">
      <c r="B68" s="109"/>
      <c r="D68" s="110" t="s">
        <v>3514</v>
      </c>
      <c r="E68" s="111"/>
      <c r="F68" s="111"/>
      <c r="G68" s="111"/>
      <c r="H68" s="111"/>
      <c r="I68" s="111"/>
      <c r="J68" s="112">
        <f>J116</f>
        <v>0</v>
      </c>
      <c r="L68" s="109"/>
    </row>
    <row r="69" spans="2:12" s="9" customFormat="1" ht="19.899999999999999" customHeight="1">
      <c r="B69" s="109"/>
      <c r="D69" s="110" t="s">
        <v>3515</v>
      </c>
      <c r="E69" s="111"/>
      <c r="F69" s="111"/>
      <c r="G69" s="111"/>
      <c r="H69" s="111"/>
      <c r="I69" s="111"/>
      <c r="J69" s="112">
        <f>J123</f>
        <v>0</v>
      </c>
      <c r="L69" s="109"/>
    </row>
    <row r="70" spans="2:12" s="9" customFormat="1" ht="19.899999999999999" customHeight="1">
      <c r="B70" s="109"/>
      <c r="D70" s="110" t="s">
        <v>3516</v>
      </c>
      <c r="E70" s="111"/>
      <c r="F70" s="111"/>
      <c r="G70" s="111"/>
      <c r="H70" s="111"/>
      <c r="I70" s="111"/>
      <c r="J70" s="112">
        <f>J127</f>
        <v>0</v>
      </c>
      <c r="L70" s="109"/>
    </row>
    <row r="71" spans="2:12" s="1" customFormat="1" ht="21.75" customHeight="1">
      <c r="B71" s="33"/>
      <c r="L71" s="33"/>
    </row>
    <row r="72" spans="2:12" s="1" customFormat="1" ht="6.95" customHeight="1">
      <c r="B72" s="41"/>
      <c r="C72" s="42"/>
      <c r="D72" s="42"/>
      <c r="E72" s="42"/>
      <c r="F72" s="42"/>
      <c r="G72" s="42"/>
      <c r="H72" s="42"/>
      <c r="I72" s="42"/>
      <c r="J72" s="42"/>
      <c r="K72" s="42"/>
      <c r="L72" s="33"/>
    </row>
    <row r="76" spans="2:12" s="1" customFormat="1" ht="6.95" customHeight="1">
      <c r="B76" s="43"/>
      <c r="C76" s="44"/>
      <c r="D76" s="44"/>
      <c r="E76" s="44"/>
      <c r="F76" s="44"/>
      <c r="G76" s="44"/>
      <c r="H76" s="44"/>
      <c r="I76" s="44"/>
      <c r="J76" s="44"/>
      <c r="K76" s="44"/>
      <c r="L76" s="33"/>
    </row>
    <row r="77" spans="2:12" s="1" customFormat="1" ht="24.95" customHeight="1">
      <c r="B77" s="33"/>
      <c r="C77" s="22" t="s">
        <v>291</v>
      </c>
      <c r="L77" s="33"/>
    </row>
    <row r="78" spans="2:12" s="1" customFormat="1" ht="6.95" customHeight="1">
      <c r="B78" s="33"/>
      <c r="L78" s="33"/>
    </row>
    <row r="79" spans="2:12" s="1" customFormat="1" ht="12" customHeight="1">
      <c r="B79" s="33"/>
      <c r="C79" s="28" t="s">
        <v>16</v>
      </c>
      <c r="L79" s="33"/>
    </row>
    <row r="80" spans="2:12" s="1" customFormat="1" ht="16.5" customHeight="1">
      <c r="B80" s="33"/>
      <c r="E80" s="340" t="str">
        <f>E7</f>
        <v>UPOL FTK – Rekonstrukce infrastruktury v areálu Neředín</v>
      </c>
      <c r="F80" s="341"/>
      <c r="G80" s="341"/>
      <c r="H80" s="341"/>
      <c r="L80" s="33"/>
    </row>
    <row r="81" spans="2:65" ht="12" customHeight="1">
      <c r="B81" s="21"/>
      <c r="C81" s="28" t="s">
        <v>255</v>
      </c>
      <c r="L81" s="21"/>
    </row>
    <row r="82" spans="2:65" s="1" customFormat="1" ht="16.5" customHeight="1">
      <c r="B82" s="33"/>
      <c r="E82" s="340" t="s">
        <v>3591</v>
      </c>
      <c r="F82" s="342"/>
      <c r="G82" s="342"/>
      <c r="H82" s="342"/>
      <c r="L82" s="33"/>
    </row>
    <row r="83" spans="2:65" s="1" customFormat="1" ht="12" customHeight="1">
      <c r="B83" s="33"/>
      <c r="C83" s="28" t="s">
        <v>257</v>
      </c>
      <c r="L83" s="33"/>
    </row>
    <row r="84" spans="2:65" s="1" customFormat="1" ht="16.5" customHeight="1">
      <c r="B84" s="33"/>
      <c r="E84" s="319" t="str">
        <f>E11</f>
        <v>2024/HEX/04-02-VON - Vedlejší a ostatní náklady</v>
      </c>
      <c r="F84" s="342"/>
      <c r="G84" s="342"/>
      <c r="H84" s="342"/>
      <c r="L84" s="33"/>
    </row>
    <row r="85" spans="2:65" s="1" customFormat="1" ht="6.95" customHeight="1">
      <c r="B85" s="33"/>
      <c r="L85" s="33"/>
    </row>
    <row r="86" spans="2:65" s="1" customFormat="1" ht="12" customHeight="1">
      <c r="B86" s="33"/>
      <c r="C86" s="28" t="s">
        <v>22</v>
      </c>
      <c r="F86" s="26" t="str">
        <f>F14</f>
        <v xml:space="preserve"> </v>
      </c>
      <c r="I86" s="28" t="s">
        <v>24</v>
      </c>
      <c r="J86" s="49" t="str">
        <f>IF(J14="","",J14)</f>
        <v>4. 4. 2024</v>
      </c>
      <c r="L86" s="33"/>
    </row>
    <row r="87" spans="2:65" s="1" customFormat="1" ht="6.95" customHeight="1">
      <c r="B87" s="33"/>
      <c r="L87" s="33"/>
    </row>
    <row r="88" spans="2:65" s="1" customFormat="1" ht="15.2" customHeight="1">
      <c r="B88" s="33"/>
      <c r="C88" s="28" t="s">
        <v>26</v>
      </c>
      <c r="F88" s="26" t="str">
        <f>E17</f>
        <v>UPOL FTK</v>
      </c>
      <c r="I88" s="28" t="s">
        <v>32</v>
      </c>
      <c r="J88" s="31" t="str">
        <f>E23</f>
        <v>Hexaplan International</v>
      </c>
      <c r="L88" s="33"/>
    </row>
    <row r="89" spans="2:65" s="1" customFormat="1" ht="15.2" customHeight="1">
      <c r="B89" s="33"/>
      <c r="C89" s="28" t="s">
        <v>30</v>
      </c>
      <c r="F89" s="26" t="str">
        <f>IF(E20="","",E20)</f>
        <v>Vyplň údaj</v>
      </c>
      <c r="I89" s="28" t="s">
        <v>35</v>
      </c>
      <c r="J89" s="31" t="str">
        <f>E26</f>
        <v>Ing.A.Hejmalová</v>
      </c>
      <c r="L89" s="33"/>
    </row>
    <row r="90" spans="2:65" s="1" customFormat="1" ht="10.35" customHeight="1">
      <c r="B90" s="33"/>
      <c r="L90" s="33"/>
    </row>
    <row r="91" spans="2:65" s="10" customFormat="1" ht="29.25" customHeight="1">
      <c r="B91" s="113"/>
      <c r="C91" s="114" t="s">
        <v>292</v>
      </c>
      <c r="D91" s="115" t="s">
        <v>57</v>
      </c>
      <c r="E91" s="115" t="s">
        <v>53</v>
      </c>
      <c r="F91" s="115" t="s">
        <v>54</v>
      </c>
      <c r="G91" s="115" t="s">
        <v>293</v>
      </c>
      <c r="H91" s="115" t="s">
        <v>294</v>
      </c>
      <c r="I91" s="115" t="s">
        <v>295</v>
      </c>
      <c r="J91" s="115" t="s">
        <v>265</v>
      </c>
      <c r="K91" s="116" t="s">
        <v>296</v>
      </c>
      <c r="L91" s="113"/>
      <c r="M91" s="55" t="s">
        <v>21</v>
      </c>
      <c r="N91" s="56" t="s">
        <v>42</v>
      </c>
      <c r="O91" s="56" t="s">
        <v>297</v>
      </c>
      <c r="P91" s="56" t="s">
        <v>298</v>
      </c>
      <c r="Q91" s="56" t="s">
        <v>299</v>
      </c>
      <c r="R91" s="56" t="s">
        <v>300</v>
      </c>
      <c r="S91" s="56" t="s">
        <v>301</v>
      </c>
      <c r="T91" s="57" t="s">
        <v>302</v>
      </c>
    </row>
    <row r="92" spans="2:65" s="1" customFormat="1" ht="22.9" customHeight="1">
      <c r="B92" s="33"/>
      <c r="C92" s="60" t="s">
        <v>303</v>
      </c>
      <c r="J92" s="117">
        <f>BK92</f>
        <v>0</v>
      </c>
      <c r="L92" s="33"/>
      <c r="M92" s="58"/>
      <c r="N92" s="50"/>
      <c r="O92" s="50"/>
      <c r="P92" s="118">
        <f>P93</f>
        <v>0</v>
      </c>
      <c r="Q92" s="50"/>
      <c r="R92" s="118">
        <f>R93</f>
        <v>0</v>
      </c>
      <c r="S92" s="50"/>
      <c r="T92" s="119">
        <f>T93</f>
        <v>0</v>
      </c>
      <c r="AT92" s="18" t="s">
        <v>71</v>
      </c>
      <c r="AU92" s="18" t="s">
        <v>266</v>
      </c>
      <c r="BK92" s="120">
        <f>BK93</f>
        <v>0</v>
      </c>
    </row>
    <row r="93" spans="2:65" s="11" customFormat="1" ht="25.9" customHeight="1">
      <c r="B93" s="121"/>
      <c r="D93" s="122" t="s">
        <v>71</v>
      </c>
      <c r="E93" s="123" t="s">
        <v>3517</v>
      </c>
      <c r="F93" s="123" t="s">
        <v>3518</v>
      </c>
      <c r="I93" s="124"/>
      <c r="J93" s="125">
        <f>BK93</f>
        <v>0</v>
      </c>
      <c r="L93" s="121"/>
      <c r="M93" s="126"/>
      <c r="P93" s="127">
        <f>P94+P108+P112+P116+P123+P127</f>
        <v>0</v>
      </c>
      <c r="R93" s="127">
        <f>R94+R108+R112+R116+R123+R127</f>
        <v>0</v>
      </c>
      <c r="T93" s="128">
        <f>T94+T108+T112+T116+T123+T127</f>
        <v>0</v>
      </c>
      <c r="AR93" s="122" t="s">
        <v>343</v>
      </c>
      <c r="AT93" s="129" t="s">
        <v>71</v>
      </c>
      <c r="AU93" s="129" t="s">
        <v>72</v>
      </c>
      <c r="AY93" s="122" t="s">
        <v>306</v>
      </c>
      <c r="BK93" s="130">
        <f>BK94+BK108+BK112+BK116+BK123+BK127</f>
        <v>0</v>
      </c>
    </row>
    <row r="94" spans="2:65" s="11" customFormat="1" ht="22.9" customHeight="1">
      <c r="B94" s="121"/>
      <c r="D94" s="122" t="s">
        <v>71</v>
      </c>
      <c r="E94" s="131" t="s">
        <v>3519</v>
      </c>
      <c r="F94" s="131" t="s">
        <v>3520</v>
      </c>
      <c r="I94" s="124"/>
      <c r="J94" s="132">
        <f>BK94</f>
        <v>0</v>
      </c>
      <c r="L94" s="121"/>
      <c r="M94" s="126"/>
      <c r="P94" s="127">
        <f>SUM(P95:P107)</f>
        <v>0</v>
      </c>
      <c r="R94" s="127">
        <f>SUM(R95:R107)</f>
        <v>0</v>
      </c>
      <c r="T94" s="128">
        <f>SUM(T95:T107)</f>
        <v>0</v>
      </c>
      <c r="AR94" s="122" t="s">
        <v>343</v>
      </c>
      <c r="AT94" s="129" t="s">
        <v>71</v>
      </c>
      <c r="AU94" s="129" t="s">
        <v>79</v>
      </c>
      <c r="AY94" s="122" t="s">
        <v>306</v>
      </c>
      <c r="BK94" s="130">
        <f>SUM(BK95:BK107)</f>
        <v>0</v>
      </c>
    </row>
    <row r="95" spans="2:65" s="1" customFormat="1" ht="16.5" customHeight="1">
      <c r="B95" s="33"/>
      <c r="C95" s="133" t="s">
        <v>79</v>
      </c>
      <c r="D95" s="133" t="s">
        <v>308</v>
      </c>
      <c r="E95" s="134" t="s">
        <v>3521</v>
      </c>
      <c r="F95" s="135" t="s">
        <v>3522</v>
      </c>
      <c r="G95" s="136" t="s">
        <v>2087</v>
      </c>
      <c r="H95" s="137">
        <v>1</v>
      </c>
      <c r="I95" s="138"/>
      <c r="J95" s="139">
        <f>ROUND(I95*H95,2)</f>
        <v>0</v>
      </c>
      <c r="K95" s="135" t="s">
        <v>3596</v>
      </c>
      <c r="L95" s="33"/>
      <c r="M95" s="140" t="s">
        <v>21</v>
      </c>
      <c r="N95" s="141" t="s">
        <v>43</v>
      </c>
      <c r="P95" s="142">
        <f>O95*H95</f>
        <v>0</v>
      </c>
      <c r="Q95" s="142">
        <v>0</v>
      </c>
      <c r="R95" s="142">
        <f>Q95*H95</f>
        <v>0</v>
      </c>
      <c r="S95" s="142">
        <v>0</v>
      </c>
      <c r="T95" s="143">
        <f>S95*H95</f>
        <v>0</v>
      </c>
      <c r="AR95" s="144" t="s">
        <v>3523</v>
      </c>
      <c r="AT95" s="144" t="s">
        <v>308</v>
      </c>
      <c r="AU95" s="144" t="s">
        <v>81</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3523</v>
      </c>
      <c r="BM95" s="144" t="s">
        <v>81</v>
      </c>
    </row>
    <row r="96" spans="2:65" s="1" customFormat="1">
      <c r="B96" s="33"/>
      <c r="D96" s="161" t="s">
        <v>321</v>
      </c>
      <c r="F96" s="162" t="s">
        <v>6194</v>
      </c>
      <c r="I96" s="163"/>
      <c r="L96" s="33"/>
      <c r="M96" s="164"/>
      <c r="T96" s="52"/>
      <c r="AT96" s="18" t="s">
        <v>321</v>
      </c>
      <c r="AU96" s="18" t="s">
        <v>81</v>
      </c>
    </row>
    <row r="97" spans="2:65" s="1" customFormat="1" ht="44.25" customHeight="1">
      <c r="B97" s="33"/>
      <c r="D97" s="147" t="s">
        <v>356</v>
      </c>
      <c r="F97" s="178" t="s">
        <v>6195</v>
      </c>
      <c r="I97" s="163"/>
      <c r="L97" s="33"/>
      <c r="M97" s="164"/>
      <c r="T97" s="52"/>
      <c r="AT97" s="18" t="s">
        <v>356</v>
      </c>
      <c r="AU97" s="18" t="s">
        <v>81</v>
      </c>
    </row>
    <row r="98" spans="2:65" s="1" customFormat="1" ht="16.5" customHeight="1">
      <c r="B98" s="33"/>
      <c r="C98" s="133" t="s">
        <v>81</v>
      </c>
      <c r="D98" s="133" t="s">
        <v>308</v>
      </c>
      <c r="E98" s="134" t="s">
        <v>3526</v>
      </c>
      <c r="F98" s="135" t="s">
        <v>3527</v>
      </c>
      <c r="G98" s="136" t="s">
        <v>2087</v>
      </c>
      <c r="H98" s="137">
        <v>1</v>
      </c>
      <c r="I98" s="138"/>
      <c r="J98" s="139">
        <f>ROUND(I98*H98,2)</f>
        <v>0</v>
      </c>
      <c r="K98" s="135" t="s">
        <v>3596</v>
      </c>
      <c r="L98" s="33"/>
      <c r="M98" s="140" t="s">
        <v>21</v>
      </c>
      <c r="N98" s="141" t="s">
        <v>43</v>
      </c>
      <c r="P98" s="142">
        <f>O98*H98</f>
        <v>0</v>
      </c>
      <c r="Q98" s="142">
        <v>0</v>
      </c>
      <c r="R98" s="142">
        <f>Q98*H98</f>
        <v>0</v>
      </c>
      <c r="S98" s="142">
        <v>0</v>
      </c>
      <c r="T98" s="143">
        <f>S98*H98</f>
        <v>0</v>
      </c>
      <c r="AR98" s="144" t="s">
        <v>3523</v>
      </c>
      <c r="AT98" s="144" t="s">
        <v>308</v>
      </c>
      <c r="AU98" s="144" t="s">
        <v>81</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3523</v>
      </c>
      <c r="BM98" s="144" t="s">
        <v>108</v>
      </c>
    </row>
    <row r="99" spans="2:65" s="1" customFormat="1">
      <c r="B99" s="33"/>
      <c r="D99" s="161" t="s">
        <v>321</v>
      </c>
      <c r="F99" s="162" t="s">
        <v>6196</v>
      </c>
      <c r="I99" s="163"/>
      <c r="L99" s="33"/>
      <c r="M99" s="164"/>
      <c r="T99" s="52"/>
      <c r="AT99" s="18" t="s">
        <v>321</v>
      </c>
      <c r="AU99" s="18" t="s">
        <v>81</v>
      </c>
    </row>
    <row r="100" spans="2:65" s="1" customFormat="1" ht="16.5" customHeight="1">
      <c r="B100" s="33"/>
      <c r="C100" s="133" t="s">
        <v>89</v>
      </c>
      <c r="D100" s="133" t="s">
        <v>308</v>
      </c>
      <c r="E100" s="134" t="s">
        <v>3530</v>
      </c>
      <c r="F100" s="135" t="s">
        <v>3531</v>
      </c>
      <c r="G100" s="136" t="s">
        <v>2087</v>
      </c>
      <c r="H100" s="137">
        <v>1</v>
      </c>
      <c r="I100" s="138"/>
      <c r="J100" s="139">
        <f>ROUND(I100*H100,2)</f>
        <v>0</v>
      </c>
      <c r="K100" s="135" t="s">
        <v>3596</v>
      </c>
      <c r="L100" s="33"/>
      <c r="M100" s="140" t="s">
        <v>21</v>
      </c>
      <c r="N100" s="141" t="s">
        <v>43</v>
      </c>
      <c r="P100" s="142">
        <f>O100*H100</f>
        <v>0</v>
      </c>
      <c r="Q100" s="142">
        <v>0</v>
      </c>
      <c r="R100" s="142">
        <f>Q100*H100</f>
        <v>0</v>
      </c>
      <c r="S100" s="142">
        <v>0</v>
      </c>
      <c r="T100" s="143">
        <f>S100*H100</f>
        <v>0</v>
      </c>
      <c r="AR100" s="144" t="s">
        <v>3523</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3523</v>
      </c>
      <c r="BM100" s="144" t="s">
        <v>351</v>
      </c>
    </row>
    <row r="101" spans="2:65" s="1" customFormat="1">
      <c r="B101" s="33"/>
      <c r="D101" s="161" t="s">
        <v>321</v>
      </c>
      <c r="F101" s="162" t="s">
        <v>6197</v>
      </c>
      <c r="I101" s="163"/>
      <c r="L101" s="33"/>
      <c r="M101" s="164"/>
      <c r="T101" s="52"/>
      <c r="AT101" s="18" t="s">
        <v>321</v>
      </c>
      <c r="AU101" s="18" t="s">
        <v>81</v>
      </c>
    </row>
    <row r="102" spans="2:65" s="1" customFormat="1" ht="56.25" customHeight="1">
      <c r="B102" s="33"/>
      <c r="D102" s="147" t="s">
        <v>356</v>
      </c>
      <c r="F102" s="178" t="s">
        <v>6198</v>
      </c>
      <c r="I102" s="163"/>
      <c r="L102" s="33"/>
      <c r="M102" s="164"/>
      <c r="T102" s="52"/>
      <c r="AT102" s="18" t="s">
        <v>356</v>
      </c>
      <c r="AU102" s="18" t="s">
        <v>81</v>
      </c>
    </row>
    <row r="103" spans="2:65" s="1" customFormat="1" ht="16.5" customHeight="1">
      <c r="B103" s="33"/>
      <c r="C103" s="133" t="s">
        <v>108</v>
      </c>
      <c r="D103" s="133" t="s">
        <v>308</v>
      </c>
      <c r="E103" s="134" t="s">
        <v>3535</v>
      </c>
      <c r="F103" s="135" t="s">
        <v>6199</v>
      </c>
      <c r="G103" s="136" t="s">
        <v>2087</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3523</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3523</v>
      </c>
      <c r="BM103" s="144" t="s">
        <v>365</v>
      </c>
    </row>
    <row r="104" spans="2:65" s="1" customFormat="1" ht="57" customHeight="1">
      <c r="B104" s="33"/>
      <c r="D104" s="147" t="s">
        <v>356</v>
      </c>
      <c r="F104" s="178" t="s">
        <v>6200</v>
      </c>
      <c r="I104" s="163"/>
      <c r="L104" s="33"/>
      <c r="M104" s="164"/>
      <c r="T104" s="52"/>
      <c r="AT104" s="18" t="s">
        <v>356</v>
      </c>
      <c r="AU104" s="18" t="s">
        <v>81</v>
      </c>
    </row>
    <row r="105" spans="2:65" s="1" customFormat="1" ht="16.5" customHeight="1">
      <c r="B105" s="33"/>
      <c r="C105" s="133" t="s">
        <v>343</v>
      </c>
      <c r="D105" s="133" t="s">
        <v>308</v>
      </c>
      <c r="E105" s="134" t="s">
        <v>3539</v>
      </c>
      <c r="F105" s="135" t="s">
        <v>3540</v>
      </c>
      <c r="G105" s="136" t="s">
        <v>2087</v>
      </c>
      <c r="H105" s="137">
        <v>1</v>
      </c>
      <c r="I105" s="138"/>
      <c r="J105" s="139">
        <f>ROUND(I105*H105,2)</f>
        <v>0</v>
      </c>
      <c r="K105" s="135" t="s">
        <v>3596</v>
      </c>
      <c r="L105" s="33"/>
      <c r="M105" s="140" t="s">
        <v>21</v>
      </c>
      <c r="N105" s="141" t="s">
        <v>43</v>
      </c>
      <c r="P105" s="142">
        <f>O105*H105</f>
        <v>0</v>
      </c>
      <c r="Q105" s="142">
        <v>0</v>
      </c>
      <c r="R105" s="142">
        <f>Q105*H105</f>
        <v>0</v>
      </c>
      <c r="S105" s="142">
        <v>0</v>
      </c>
      <c r="T105" s="143">
        <f>S105*H105</f>
        <v>0</v>
      </c>
      <c r="AR105" s="144" t="s">
        <v>3523</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3523</v>
      </c>
      <c r="BM105" s="144" t="s">
        <v>379</v>
      </c>
    </row>
    <row r="106" spans="2:65" s="1" customFormat="1">
      <c r="B106" s="33"/>
      <c r="D106" s="161" t="s">
        <v>321</v>
      </c>
      <c r="F106" s="162" t="s">
        <v>6201</v>
      </c>
      <c r="I106" s="163"/>
      <c r="L106" s="33"/>
      <c r="M106" s="164"/>
      <c r="T106" s="52"/>
      <c r="AT106" s="18" t="s">
        <v>321</v>
      </c>
      <c r="AU106" s="18" t="s">
        <v>81</v>
      </c>
    </row>
    <row r="107" spans="2:65" s="1" customFormat="1" ht="131.25" customHeight="1">
      <c r="B107" s="33"/>
      <c r="D107" s="147" t="s">
        <v>356</v>
      </c>
      <c r="F107" s="178" t="s">
        <v>6202</v>
      </c>
      <c r="I107" s="163"/>
      <c r="L107" s="33"/>
      <c r="M107" s="164"/>
      <c r="T107" s="52"/>
      <c r="AT107" s="18" t="s">
        <v>356</v>
      </c>
      <c r="AU107" s="18" t="s">
        <v>81</v>
      </c>
    </row>
    <row r="108" spans="2:65" s="11" customFormat="1" ht="22.9" customHeight="1">
      <c r="B108" s="121"/>
      <c r="D108" s="122" t="s">
        <v>71</v>
      </c>
      <c r="E108" s="131" t="s">
        <v>3544</v>
      </c>
      <c r="F108" s="131" t="s">
        <v>3545</v>
      </c>
      <c r="I108" s="124"/>
      <c r="J108" s="132">
        <f>BK108</f>
        <v>0</v>
      </c>
      <c r="L108" s="121"/>
      <c r="M108" s="126"/>
      <c r="P108" s="127">
        <f>SUM(P109:P111)</f>
        <v>0</v>
      </c>
      <c r="R108" s="127">
        <f>SUM(R109:R111)</f>
        <v>0</v>
      </c>
      <c r="T108" s="128">
        <f>SUM(T109:T111)</f>
        <v>0</v>
      </c>
      <c r="AR108" s="122" t="s">
        <v>343</v>
      </c>
      <c r="AT108" s="129" t="s">
        <v>71</v>
      </c>
      <c r="AU108" s="129" t="s">
        <v>79</v>
      </c>
      <c r="AY108" s="122" t="s">
        <v>306</v>
      </c>
      <c r="BK108" s="130">
        <f>SUM(BK109:BK111)</f>
        <v>0</v>
      </c>
    </row>
    <row r="109" spans="2:65" s="1" customFormat="1" ht="16.5" customHeight="1">
      <c r="B109" s="33"/>
      <c r="C109" s="133" t="s">
        <v>351</v>
      </c>
      <c r="D109" s="133" t="s">
        <v>308</v>
      </c>
      <c r="E109" s="134" t="s">
        <v>3546</v>
      </c>
      <c r="F109" s="135" t="s">
        <v>3545</v>
      </c>
      <c r="G109" s="136" t="s">
        <v>2087</v>
      </c>
      <c r="H109" s="137">
        <v>1</v>
      </c>
      <c r="I109" s="138"/>
      <c r="J109" s="139">
        <f>ROUND(I109*H109,2)</f>
        <v>0</v>
      </c>
      <c r="K109" s="135" t="s">
        <v>3596</v>
      </c>
      <c r="L109" s="33"/>
      <c r="M109" s="140" t="s">
        <v>21</v>
      </c>
      <c r="N109" s="141" t="s">
        <v>43</v>
      </c>
      <c r="P109" s="142">
        <f>O109*H109</f>
        <v>0</v>
      </c>
      <c r="Q109" s="142">
        <v>0</v>
      </c>
      <c r="R109" s="142">
        <f>Q109*H109</f>
        <v>0</v>
      </c>
      <c r="S109" s="142">
        <v>0</v>
      </c>
      <c r="T109" s="143">
        <f>S109*H109</f>
        <v>0</v>
      </c>
      <c r="AR109" s="144" t="s">
        <v>3523</v>
      </c>
      <c r="AT109" s="144" t="s">
        <v>308</v>
      </c>
      <c r="AU109" s="144" t="s">
        <v>81</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3523</v>
      </c>
      <c r="BM109" s="144" t="s">
        <v>8</v>
      </c>
    </row>
    <row r="110" spans="2:65" s="1" customFormat="1">
      <c r="B110" s="33"/>
      <c r="D110" s="161" t="s">
        <v>321</v>
      </c>
      <c r="F110" s="162" t="s">
        <v>6203</v>
      </c>
      <c r="I110" s="163"/>
      <c r="L110" s="33"/>
      <c r="M110" s="164"/>
      <c r="T110" s="52"/>
      <c r="AT110" s="18" t="s">
        <v>321</v>
      </c>
      <c r="AU110" s="18" t="s">
        <v>81</v>
      </c>
    </row>
    <row r="111" spans="2:65" s="1" customFormat="1" ht="291.75" customHeight="1">
      <c r="B111" s="33"/>
      <c r="D111" s="147" t="s">
        <v>356</v>
      </c>
      <c r="F111" s="178" t="s">
        <v>6204</v>
      </c>
      <c r="I111" s="163"/>
      <c r="L111" s="33"/>
      <c r="M111" s="164"/>
      <c r="T111" s="52"/>
      <c r="AT111" s="18" t="s">
        <v>356</v>
      </c>
      <c r="AU111" s="18" t="s">
        <v>81</v>
      </c>
    </row>
    <row r="112" spans="2:65" s="11" customFormat="1" ht="22.9" customHeight="1">
      <c r="B112" s="121"/>
      <c r="D112" s="122" t="s">
        <v>71</v>
      </c>
      <c r="E112" s="131" t="s">
        <v>3550</v>
      </c>
      <c r="F112" s="131" t="s">
        <v>3551</v>
      </c>
      <c r="I112" s="124"/>
      <c r="J112" s="132">
        <f>BK112</f>
        <v>0</v>
      </c>
      <c r="L112" s="121"/>
      <c r="M112" s="126"/>
      <c r="P112" s="127">
        <f>SUM(P113:P115)</f>
        <v>0</v>
      </c>
      <c r="R112" s="127">
        <f>SUM(R113:R115)</f>
        <v>0</v>
      </c>
      <c r="T112" s="128">
        <f>SUM(T113:T115)</f>
        <v>0</v>
      </c>
      <c r="AR112" s="122" t="s">
        <v>343</v>
      </c>
      <c r="AT112" s="129" t="s">
        <v>71</v>
      </c>
      <c r="AU112" s="129" t="s">
        <v>79</v>
      </c>
      <c r="AY112" s="122" t="s">
        <v>306</v>
      </c>
      <c r="BK112" s="130">
        <f>SUM(BK113:BK115)</f>
        <v>0</v>
      </c>
    </row>
    <row r="113" spans="2:65" s="1" customFormat="1" ht="16.5" customHeight="1">
      <c r="B113" s="33"/>
      <c r="C113" s="133" t="s">
        <v>359</v>
      </c>
      <c r="D113" s="133" t="s">
        <v>308</v>
      </c>
      <c r="E113" s="134" t="s">
        <v>3556</v>
      </c>
      <c r="F113" s="135" t="s">
        <v>3557</v>
      </c>
      <c r="G113" s="136" t="s">
        <v>2087</v>
      </c>
      <c r="H113" s="137">
        <v>1</v>
      </c>
      <c r="I113" s="138"/>
      <c r="J113" s="139">
        <f>ROUND(I113*H113,2)</f>
        <v>0</v>
      </c>
      <c r="K113" s="135" t="s">
        <v>3596</v>
      </c>
      <c r="L113" s="33"/>
      <c r="M113" s="140" t="s">
        <v>21</v>
      </c>
      <c r="N113" s="141" t="s">
        <v>43</v>
      </c>
      <c r="P113" s="142">
        <f>O113*H113</f>
        <v>0</v>
      </c>
      <c r="Q113" s="142">
        <v>0</v>
      </c>
      <c r="R113" s="142">
        <f>Q113*H113</f>
        <v>0</v>
      </c>
      <c r="S113" s="142">
        <v>0</v>
      </c>
      <c r="T113" s="143">
        <f>S113*H113</f>
        <v>0</v>
      </c>
      <c r="AR113" s="144" t="s">
        <v>3523</v>
      </c>
      <c r="AT113" s="144" t="s">
        <v>308</v>
      </c>
      <c r="AU113" s="144" t="s">
        <v>81</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3523</v>
      </c>
      <c r="BM113" s="144" t="s">
        <v>406</v>
      </c>
    </row>
    <row r="114" spans="2:65" s="1" customFormat="1">
      <c r="B114" s="33"/>
      <c r="D114" s="161" t="s">
        <v>321</v>
      </c>
      <c r="F114" s="162" t="s">
        <v>6205</v>
      </c>
      <c r="I114" s="163"/>
      <c r="L114" s="33"/>
      <c r="M114" s="164"/>
      <c r="T114" s="52"/>
      <c r="AT114" s="18" t="s">
        <v>321</v>
      </c>
      <c r="AU114" s="18" t="s">
        <v>81</v>
      </c>
    </row>
    <row r="115" spans="2:65" s="1" customFormat="1" ht="176.25" customHeight="1">
      <c r="B115" s="33"/>
      <c r="D115" s="147" t="s">
        <v>356</v>
      </c>
      <c r="F115" s="178" t="s">
        <v>6206</v>
      </c>
      <c r="I115" s="163"/>
      <c r="L115" s="33"/>
      <c r="M115" s="164"/>
      <c r="T115" s="52"/>
      <c r="AT115" s="18" t="s">
        <v>356</v>
      </c>
      <c r="AU115" s="18" t="s">
        <v>81</v>
      </c>
    </row>
    <row r="116" spans="2:65" s="11" customFormat="1" ht="22.9" customHeight="1">
      <c r="B116" s="121"/>
      <c r="D116" s="122" t="s">
        <v>71</v>
      </c>
      <c r="E116" s="131" t="s">
        <v>3561</v>
      </c>
      <c r="F116" s="131" t="s">
        <v>3562</v>
      </c>
      <c r="I116" s="124"/>
      <c r="J116" s="132">
        <f>BK116</f>
        <v>0</v>
      </c>
      <c r="L116" s="121"/>
      <c r="M116" s="126"/>
      <c r="P116" s="127">
        <f>SUM(P117:P122)</f>
        <v>0</v>
      </c>
      <c r="R116" s="127">
        <f>SUM(R117:R122)</f>
        <v>0</v>
      </c>
      <c r="T116" s="128">
        <f>SUM(T117:T122)</f>
        <v>0</v>
      </c>
      <c r="AR116" s="122" t="s">
        <v>343</v>
      </c>
      <c r="AT116" s="129" t="s">
        <v>71</v>
      </c>
      <c r="AU116" s="129" t="s">
        <v>79</v>
      </c>
      <c r="AY116" s="122" t="s">
        <v>306</v>
      </c>
      <c r="BK116" s="130">
        <f>SUM(BK117:BK122)</f>
        <v>0</v>
      </c>
    </row>
    <row r="117" spans="2:65" s="1" customFormat="1" ht="16.5" customHeight="1">
      <c r="B117" s="33"/>
      <c r="C117" s="133" t="s">
        <v>365</v>
      </c>
      <c r="D117" s="133" t="s">
        <v>308</v>
      </c>
      <c r="E117" s="134" t="s">
        <v>3563</v>
      </c>
      <c r="F117" s="135" t="s">
        <v>3564</v>
      </c>
      <c r="G117" s="136" t="s">
        <v>2087</v>
      </c>
      <c r="H117" s="137">
        <v>1</v>
      </c>
      <c r="I117" s="138"/>
      <c r="J117" s="139">
        <f>ROUND(I117*H117,2)</f>
        <v>0</v>
      </c>
      <c r="K117" s="135" t="s">
        <v>3596</v>
      </c>
      <c r="L117" s="33"/>
      <c r="M117" s="140" t="s">
        <v>21</v>
      </c>
      <c r="N117" s="141" t="s">
        <v>43</v>
      </c>
      <c r="P117" s="142">
        <f>O117*H117</f>
        <v>0</v>
      </c>
      <c r="Q117" s="142">
        <v>0</v>
      </c>
      <c r="R117" s="142">
        <f>Q117*H117</f>
        <v>0</v>
      </c>
      <c r="S117" s="142">
        <v>0</v>
      </c>
      <c r="T117" s="143">
        <f>S117*H117</f>
        <v>0</v>
      </c>
      <c r="AR117" s="144" t="s">
        <v>3523</v>
      </c>
      <c r="AT117" s="144" t="s">
        <v>308</v>
      </c>
      <c r="AU117" s="144" t="s">
        <v>81</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3523</v>
      </c>
      <c r="BM117" s="144" t="s">
        <v>368</v>
      </c>
    </row>
    <row r="118" spans="2:65" s="1" customFormat="1">
      <c r="B118" s="33"/>
      <c r="D118" s="161" t="s">
        <v>321</v>
      </c>
      <c r="F118" s="162" t="s">
        <v>6207</v>
      </c>
      <c r="I118" s="163"/>
      <c r="L118" s="33"/>
      <c r="M118" s="164"/>
      <c r="T118" s="52"/>
      <c r="AT118" s="18" t="s">
        <v>321</v>
      </c>
      <c r="AU118" s="18" t="s">
        <v>81</v>
      </c>
    </row>
    <row r="119" spans="2:65" s="1" customFormat="1" ht="47.25" customHeight="1">
      <c r="B119" s="33"/>
      <c r="D119" s="147" t="s">
        <v>356</v>
      </c>
      <c r="F119" s="178" t="s">
        <v>6208</v>
      </c>
      <c r="I119" s="163"/>
      <c r="L119" s="33"/>
      <c r="M119" s="164"/>
      <c r="T119" s="52"/>
      <c r="AT119" s="18" t="s">
        <v>356</v>
      </c>
      <c r="AU119" s="18" t="s">
        <v>81</v>
      </c>
    </row>
    <row r="120" spans="2:65" s="1" customFormat="1" ht="16.5" customHeight="1">
      <c r="B120" s="33"/>
      <c r="C120" s="133" t="s">
        <v>372</v>
      </c>
      <c r="D120" s="133" t="s">
        <v>308</v>
      </c>
      <c r="E120" s="134" t="s">
        <v>3568</v>
      </c>
      <c r="F120" s="135" t="s">
        <v>3569</v>
      </c>
      <c r="G120" s="136" t="s">
        <v>2087</v>
      </c>
      <c r="H120" s="137">
        <v>1</v>
      </c>
      <c r="I120" s="138"/>
      <c r="J120" s="139">
        <f>ROUND(I120*H120,2)</f>
        <v>0</v>
      </c>
      <c r="K120" s="135" t="s">
        <v>3596</v>
      </c>
      <c r="L120" s="33"/>
      <c r="M120" s="140" t="s">
        <v>21</v>
      </c>
      <c r="N120" s="141" t="s">
        <v>43</v>
      </c>
      <c r="P120" s="142">
        <f>O120*H120</f>
        <v>0</v>
      </c>
      <c r="Q120" s="142">
        <v>0</v>
      </c>
      <c r="R120" s="142">
        <f>Q120*H120</f>
        <v>0</v>
      </c>
      <c r="S120" s="142">
        <v>0</v>
      </c>
      <c r="T120" s="143">
        <f>S120*H120</f>
        <v>0</v>
      </c>
      <c r="AR120" s="144" t="s">
        <v>3523</v>
      </c>
      <c r="AT120" s="144" t="s">
        <v>308</v>
      </c>
      <c r="AU120" s="144" t="s">
        <v>81</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3523</v>
      </c>
      <c r="BM120" s="144" t="s">
        <v>432</v>
      </c>
    </row>
    <row r="121" spans="2:65" s="1" customFormat="1">
      <c r="B121" s="33"/>
      <c r="D121" s="161" t="s">
        <v>321</v>
      </c>
      <c r="F121" s="162" t="s">
        <v>6209</v>
      </c>
      <c r="I121" s="163"/>
      <c r="L121" s="33"/>
      <c r="M121" s="164"/>
      <c r="T121" s="52"/>
      <c r="AT121" s="18" t="s">
        <v>321</v>
      </c>
      <c r="AU121" s="18" t="s">
        <v>81</v>
      </c>
    </row>
    <row r="122" spans="2:65" s="1" customFormat="1" ht="64.5" customHeight="1">
      <c r="B122" s="33"/>
      <c r="D122" s="147" t="s">
        <v>356</v>
      </c>
      <c r="F122" s="178" t="s">
        <v>6210</v>
      </c>
      <c r="I122" s="163"/>
      <c r="L122" s="33"/>
      <c r="M122" s="164"/>
      <c r="T122" s="52"/>
      <c r="AT122" s="18" t="s">
        <v>356</v>
      </c>
      <c r="AU122" s="18" t="s">
        <v>81</v>
      </c>
    </row>
    <row r="123" spans="2:65" s="11" customFormat="1" ht="22.9" customHeight="1">
      <c r="B123" s="121"/>
      <c r="D123" s="122" t="s">
        <v>71</v>
      </c>
      <c r="E123" s="131" t="s">
        <v>3573</v>
      </c>
      <c r="F123" s="131" t="s">
        <v>3574</v>
      </c>
      <c r="I123" s="124"/>
      <c r="J123" s="132">
        <f>BK123</f>
        <v>0</v>
      </c>
      <c r="L123" s="121"/>
      <c r="M123" s="126"/>
      <c r="P123" s="127">
        <f>SUM(P124:P126)</f>
        <v>0</v>
      </c>
      <c r="R123" s="127">
        <f>SUM(R124:R126)</f>
        <v>0</v>
      </c>
      <c r="T123" s="128">
        <f>SUM(T124:T126)</f>
        <v>0</v>
      </c>
      <c r="AR123" s="122" t="s">
        <v>343</v>
      </c>
      <c r="AT123" s="129" t="s">
        <v>71</v>
      </c>
      <c r="AU123" s="129" t="s">
        <v>79</v>
      </c>
      <c r="AY123" s="122" t="s">
        <v>306</v>
      </c>
      <c r="BK123" s="130">
        <f>SUM(BK124:BK126)</f>
        <v>0</v>
      </c>
    </row>
    <row r="124" spans="2:65" s="1" customFormat="1" ht="16.5" customHeight="1">
      <c r="B124" s="33"/>
      <c r="C124" s="133" t="s">
        <v>379</v>
      </c>
      <c r="D124" s="133" t="s">
        <v>308</v>
      </c>
      <c r="E124" s="134" t="s">
        <v>3575</v>
      </c>
      <c r="F124" s="135" t="s">
        <v>3576</v>
      </c>
      <c r="G124" s="136" t="s">
        <v>2087</v>
      </c>
      <c r="H124" s="137">
        <v>1</v>
      </c>
      <c r="I124" s="138"/>
      <c r="J124" s="139">
        <f>ROUND(I124*H124,2)</f>
        <v>0</v>
      </c>
      <c r="K124" s="135" t="s">
        <v>3596</v>
      </c>
      <c r="L124" s="33"/>
      <c r="M124" s="140" t="s">
        <v>21</v>
      </c>
      <c r="N124" s="141" t="s">
        <v>43</v>
      </c>
      <c r="P124" s="142">
        <f>O124*H124</f>
        <v>0</v>
      </c>
      <c r="Q124" s="142">
        <v>0</v>
      </c>
      <c r="R124" s="142">
        <f>Q124*H124</f>
        <v>0</v>
      </c>
      <c r="S124" s="142">
        <v>0</v>
      </c>
      <c r="T124" s="143">
        <f>S124*H124</f>
        <v>0</v>
      </c>
      <c r="AR124" s="144" t="s">
        <v>3523</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3523</v>
      </c>
      <c r="BM124" s="144" t="s">
        <v>446</v>
      </c>
    </row>
    <row r="125" spans="2:65" s="1" customFormat="1">
      <c r="B125" s="33"/>
      <c r="D125" s="161" t="s">
        <v>321</v>
      </c>
      <c r="F125" s="162" t="s">
        <v>6211</v>
      </c>
      <c r="I125" s="163"/>
      <c r="L125" s="33"/>
      <c r="M125" s="164"/>
      <c r="T125" s="52"/>
      <c r="AT125" s="18" t="s">
        <v>321</v>
      </c>
      <c r="AU125" s="18" t="s">
        <v>81</v>
      </c>
    </row>
    <row r="126" spans="2:65" s="1" customFormat="1" ht="64.5" customHeight="1">
      <c r="B126" s="33"/>
      <c r="D126" s="147" t="s">
        <v>356</v>
      </c>
      <c r="F126" s="178" t="s">
        <v>6212</v>
      </c>
      <c r="I126" s="163"/>
      <c r="L126" s="33"/>
      <c r="M126" s="164"/>
      <c r="T126" s="52"/>
      <c r="AT126" s="18" t="s">
        <v>356</v>
      </c>
      <c r="AU126" s="18" t="s">
        <v>81</v>
      </c>
    </row>
    <row r="127" spans="2:65" s="11" customFormat="1" ht="22.9" customHeight="1">
      <c r="B127" s="121"/>
      <c r="D127" s="122" t="s">
        <v>71</v>
      </c>
      <c r="E127" s="131" t="s">
        <v>3580</v>
      </c>
      <c r="F127" s="131" t="s">
        <v>3581</v>
      </c>
      <c r="I127" s="124"/>
      <c r="J127" s="132">
        <f>BK127</f>
        <v>0</v>
      </c>
      <c r="L127" s="121"/>
      <c r="M127" s="126"/>
      <c r="P127" s="127">
        <f>SUM(P128:P132)</f>
        <v>0</v>
      </c>
      <c r="R127" s="127">
        <f>SUM(R128:R132)</f>
        <v>0</v>
      </c>
      <c r="T127" s="128">
        <f>SUM(T128:T132)</f>
        <v>0</v>
      </c>
      <c r="AR127" s="122" t="s">
        <v>343</v>
      </c>
      <c r="AT127" s="129" t="s">
        <v>71</v>
      </c>
      <c r="AU127" s="129" t="s">
        <v>79</v>
      </c>
      <c r="AY127" s="122" t="s">
        <v>306</v>
      </c>
      <c r="BK127" s="130">
        <f>SUM(BK128:BK132)</f>
        <v>0</v>
      </c>
    </row>
    <row r="128" spans="2:65" s="1" customFormat="1" ht="16.5" customHeight="1">
      <c r="B128" s="33"/>
      <c r="C128" s="133" t="s">
        <v>384</v>
      </c>
      <c r="D128" s="133" t="s">
        <v>308</v>
      </c>
      <c r="E128" s="134" t="s">
        <v>3582</v>
      </c>
      <c r="F128" s="135" t="s">
        <v>3583</v>
      </c>
      <c r="G128" s="136" t="s">
        <v>2087</v>
      </c>
      <c r="H128" s="137">
        <v>1</v>
      </c>
      <c r="I128" s="138"/>
      <c r="J128" s="139">
        <f>ROUND(I128*H128,2)</f>
        <v>0</v>
      </c>
      <c r="K128" s="135" t="s">
        <v>311</v>
      </c>
      <c r="L128" s="33"/>
      <c r="M128" s="140" t="s">
        <v>21</v>
      </c>
      <c r="N128" s="141" t="s">
        <v>43</v>
      </c>
      <c r="P128" s="142">
        <f>O128*H128</f>
        <v>0</v>
      </c>
      <c r="Q128" s="142">
        <v>0</v>
      </c>
      <c r="R128" s="142">
        <f>Q128*H128</f>
        <v>0</v>
      </c>
      <c r="S128" s="142">
        <v>0</v>
      </c>
      <c r="T128" s="143">
        <f>S128*H128</f>
        <v>0</v>
      </c>
      <c r="AR128" s="144" t="s">
        <v>3523</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3523</v>
      </c>
      <c r="BM128" s="144" t="s">
        <v>460</v>
      </c>
    </row>
    <row r="129" spans="2:65" s="1" customFormat="1" ht="57" customHeight="1">
      <c r="B129" s="33"/>
      <c r="D129" s="147" t="s">
        <v>356</v>
      </c>
      <c r="F129" s="178" t="s">
        <v>6213</v>
      </c>
      <c r="I129" s="163"/>
      <c r="L129" s="33"/>
      <c r="M129" s="164"/>
      <c r="T129" s="52"/>
      <c r="AT129" s="18" t="s">
        <v>356</v>
      </c>
      <c r="AU129" s="18" t="s">
        <v>81</v>
      </c>
    </row>
    <row r="130" spans="2:65" s="1" customFormat="1" ht="16.5" customHeight="1">
      <c r="B130" s="33"/>
      <c r="C130" s="133" t="s">
        <v>8</v>
      </c>
      <c r="D130" s="133" t="s">
        <v>308</v>
      </c>
      <c r="E130" s="134" t="s">
        <v>3586</v>
      </c>
      <c r="F130" s="135" t="s">
        <v>3587</v>
      </c>
      <c r="G130" s="136" t="s">
        <v>2087</v>
      </c>
      <c r="H130" s="137">
        <v>1</v>
      </c>
      <c r="I130" s="138"/>
      <c r="J130" s="139">
        <f>ROUND(I130*H130,2)</f>
        <v>0</v>
      </c>
      <c r="K130" s="135" t="s">
        <v>3596</v>
      </c>
      <c r="L130" s="33"/>
      <c r="M130" s="140" t="s">
        <v>21</v>
      </c>
      <c r="N130" s="141" t="s">
        <v>43</v>
      </c>
      <c r="P130" s="142">
        <f>O130*H130</f>
        <v>0</v>
      </c>
      <c r="Q130" s="142">
        <v>0</v>
      </c>
      <c r="R130" s="142">
        <f>Q130*H130</f>
        <v>0</v>
      </c>
      <c r="S130" s="142">
        <v>0</v>
      </c>
      <c r="T130" s="143">
        <f>S130*H130</f>
        <v>0</v>
      </c>
      <c r="AR130" s="144" t="s">
        <v>3523</v>
      </c>
      <c r="AT130" s="144" t="s">
        <v>308</v>
      </c>
      <c r="AU130" s="144" t="s">
        <v>81</v>
      </c>
      <c r="AY130" s="18" t="s">
        <v>306</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3523</v>
      </c>
      <c r="BM130" s="144" t="s">
        <v>476</v>
      </c>
    </row>
    <row r="131" spans="2:65" s="1" customFormat="1">
      <c r="B131" s="33"/>
      <c r="D131" s="161" t="s">
        <v>321</v>
      </c>
      <c r="F131" s="162" t="s">
        <v>6214</v>
      </c>
      <c r="I131" s="163"/>
      <c r="L131" s="33"/>
      <c r="M131" s="164"/>
      <c r="T131" s="52"/>
      <c r="AT131" s="18" t="s">
        <v>321</v>
      </c>
      <c r="AU131" s="18" t="s">
        <v>81</v>
      </c>
    </row>
    <row r="132" spans="2:65" s="1" customFormat="1" ht="57.75" customHeight="1">
      <c r="B132" s="33"/>
      <c r="D132" s="147" t="s">
        <v>356</v>
      </c>
      <c r="F132" s="178" t="s">
        <v>6215</v>
      </c>
      <c r="I132" s="163"/>
      <c r="L132" s="33"/>
      <c r="M132" s="193"/>
      <c r="N132" s="194"/>
      <c r="O132" s="194"/>
      <c r="P132" s="194"/>
      <c r="Q132" s="194"/>
      <c r="R132" s="194"/>
      <c r="S132" s="194"/>
      <c r="T132" s="195"/>
      <c r="AT132" s="18" t="s">
        <v>356</v>
      </c>
      <c r="AU132" s="18" t="s">
        <v>81</v>
      </c>
    </row>
    <row r="133" spans="2:65" s="1" customFormat="1" ht="6.95" customHeight="1">
      <c r="B133" s="41"/>
      <c r="C133" s="42"/>
      <c r="D133" s="42"/>
      <c r="E133" s="42"/>
      <c r="F133" s="42"/>
      <c r="G133" s="42"/>
      <c r="H133" s="42"/>
      <c r="I133" s="42"/>
      <c r="J133" s="42"/>
      <c r="K133" s="42"/>
      <c r="L133" s="33"/>
    </row>
  </sheetData>
  <sheetProtection algorithmName="SHA-512" hashValue="4Xx6rrNC3PGFDnzjH7SCTcJv//88+M8PTcgUUlGkDS+AcNYZCBSNQpGz9mo7nI+u6IjwlZLOcO9PGe1EBjj/sw==" saltValue="+Wp2j4uPZj5A7jiEDKsbpiTIxIzLcR/skhf6Aa5xIfNgKoq2FTAIKm9eEb8YE5G0PtcCmKWuVNyjDZm0vO3b7g==" spinCount="100000" sheet="1" objects="1" scenarios="1" formatColumns="0" formatRows="0" autoFilter="0"/>
  <autoFilter ref="C91:K132" xr:uid="{00000000-0009-0000-0000-00001E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1E00-000000000000}"/>
    <hyperlink ref="F99" r:id="rId2" xr:uid="{00000000-0004-0000-1E00-000001000000}"/>
    <hyperlink ref="F101" r:id="rId3" xr:uid="{00000000-0004-0000-1E00-000002000000}"/>
    <hyperlink ref="F106" r:id="rId4" xr:uid="{00000000-0004-0000-1E00-000003000000}"/>
    <hyperlink ref="F110" r:id="rId5" xr:uid="{00000000-0004-0000-1E00-000004000000}"/>
    <hyperlink ref="F114" r:id="rId6" xr:uid="{00000000-0004-0000-1E00-000005000000}"/>
    <hyperlink ref="F118" r:id="rId7" xr:uid="{00000000-0004-0000-1E00-000006000000}"/>
    <hyperlink ref="F121" r:id="rId8" xr:uid="{00000000-0004-0000-1E00-000007000000}"/>
    <hyperlink ref="F125" r:id="rId9" xr:uid="{00000000-0004-0000-1E00-000008000000}"/>
    <hyperlink ref="F131" r:id="rId10" xr:uid="{00000000-0004-0000-1E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75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207</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 customHeight="1">
      <c r="B8" s="21"/>
      <c r="D8" s="28" t="s">
        <v>255</v>
      </c>
      <c r="L8" s="21"/>
    </row>
    <row r="9" spans="2:46" s="1" customFormat="1" ht="16.5" customHeight="1">
      <c r="B9" s="33"/>
      <c r="E9" s="340" t="s">
        <v>6216</v>
      </c>
      <c r="F9" s="342"/>
      <c r="G9" s="342"/>
      <c r="H9" s="342"/>
      <c r="L9" s="33"/>
    </row>
    <row r="10" spans="2:46" s="1" customFormat="1" ht="12" customHeight="1">
      <c r="B10" s="33"/>
      <c r="D10" s="28" t="s">
        <v>257</v>
      </c>
      <c r="L10" s="33"/>
    </row>
    <row r="11" spans="2:46" s="1" customFormat="1" ht="16.5" customHeight="1">
      <c r="B11" s="33"/>
      <c r="E11" s="319" t="s">
        <v>6217</v>
      </c>
      <c r="F11" s="342"/>
      <c r="G11" s="342"/>
      <c r="H11" s="342"/>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3" t="str">
        <f>'Rekapitulace stavby'!E14</f>
        <v>Vyplň údaj</v>
      </c>
      <c r="F20" s="332"/>
      <c r="G20" s="332"/>
      <c r="H20" s="332"/>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6218</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36" t="s">
        <v>3594</v>
      </c>
      <c r="F29" s="336"/>
      <c r="G29" s="336"/>
      <c r="H29" s="336"/>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ROUND(J108,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ROUND((SUM(BE108:BE749)),  2)</f>
        <v>0</v>
      </c>
      <c r="I35" s="95">
        <v>0.21</v>
      </c>
      <c r="J35" s="81">
        <f>ROUND(((SUM(BE108:BE749))*I35),  2)</f>
        <v>0</v>
      </c>
      <c r="L35" s="33"/>
    </row>
    <row r="36" spans="2:12" s="1" customFormat="1" ht="14.45" customHeight="1">
      <c r="B36" s="33"/>
      <c r="E36" s="28" t="s">
        <v>44</v>
      </c>
      <c r="F36" s="81">
        <f>ROUND((SUM(BF108:BF749)),  2)</f>
        <v>0</v>
      </c>
      <c r="I36" s="95">
        <v>0.12</v>
      </c>
      <c r="J36" s="81">
        <f>ROUND(((SUM(BF108:BF749))*I36),  2)</f>
        <v>0</v>
      </c>
      <c r="L36" s="33"/>
    </row>
    <row r="37" spans="2:12" s="1" customFormat="1" ht="14.45" hidden="1" customHeight="1">
      <c r="B37" s="33"/>
      <c r="E37" s="28" t="s">
        <v>45</v>
      </c>
      <c r="F37" s="81">
        <f>ROUND((SUM(BG108:BG749)),  2)</f>
        <v>0</v>
      </c>
      <c r="I37" s="95">
        <v>0.21</v>
      </c>
      <c r="J37" s="81">
        <f>0</f>
        <v>0</v>
      </c>
      <c r="L37" s="33"/>
    </row>
    <row r="38" spans="2:12" s="1" customFormat="1" ht="14.45" hidden="1" customHeight="1">
      <c r="B38" s="33"/>
      <c r="E38" s="28" t="s">
        <v>46</v>
      </c>
      <c r="F38" s="81">
        <f>ROUND((SUM(BH108:BH749)),  2)</f>
        <v>0</v>
      </c>
      <c r="I38" s="95">
        <v>0.12</v>
      </c>
      <c r="J38" s="81">
        <f>0</f>
        <v>0</v>
      </c>
      <c r="L38" s="33"/>
    </row>
    <row r="39" spans="2:12" s="1" customFormat="1" ht="14.45" hidden="1" customHeight="1">
      <c r="B39" s="33"/>
      <c r="E39" s="28" t="s">
        <v>47</v>
      </c>
      <c r="F39" s="81">
        <f>ROUND((SUM(BI108:BI749)),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40" t="str">
        <f>E7</f>
        <v>UPOL FTK – Rekonstrukce infrastruktury v areálu Neředín</v>
      </c>
      <c r="F50" s="341"/>
      <c r="G50" s="341"/>
      <c r="H50" s="341"/>
      <c r="L50" s="33"/>
    </row>
    <row r="51" spans="2:47" ht="12" customHeight="1">
      <c r="B51" s="21"/>
      <c r="C51" s="28" t="s">
        <v>255</v>
      </c>
      <c r="L51" s="21"/>
    </row>
    <row r="52" spans="2:47" s="1" customFormat="1" ht="16.5" customHeight="1">
      <c r="B52" s="33"/>
      <c r="E52" s="340" t="s">
        <v>6216</v>
      </c>
      <c r="F52" s="342"/>
      <c r="G52" s="342"/>
      <c r="H52" s="342"/>
      <c r="L52" s="33"/>
    </row>
    <row r="53" spans="2:47" s="1" customFormat="1" ht="12" customHeight="1">
      <c r="B53" s="33"/>
      <c r="C53" s="28" t="s">
        <v>257</v>
      </c>
      <c r="L53" s="33"/>
    </row>
    <row r="54" spans="2:47" s="1" customFormat="1" ht="16.5" customHeight="1">
      <c r="B54" s="33"/>
      <c r="E54" s="319" t="str">
        <f>E11</f>
        <v>2024/HEX/04-03-11 - D.1.1-Architektonicko stavební část vč. SKŘ,PBŘ a BP</v>
      </c>
      <c r="F54" s="342"/>
      <c r="G54" s="342"/>
      <c r="H54" s="342"/>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25.7" customHeight="1">
      <c r="B59" s="33"/>
      <c r="C59" s="28" t="s">
        <v>30</v>
      </c>
      <c r="F59" s="26" t="str">
        <f>IF(E20="","",E20)</f>
        <v>Vyplň údaj</v>
      </c>
      <c r="I59" s="28" t="s">
        <v>35</v>
      </c>
      <c r="J59" s="31" t="str">
        <f>E26</f>
        <v>M.Podroužková,Ing.B.Studničková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J108</f>
        <v>0</v>
      </c>
      <c r="L63" s="33"/>
      <c r="AU63" s="18" t="s">
        <v>266</v>
      </c>
    </row>
    <row r="64" spans="2:47" s="8" customFormat="1" ht="24.95" customHeight="1">
      <c r="B64" s="105"/>
      <c r="D64" s="106" t="s">
        <v>267</v>
      </c>
      <c r="E64" s="107"/>
      <c r="F64" s="107"/>
      <c r="G64" s="107"/>
      <c r="H64" s="107"/>
      <c r="I64" s="107"/>
      <c r="J64" s="108">
        <f>J109</f>
        <v>0</v>
      </c>
      <c r="L64" s="105"/>
    </row>
    <row r="65" spans="2:12" s="9" customFormat="1" ht="19.899999999999999" customHeight="1">
      <c r="B65" s="109"/>
      <c r="D65" s="110" t="s">
        <v>268</v>
      </c>
      <c r="E65" s="111"/>
      <c r="F65" s="111"/>
      <c r="G65" s="111"/>
      <c r="H65" s="111"/>
      <c r="I65" s="111"/>
      <c r="J65" s="112">
        <f>J110</f>
        <v>0</v>
      </c>
      <c r="L65" s="109"/>
    </row>
    <row r="66" spans="2:12" s="9" customFormat="1" ht="19.899999999999999" customHeight="1">
      <c r="B66" s="109"/>
      <c r="D66" s="110" t="s">
        <v>269</v>
      </c>
      <c r="E66" s="111"/>
      <c r="F66" s="111"/>
      <c r="G66" s="111"/>
      <c r="H66" s="111"/>
      <c r="I66" s="111"/>
      <c r="J66" s="112">
        <f>J132</f>
        <v>0</v>
      </c>
      <c r="L66" s="109"/>
    </row>
    <row r="67" spans="2:12" s="9" customFormat="1" ht="19.899999999999999" customHeight="1">
      <c r="B67" s="109"/>
      <c r="D67" s="110" t="s">
        <v>270</v>
      </c>
      <c r="E67" s="111"/>
      <c r="F67" s="111"/>
      <c r="G67" s="111"/>
      <c r="H67" s="111"/>
      <c r="I67" s="111"/>
      <c r="J67" s="112">
        <f>J196</f>
        <v>0</v>
      </c>
      <c r="L67" s="109"/>
    </row>
    <row r="68" spans="2:12" s="9" customFormat="1" ht="19.899999999999999" customHeight="1">
      <c r="B68" s="109"/>
      <c r="D68" s="110" t="s">
        <v>271</v>
      </c>
      <c r="E68" s="111"/>
      <c r="F68" s="111"/>
      <c r="G68" s="111"/>
      <c r="H68" s="111"/>
      <c r="I68" s="111"/>
      <c r="J68" s="112">
        <f>J256</f>
        <v>0</v>
      </c>
      <c r="L68" s="109"/>
    </row>
    <row r="69" spans="2:12" s="9" customFormat="1" ht="19.899999999999999" customHeight="1">
      <c r="B69" s="109"/>
      <c r="D69" s="110" t="s">
        <v>272</v>
      </c>
      <c r="E69" s="111"/>
      <c r="F69" s="111"/>
      <c r="G69" s="111"/>
      <c r="H69" s="111"/>
      <c r="I69" s="111"/>
      <c r="J69" s="112">
        <f>J279</f>
        <v>0</v>
      </c>
      <c r="L69" s="109"/>
    </row>
    <row r="70" spans="2:12" s="9" customFormat="1" ht="19.899999999999999" customHeight="1">
      <c r="B70" s="109"/>
      <c r="D70" s="110" t="s">
        <v>6219</v>
      </c>
      <c r="E70" s="111"/>
      <c r="F70" s="111"/>
      <c r="G70" s="111"/>
      <c r="H70" s="111"/>
      <c r="I70" s="111"/>
      <c r="J70" s="112">
        <f>J314</f>
        <v>0</v>
      </c>
      <c r="L70" s="109"/>
    </row>
    <row r="71" spans="2:12" s="9" customFormat="1" ht="19.899999999999999" customHeight="1">
      <c r="B71" s="109"/>
      <c r="D71" s="110" t="s">
        <v>6220</v>
      </c>
      <c r="E71" s="111"/>
      <c r="F71" s="111"/>
      <c r="G71" s="111"/>
      <c r="H71" s="111"/>
      <c r="I71" s="111"/>
      <c r="J71" s="112">
        <f>J327</f>
        <v>0</v>
      </c>
      <c r="L71" s="109"/>
    </row>
    <row r="72" spans="2:12" s="9" customFormat="1" ht="19.899999999999999" customHeight="1">
      <c r="B72" s="109"/>
      <c r="D72" s="110" t="s">
        <v>6221</v>
      </c>
      <c r="E72" s="111"/>
      <c r="F72" s="111"/>
      <c r="G72" s="111"/>
      <c r="H72" s="111"/>
      <c r="I72" s="111"/>
      <c r="J72" s="112">
        <f>J338</f>
        <v>0</v>
      </c>
      <c r="L72" s="109"/>
    </row>
    <row r="73" spans="2:12" s="9" customFormat="1" ht="19.899999999999999" customHeight="1">
      <c r="B73" s="109"/>
      <c r="D73" s="110" t="s">
        <v>273</v>
      </c>
      <c r="E73" s="111"/>
      <c r="F73" s="111"/>
      <c r="G73" s="111"/>
      <c r="H73" s="111"/>
      <c r="I73" s="111"/>
      <c r="J73" s="112">
        <f>J348</f>
        <v>0</v>
      </c>
      <c r="L73" s="109"/>
    </row>
    <row r="74" spans="2:12" s="9" customFormat="1" ht="19.899999999999999" customHeight="1">
      <c r="B74" s="109"/>
      <c r="D74" s="110" t="s">
        <v>274</v>
      </c>
      <c r="E74" s="111"/>
      <c r="F74" s="111"/>
      <c r="G74" s="111"/>
      <c r="H74" s="111"/>
      <c r="I74" s="111"/>
      <c r="J74" s="112">
        <f>J404</f>
        <v>0</v>
      </c>
      <c r="L74" s="109"/>
    </row>
    <row r="75" spans="2:12" s="9" customFormat="1" ht="19.899999999999999" customHeight="1">
      <c r="B75" s="109"/>
      <c r="D75" s="110" t="s">
        <v>275</v>
      </c>
      <c r="E75" s="111"/>
      <c r="F75" s="111"/>
      <c r="G75" s="111"/>
      <c r="H75" s="111"/>
      <c r="I75" s="111"/>
      <c r="J75" s="112">
        <f>J417</f>
        <v>0</v>
      </c>
      <c r="L75" s="109"/>
    </row>
    <row r="76" spans="2:12" s="8" customFormat="1" ht="24.95" customHeight="1">
      <c r="B76" s="105"/>
      <c r="D76" s="106" t="s">
        <v>276</v>
      </c>
      <c r="E76" s="107"/>
      <c r="F76" s="107"/>
      <c r="G76" s="107"/>
      <c r="H76" s="107"/>
      <c r="I76" s="107"/>
      <c r="J76" s="108">
        <f>J422</f>
        <v>0</v>
      </c>
      <c r="L76" s="105"/>
    </row>
    <row r="77" spans="2:12" s="9" customFormat="1" ht="19.899999999999999" customHeight="1">
      <c r="B77" s="109"/>
      <c r="D77" s="110" t="s">
        <v>277</v>
      </c>
      <c r="E77" s="111"/>
      <c r="F77" s="111"/>
      <c r="G77" s="111"/>
      <c r="H77" s="111"/>
      <c r="I77" s="111"/>
      <c r="J77" s="112">
        <f>J423</f>
        <v>0</v>
      </c>
      <c r="L77" s="109"/>
    </row>
    <row r="78" spans="2:12" s="9" customFormat="1" ht="19.899999999999999" customHeight="1">
      <c r="B78" s="109"/>
      <c r="D78" s="110" t="s">
        <v>278</v>
      </c>
      <c r="E78" s="111"/>
      <c r="F78" s="111"/>
      <c r="G78" s="111"/>
      <c r="H78" s="111"/>
      <c r="I78" s="111"/>
      <c r="J78" s="112">
        <f>J482</f>
        <v>0</v>
      </c>
      <c r="L78" s="109"/>
    </row>
    <row r="79" spans="2:12" s="9" customFormat="1" ht="19.899999999999999" customHeight="1">
      <c r="B79" s="109"/>
      <c r="D79" s="110" t="s">
        <v>279</v>
      </c>
      <c r="E79" s="111"/>
      <c r="F79" s="111"/>
      <c r="G79" s="111"/>
      <c r="H79" s="111"/>
      <c r="I79" s="111"/>
      <c r="J79" s="112">
        <f>J506</f>
        <v>0</v>
      </c>
      <c r="L79" s="109"/>
    </row>
    <row r="80" spans="2:12" s="9" customFormat="1" ht="19.899999999999999" customHeight="1">
      <c r="B80" s="109"/>
      <c r="D80" s="110" t="s">
        <v>282</v>
      </c>
      <c r="E80" s="111"/>
      <c r="F80" s="111"/>
      <c r="G80" s="111"/>
      <c r="H80" s="111"/>
      <c r="I80" s="111"/>
      <c r="J80" s="112">
        <f>J564</f>
        <v>0</v>
      </c>
      <c r="L80" s="109"/>
    </row>
    <row r="81" spans="2:12" s="9" customFormat="1" ht="19.899999999999999" customHeight="1">
      <c r="B81" s="109"/>
      <c r="D81" s="110" t="s">
        <v>283</v>
      </c>
      <c r="E81" s="111"/>
      <c r="F81" s="111"/>
      <c r="G81" s="111"/>
      <c r="H81" s="111"/>
      <c r="I81" s="111"/>
      <c r="J81" s="112">
        <f>J589</f>
        <v>0</v>
      </c>
      <c r="L81" s="109"/>
    </row>
    <row r="82" spans="2:12" s="9" customFormat="1" ht="19.899999999999999" customHeight="1">
      <c r="B82" s="109"/>
      <c r="D82" s="110" t="s">
        <v>284</v>
      </c>
      <c r="E82" s="111"/>
      <c r="F82" s="111"/>
      <c r="G82" s="111"/>
      <c r="H82" s="111"/>
      <c r="I82" s="111"/>
      <c r="J82" s="112">
        <f>J613</f>
        <v>0</v>
      </c>
      <c r="L82" s="109"/>
    </row>
    <row r="83" spans="2:12" s="9" customFormat="1" ht="19.899999999999999" customHeight="1">
      <c r="B83" s="109"/>
      <c r="D83" s="110" t="s">
        <v>285</v>
      </c>
      <c r="E83" s="111"/>
      <c r="F83" s="111"/>
      <c r="G83" s="111"/>
      <c r="H83" s="111"/>
      <c r="I83" s="111"/>
      <c r="J83" s="112">
        <f>J637</f>
        <v>0</v>
      </c>
      <c r="L83" s="109"/>
    </row>
    <row r="84" spans="2:12" s="9" customFormat="1" ht="19.899999999999999" customHeight="1">
      <c r="B84" s="109"/>
      <c r="D84" s="110" t="s">
        <v>286</v>
      </c>
      <c r="E84" s="111"/>
      <c r="F84" s="111"/>
      <c r="G84" s="111"/>
      <c r="H84" s="111"/>
      <c r="I84" s="111"/>
      <c r="J84" s="112">
        <f>J687</f>
        <v>0</v>
      </c>
      <c r="L84" s="109"/>
    </row>
    <row r="85" spans="2:12" s="9" customFormat="1" ht="19.899999999999999" customHeight="1">
      <c r="B85" s="109"/>
      <c r="D85" s="110" t="s">
        <v>288</v>
      </c>
      <c r="E85" s="111"/>
      <c r="F85" s="111"/>
      <c r="G85" s="111"/>
      <c r="H85" s="111"/>
      <c r="I85" s="111"/>
      <c r="J85" s="112">
        <f>J716</f>
        <v>0</v>
      </c>
      <c r="L85" s="109"/>
    </row>
    <row r="86" spans="2:12" s="9" customFormat="1" ht="19.899999999999999" customHeight="1">
      <c r="B86" s="109"/>
      <c r="D86" s="110" t="s">
        <v>290</v>
      </c>
      <c r="E86" s="111"/>
      <c r="F86" s="111"/>
      <c r="G86" s="111"/>
      <c r="H86" s="111"/>
      <c r="I86" s="111"/>
      <c r="J86" s="112">
        <f>J732</f>
        <v>0</v>
      </c>
      <c r="L86" s="109"/>
    </row>
    <row r="87" spans="2:12" s="1" customFormat="1" ht="21.75" customHeight="1">
      <c r="B87" s="33"/>
      <c r="L87" s="33"/>
    </row>
    <row r="88" spans="2:12" s="1" customFormat="1" ht="6.95" customHeight="1">
      <c r="B88" s="41"/>
      <c r="C88" s="42"/>
      <c r="D88" s="42"/>
      <c r="E88" s="42"/>
      <c r="F88" s="42"/>
      <c r="G88" s="42"/>
      <c r="H88" s="42"/>
      <c r="I88" s="42"/>
      <c r="J88" s="42"/>
      <c r="K88" s="42"/>
      <c r="L88" s="33"/>
    </row>
    <row r="92" spans="2:12" s="1" customFormat="1" ht="6.95" customHeight="1">
      <c r="B92" s="43"/>
      <c r="C92" s="44"/>
      <c r="D92" s="44"/>
      <c r="E92" s="44"/>
      <c r="F92" s="44"/>
      <c r="G92" s="44"/>
      <c r="H92" s="44"/>
      <c r="I92" s="44"/>
      <c r="J92" s="44"/>
      <c r="K92" s="44"/>
      <c r="L92" s="33"/>
    </row>
    <row r="93" spans="2:12" s="1" customFormat="1" ht="24.95" customHeight="1">
      <c r="B93" s="33"/>
      <c r="C93" s="22" t="s">
        <v>291</v>
      </c>
      <c r="L93" s="33"/>
    </row>
    <row r="94" spans="2:12" s="1" customFormat="1" ht="6.95" customHeight="1">
      <c r="B94" s="33"/>
      <c r="L94" s="33"/>
    </row>
    <row r="95" spans="2:12" s="1" customFormat="1" ht="12" customHeight="1">
      <c r="B95" s="33"/>
      <c r="C95" s="28" t="s">
        <v>16</v>
      </c>
      <c r="L95" s="33"/>
    </row>
    <row r="96" spans="2:12" s="1" customFormat="1" ht="16.5" customHeight="1">
      <c r="B96" s="33"/>
      <c r="E96" s="340" t="str">
        <f>E7</f>
        <v>UPOL FTK – Rekonstrukce infrastruktury v areálu Neředín</v>
      </c>
      <c r="F96" s="341"/>
      <c r="G96" s="341"/>
      <c r="H96" s="341"/>
      <c r="L96" s="33"/>
    </row>
    <row r="97" spans="2:65" ht="12" customHeight="1">
      <c r="B97" s="21"/>
      <c r="C97" s="28" t="s">
        <v>255</v>
      </c>
      <c r="L97" s="21"/>
    </row>
    <row r="98" spans="2:65" s="1" customFormat="1" ht="16.5" customHeight="1">
      <c r="B98" s="33"/>
      <c r="E98" s="340" t="s">
        <v>6216</v>
      </c>
      <c r="F98" s="342"/>
      <c r="G98" s="342"/>
      <c r="H98" s="342"/>
      <c r="L98" s="33"/>
    </row>
    <row r="99" spans="2:65" s="1" customFormat="1" ht="12" customHeight="1">
      <c r="B99" s="33"/>
      <c r="C99" s="28" t="s">
        <v>257</v>
      </c>
      <c r="L99" s="33"/>
    </row>
    <row r="100" spans="2:65" s="1" customFormat="1" ht="16.5" customHeight="1">
      <c r="B100" s="33"/>
      <c r="E100" s="319" t="str">
        <f>E11</f>
        <v>2024/HEX/04-03-11 - D.1.1-Architektonicko stavební část vč. SKŘ,PBŘ a BP</v>
      </c>
      <c r="F100" s="342"/>
      <c r="G100" s="342"/>
      <c r="H100" s="342"/>
      <c r="L100" s="33"/>
    </row>
    <row r="101" spans="2:65" s="1" customFormat="1" ht="6.95" customHeight="1">
      <c r="B101" s="33"/>
      <c r="L101" s="33"/>
    </row>
    <row r="102" spans="2:65" s="1" customFormat="1" ht="12" customHeight="1">
      <c r="B102" s="33"/>
      <c r="C102" s="28" t="s">
        <v>22</v>
      </c>
      <c r="F102" s="26" t="str">
        <f>F14</f>
        <v xml:space="preserve"> </v>
      </c>
      <c r="I102" s="28" t="s">
        <v>24</v>
      </c>
      <c r="J102" s="49" t="str">
        <f>IF(J14="","",J14)</f>
        <v>4. 4. 2024</v>
      </c>
      <c r="L102" s="33"/>
    </row>
    <row r="103" spans="2:65" s="1" customFormat="1" ht="6.95" customHeight="1">
      <c r="B103" s="33"/>
      <c r="L103" s="33"/>
    </row>
    <row r="104" spans="2:65" s="1" customFormat="1" ht="15.2" customHeight="1">
      <c r="B104" s="33"/>
      <c r="C104" s="28" t="s">
        <v>26</v>
      </c>
      <c r="F104" s="26" t="str">
        <f>E17</f>
        <v>UPOL FTK</v>
      </c>
      <c r="I104" s="28" t="s">
        <v>32</v>
      </c>
      <c r="J104" s="31" t="str">
        <f>E23</f>
        <v>Hexaplan International</v>
      </c>
      <c r="L104" s="33"/>
    </row>
    <row r="105" spans="2:65" s="1" customFormat="1" ht="25.7" customHeight="1">
      <c r="B105" s="33"/>
      <c r="C105" s="28" t="s">
        <v>30</v>
      </c>
      <c r="F105" s="26" t="str">
        <f>IF(E20="","",E20)</f>
        <v>Vyplň údaj</v>
      </c>
      <c r="I105" s="28" t="s">
        <v>35</v>
      </c>
      <c r="J105" s="31" t="str">
        <f>E26</f>
        <v>M.Podroužková,Ing.B.Studničková</v>
      </c>
      <c r="L105" s="33"/>
    </row>
    <row r="106" spans="2:65" s="1" customFormat="1" ht="10.35" customHeight="1">
      <c r="B106" s="33"/>
      <c r="L106" s="33"/>
    </row>
    <row r="107" spans="2:65" s="10" customFormat="1" ht="29.25" customHeight="1">
      <c r="B107" s="113"/>
      <c r="C107" s="114" t="s">
        <v>292</v>
      </c>
      <c r="D107" s="115" t="s">
        <v>57</v>
      </c>
      <c r="E107" s="115" t="s">
        <v>53</v>
      </c>
      <c r="F107" s="115" t="s">
        <v>54</v>
      </c>
      <c r="G107" s="115" t="s">
        <v>293</v>
      </c>
      <c r="H107" s="115" t="s">
        <v>294</v>
      </c>
      <c r="I107" s="115" t="s">
        <v>295</v>
      </c>
      <c r="J107" s="115" t="s">
        <v>265</v>
      </c>
      <c r="K107" s="116" t="s">
        <v>296</v>
      </c>
      <c r="L107" s="113"/>
      <c r="M107" s="55" t="s">
        <v>21</v>
      </c>
      <c r="N107" s="56" t="s">
        <v>42</v>
      </c>
      <c r="O107" s="56" t="s">
        <v>297</v>
      </c>
      <c r="P107" s="56" t="s">
        <v>298</v>
      </c>
      <c r="Q107" s="56" t="s">
        <v>299</v>
      </c>
      <c r="R107" s="56" t="s">
        <v>300</v>
      </c>
      <c r="S107" s="56" t="s">
        <v>301</v>
      </c>
      <c r="T107" s="57" t="s">
        <v>302</v>
      </c>
    </row>
    <row r="108" spans="2:65" s="1" customFormat="1" ht="22.9" customHeight="1">
      <c r="B108" s="33"/>
      <c r="C108" s="60" t="s">
        <v>303</v>
      </c>
      <c r="J108" s="117">
        <f>BK108</f>
        <v>0</v>
      </c>
      <c r="L108" s="33"/>
      <c r="M108" s="58"/>
      <c r="N108" s="50"/>
      <c r="O108" s="50"/>
      <c r="P108" s="118">
        <f>P109+P422</f>
        <v>0</v>
      </c>
      <c r="Q108" s="50"/>
      <c r="R108" s="118">
        <f>R109+R422</f>
        <v>0</v>
      </c>
      <c r="S108" s="50"/>
      <c r="T108" s="119">
        <f>T109+T422</f>
        <v>0</v>
      </c>
      <c r="AT108" s="18" t="s">
        <v>71</v>
      </c>
      <c r="AU108" s="18" t="s">
        <v>266</v>
      </c>
      <c r="BK108" s="120">
        <f>BK109+BK422</f>
        <v>0</v>
      </c>
    </row>
    <row r="109" spans="2:65" s="11" customFormat="1" ht="25.9" customHeight="1">
      <c r="B109" s="121"/>
      <c r="D109" s="122" t="s">
        <v>71</v>
      </c>
      <c r="E109" s="123" t="s">
        <v>304</v>
      </c>
      <c r="F109" s="123" t="s">
        <v>305</v>
      </c>
      <c r="I109" s="124"/>
      <c r="J109" s="125">
        <f>BK109</f>
        <v>0</v>
      </c>
      <c r="L109" s="121"/>
      <c r="M109" s="126"/>
      <c r="P109" s="127">
        <f>P110+P132+P196+P256+P279+P314+P327+P338+P348+P404+P417</f>
        <v>0</v>
      </c>
      <c r="R109" s="127">
        <f>R110+R132+R196+R256+R279+R314+R327+R338+R348+R404+R417</f>
        <v>0</v>
      </c>
      <c r="T109" s="128">
        <f>T110+T132+T196+T256+T279+T314+T327+T338+T348+T404+T417</f>
        <v>0</v>
      </c>
      <c r="AR109" s="122" t="s">
        <v>79</v>
      </c>
      <c r="AT109" s="129" t="s">
        <v>71</v>
      </c>
      <c r="AU109" s="129" t="s">
        <v>72</v>
      </c>
      <c r="AY109" s="122" t="s">
        <v>306</v>
      </c>
      <c r="BK109" s="130">
        <f>BK110+BK132+BK196+BK256+BK279+BK314+BK327+BK338+BK348+BK404+BK417</f>
        <v>0</v>
      </c>
    </row>
    <row r="110" spans="2:65" s="11" customFormat="1" ht="22.9" customHeight="1">
      <c r="B110" s="121"/>
      <c r="D110" s="122" t="s">
        <v>71</v>
      </c>
      <c r="E110" s="131" t="s">
        <v>79</v>
      </c>
      <c r="F110" s="131" t="s">
        <v>307</v>
      </c>
      <c r="I110" s="124"/>
      <c r="J110" s="132">
        <f>BK110</f>
        <v>0</v>
      </c>
      <c r="L110" s="121"/>
      <c r="M110" s="126"/>
      <c r="P110" s="127">
        <f>SUM(P111:P131)</f>
        <v>0</v>
      </c>
      <c r="R110" s="127">
        <f>SUM(R111:R131)</f>
        <v>0</v>
      </c>
      <c r="T110" s="128">
        <f>SUM(T111:T131)</f>
        <v>0</v>
      </c>
      <c r="AR110" s="122" t="s">
        <v>79</v>
      </c>
      <c r="AT110" s="129" t="s">
        <v>71</v>
      </c>
      <c r="AU110" s="129" t="s">
        <v>79</v>
      </c>
      <c r="AY110" s="122" t="s">
        <v>306</v>
      </c>
      <c r="BK110" s="130">
        <f>SUM(BK111:BK131)</f>
        <v>0</v>
      </c>
    </row>
    <row r="111" spans="2:65" s="1" customFormat="1" ht="21.75" customHeight="1">
      <c r="B111" s="33"/>
      <c r="C111" s="133" t="s">
        <v>79</v>
      </c>
      <c r="D111" s="133" t="s">
        <v>308</v>
      </c>
      <c r="E111" s="134" t="s">
        <v>6222</v>
      </c>
      <c r="F111" s="135" t="s">
        <v>6223</v>
      </c>
      <c r="G111" s="136" t="s">
        <v>318</v>
      </c>
      <c r="H111" s="137">
        <v>11.994</v>
      </c>
      <c r="I111" s="138"/>
      <c r="J111" s="139">
        <f>ROUND(I111*H111,2)</f>
        <v>0</v>
      </c>
      <c r="K111" s="135" t="s">
        <v>3596</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81</v>
      </c>
    </row>
    <row r="112" spans="2:65" s="1" customFormat="1">
      <c r="B112" s="33"/>
      <c r="D112" s="161" t="s">
        <v>321</v>
      </c>
      <c r="F112" s="162" t="s">
        <v>6224</v>
      </c>
      <c r="I112" s="163"/>
      <c r="L112" s="33"/>
      <c r="M112" s="164"/>
      <c r="T112" s="52"/>
      <c r="AT112" s="18" t="s">
        <v>321</v>
      </c>
      <c r="AU112" s="18" t="s">
        <v>81</v>
      </c>
    </row>
    <row r="113" spans="2:65" s="14" customFormat="1">
      <c r="B113" s="165"/>
      <c r="D113" s="147" t="s">
        <v>313</v>
      </c>
      <c r="E113" s="166" t="s">
        <v>21</v>
      </c>
      <c r="F113" s="167" t="s">
        <v>6225</v>
      </c>
      <c r="H113" s="166" t="s">
        <v>21</v>
      </c>
      <c r="I113" s="168"/>
      <c r="L113" s="165"/>
      <c r="M113" s="169"/>
      <c r="T113" s="170"/>
      <c r="AT113" s="166" t="s">
        <v>313</v>
      </c>
      <c r="AU113" s="166" t="s">
        <v>81</v>
      </c>
      <c r="AV113" s="14" t="s">
        <v>79</v>
      </c>
      <c r="AW113" s="14" t="s">
        <v>34</v>
      </c>
      <c r="AX113" s="14" t="s">
        <v>72</v>
      </c>
      <c r="AY113" s="166" t="s">
        <v>306</v>
      </c>
    </row>
    <row r="114" spans="2:65" s="12" customFormat="1">
      <c r="B114" s="146"/>
      <c r="D114" s="147" t="s">
        <v>313</v>
      </c>
      <c r="E114" s="148" t="s">
        <v>21</v>
      </c>
      <c r="F114" s="149" t="s">
        <v>6226</v>
      </c>
      <c r="H114" s="150">
        <v>1.4950000000000001</v>
      </c>
      <c r="I114" s="151"/>
      <c r="L114" s="146"/>
      <c r="M114" s="152"/>
      <c r="T114" s="153"/>
      <c r="AT114" s="148" t="s">
        <v>313</v>
      </c>
      <c r="AU114" s="148" t="s">
        <v>81</v>
      </c>
      <c r="AV114" s="12" t="s">
        <v>81</v>
      </c>
      <c r="AW114" s="12" t="s">
        <v>34</v>
      </c>
      <c r="AX114" s="12" t="s">
        <v>72</v>
      </c>
      <c r="AY114" s="148" t="s">
        <v>306</v>
      </c>
    </row>
    <row r="115" spans="2:65" s="14" customFormat="1">
      <c r="B115" s="165"/>
      <c r="D115" s="147" t="s">
        <v>313</v>
      </c>
      <c r="E115" s="166" t="s">
        <v>21</v>
      </c>
      <c r="F115" s="167" t="s">
        <v>6227</v>
      </c>
      <c r="H115" s="166" t="s">
        <v>21</v>
      </c>
      <c r="I115" s="168"/>
      <c r="L115" s="165"/>
      <c r="M115" s="169"/>
      <c r="T115" s="170"/>
      <c r="AT115" s="166" t="s">
        <v>313</v>
      </c>
      <c r="AU115" s="166" t="s">
        <v>81</v>
      </c>
      <c r="AV115" s="14" t="s">
        <v>79</v>
      </c>
      <c r="AW115" s="14" t="s">
        <v>34</v>
      </c>
      <c r="AX115" s="14" t="s">
        <v>72</v>
      </c>
      <c r="AY115" s="166" t="s">
        <v>306</v>
      </c>
    </row>
    <row r="116" spans="2:65" s="12" customFormat="1">
      <c r="B116" s="146"/>
      <c r="D116" s="147" t="s">
        <v>313</v>
      </c>
      <c r="E116" s="148" t="s">
        <v>21</v>
      </c>
      <c r="F116" s="149" t="s">
        <v>6228</v>
      </c>
      <c r="H116" s="150">
        <v>1.4239999999999999</v>
      </c>
      <c r="I116" s="151"/>
      <c r="L116" s="146"/>
      <c r="M116" s="152"/>
      <c r="T116" s="153"/>
      <c r="AT116" s="148" t="s">
        <v>313</v>
      </c>
      <c r="AU116" s="148" t="s">
        <v>81</v>
      </c>
      <c r="AV116" s="12" t="s">
        <v>81</v>
      </c>
      <c r="AW116" s="12" t="s">
        <v>34</v>
      </c>
      <c r="AX116" s="12" t="s">
        <v>72</v>
      </c>
      <c r="AY116" s="148" t="s">
        <v>306</v>
      </c>
    </row>
    <row r="117" spans="2:65" s="14" customFormat="1">
      <c r="B117" s="165"/>
      <c r="D117" s="147" t="s">
        <v>313</v>
      </c>
      <c r="E117" s="166" t="s">
        <v>21</v>
      </c>
      <c r="F117" s="167" t="s">
        <v>6229</v>
      </c>
      <c r="H117" s="166" t="s">
        <v>21</v>
      </c>
      <c r="I117" s="168"/>
      <c r="L117" s="165"/>
      <c r="M117" s="169"/>
      <c r="T117" s="170"/>
      <c r="AT117" s="166" t="s">
        <v>313</v>
      </c>
      <c r="AU117" s="166" t="s">
        <v>81</v>
      </c>
      <c r="AV117" s="14" t="s">
        <v>79</v>
      </c>
      <c r="AW117" s="14" t="s">
        <v>34</v>
      </c>
      <c r="AX117" s="14" t="s">
        <v>72</v>
      </c>
      <c r="AY117" s="166" t="s">
        <v>306</v>
      </c>
    </row>
    <row r="118" spans="2:65" s="12" customFormat="1">
      <c r="B118" s="146"/>
      <c r="D118" s="147" t="s">
        <v>313</v>
      </c>
      <c r="E118" s="148" t="s">
        <v>21</v>
      </c>
      <c r="F118" s="149" t="s">
        <v>6230</v>
      </c>
      <c r="H118" s="150">
        <v>3.3</v>
      </c>
      <c r="I118" s="151"/>
      <c r="L118" s="146"/>
      <c r="M118" s="152"/>
      <c r="T118" s="153"/>
      <c r="AT118" s="148" t="s">
        <v>313</v>
      </c>
      <c r="AU118" s="148" t="s">
        <v>81</v>
      </c>
      <c r="AV118" s="12" t="s">
        <v>81</v>
      </c>
      <c r="AW118" s="12" t="s">
        <v>34</v>
      </c>
      <c r="AX118" s="12" t="s">
        <v>72</v>
      </c>
      <c r="AY118" s="148" t="s">
        <v>306</v>
      </c>
    </row>
    <row r="119" spans="2:65" s="14" customFormat="1">
      <c r="B119" s="165"/>
      <c r="D119" s="147" t="s">
        <v>313</v>
      </c>
      <c r="E119" s="166" t="s">
        <v>21</v>
      </c>
      <c r="F119" s="167" t="s">
        <v>6231</v>
      </c>
      <c r="H119" s="166" t="s">
        <v>21</v>
      </c>
      <c r="I119" s="168"/>
      <c r="L119" s="165"/>
      <c r="M119" s="169"/>
      <c r="T119" s="170"/>
      <c r="AT119" s="166" t="s">
        <v>313</v>
      </c>
      <c r="AU119" s="166" t="s">
        <v>81</v>
      </c>
      <c r="AV119" s="14" t="s">
        <v>79</v>
      </c>
      <c r="AW119" s="14" t="s">
        <v>34</v>
      </c>
      <c r="AX119" s="14" t="s">
        <v>72</v>
      </c>
      <c r="AY119" s="166" t="s">
        <v>306</v>
      </c>
    </row>
    <row r="120" spans="2:65" s="12" customFormat="1">
      <c r="B120" s="146"/>
      <c r="D120" s="147" t="s">
        <v>313</v>
      </c>
      <c r="E120" s="148" t="s">
        <v>21</v>
      </c>
      <c r="F120" s="149" t="s">
        <v>6232</v>
      </c>
      <c r="H120" s="150">
        <v>5.7750000000000004</v>
      </c>
      <c r="I120" s="151"/>
      <c r="L120" s="146"/>
      <c r="M120" s="152"/>
      <c r="T120" s="153"/>
      <c r="AT120" s="148" t="s">
        <v>313</v>
      </c>
      <c r="AU120" s="148" t="s">
        <v>81</v>
      </c>
      <c r="AV120" s="12" t="s">
        <v>81</v>
      </c>
      <c r="AW120" s="12" t="s">
        <v>34</v>
      </c>
      <c r="AX120" s="12" t="s">
        <v>72</v>
      </c>
      <c r="AY120" s="148" t="s">
        <v>306</v>
      </c>
    </row>
    <row r="121" spans="2:65" s="15" customFormat="1">
      <c r="B121" s="171"/>
      <c r="D121" s="147" t="s">
        <v>313</v>
      </c>
      <c r="E121" s="172" t="s">
        <v>21</v>
      </c>
      <c r="F121" s="173" t="s">
        <v>331</v>
      </c>
      <c r="H121" s="174">
        <v>11.994</v>
      </c>
      <c r="I121" s="175"/>
      <c r="L121" s="171"/>
      <c r="M121" s="176"/>
      <c r="T121" s="177"/>
      <c r="AT121" s="172" t="s">
        <v>313</v>
      </c>
      <c r="AU121" s="172" t="s">
        <v>81</v>
      </c>
      <c r="AV121" s="15" t="s">
        <v>108</v>
      </c>
      <c r="AW121" s="15" t="s">
        <v>34</v>
      </c>
      <c r="AX121" s="15" t="s">
        <v>79</v>
      </c>
      <c r="AY121" s="172" t="s">
        <v>306</v>
      </c>
    </row>
    <row r="122" spans="2:65" s="1" customFormat="1" ht="37.9" customHeight="1">
      <c r="B122" s="33"/>
      <c r="C122" s="133" t="s">
        <v>81</v>
      </c>
      <c r="D122" s="133" t="s">
        <v>308</v>
      </c>
      <c r="E122" s="134" t="s">
        <v>337</v>
      </c>
      <c r="F122" s="135" t="s">
        <v>338</v>
      </c>
      <c r="G122" s="136" t="s">
        <v>318</v>
      </c>
      <c r="H122" s="137">
        <v>121.258</v>
      </c>
      <c r="I122" s="138"/>
      <c r="J122" s="139">
        <f>ROUND(I122*H122,2)</f>
        <v>0</v>
      </c>
      <c r="K122" s="135" t="s">
        <v>3596</v>
      </c>
      <c r="L122" s="33"/>
      <c r="M122" s="140" t="s">
        <v>21</v>
      </c>
      <c r="N122" s="141" t="s">
        <v>43</v>
      </c>
      <c r="P122" s="142">
        <f>O122*H122</f>
        <v>0</v>
      </c>
      <c r="Q122" s="142">
        <v>0</v>
      </c>
      <c r="R122" s="142">
        <f>Q122*H122</f>
        <v>0</v>
      </c>
      <c r="S122" s="142">
        <v>0</v>
      </c>
      <c r="T122" s="143">
        <f>S122*H122</f>
        <v>0</v>
      </c>
      <c r="AR122" s="144" t="s">
        <v>108</v>
      </c>
      <c r="AT122" s="144" t="s">
        <v>308</v>
      </c>
      <c r="AU122" s="144" t="s">
        <v>81</v>
      </c>
      <c r="AY122" s="18" t="s">
        <v>306</v>
      </c>
      <c r="BE122" s="145">
        <f>IF(N122="základní",J122,0)</f>
        <v>0</v>
      </c>
      <c r="BF122" s="145">
        <f>IF(N122="snížená",J122,0)</f>
        <v>0</v>
      </c>
      <c r="BG122" s="145">
        <f>IF(N122="zákl. přenesená",J122,0)</f>
        <v>0</v>
      </c>
      <c r="BH122" s="145">
        <f>IF(N122="sníž. přenesená",J122,0)</f>
        <v>0</v>
      </c>
      <c r="BI122" s="145">
        <f>IF(N122="nulová",J122,0)</f>
        <v>0</v>
      </c>
      <c r="BJ122" s="18" t="s">
        <v>79</v>
      </c>
      <c r="BK122" s="145">
        <f>ROUND(I122*H122,2)</f>
        <v>0</v>
      </c>
      <c r="BL122" s="18" t="s">
        <v>108</v>
      </c>
      <c r="BM122" s="144" t="s">
        <v>108</v>
      </c>
    </row>
    <row r="123" spans="2:65" s="1" customFormat="1">
      <c r="B123" s="33"/>
      <c r="D123" s="161" t="s">
        <v>321</v>
      </c>
      <c r="F123" s="162" t="s">
        <v>3724</v>
      </c>
      <c r="I123" s="163"/>
      <c r="L123" s="33"/>
      <c r="M123" s="164"/>
      <c r="T123" s="52"/>
      <c r="AT123" s="18" t="s">
        <v>321</v>
      </c>
      <c r="AU123" s="18" t="s">
        <v>81</v>
      </c>
    </row>
    <row r="124" spans="2:65" s="1" customFormat="1" ht="37.9" customHeight="1">
      <c r="B124" s="33"/>
      <c r="C124" s="133" t="s">
        <v>89</v>
      </c>
      <c r="D124" s="133" t="s">
        <v>308</v>
      </c>
      <c r="E124" s="134" t="s">
        <v>352</v>
      </c>
      <c r="F124" s="135" t="s">
        <v>353</v>
      </c>
      <c r="G124" s="136" t="s">
        <v>318</v>
      </c>
      <c r="H124" s="137">
        <v>3637.74</v>
      </c>
      <c r="I124" s="138"/>
      <c r="J124" s="139">
        <f>ROUND(I124*H124,2)</f>
        <v>0</v>
      </c>
      <c r="K124" s="135" t="s">
        <v>3596</v>
      </c>
      <c r="L124" s="33"/>
      <c r="M124" s="140" t="s">
        <v>21</v>
      </c>
      <c r="N124" s="141" t="s">
        <v>43</v>
      </c>
      <c r="P124" s="142">
        <f>O124*H124</f>
        <v>0</v>
      </c>
      <c r="Q124" s="142">
        <v>0</v>
      </c>
      <c r="R124" s="142">
        <f>Q124*H124</f>
        <v>0</v>
      </c>
      <c r="S124" s="142">
        <v>0</v>
      </c>
      <c r="T124" s="143">
        <f>S124*H124</f>
        <v>0</v>
      </c>
      <c r="AR124" s="144" t="s">
        <v>108</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351</v>
      </c>
    </row>
    <row r="125" spans="2:65" s="1" customFormat="1">
      <c r="B125" s="33"/>
      <c r="D125" s="161" t="s">
        <v>321</v>
      </c>
      <c r="F125" s="162" t="s">
        <v>3732</v>
      </c>
      <c r="I125" s="163"/>
      <c r="L125" s="33"/>
      <c r="M125" s="164"/>
      <c r="T125" s="52"/>
      <c r="AT125" s="18" t="s">
        <v>321</v>
      </c>
      <c r="AU125" s="18" t="s">
        <v>81</v>
      </c>
    </row>
    <row r="126" spans="2:65" s="12" customFormat="1">
      <c r="B126" s="146"/>
      <c r="D126" s="147" t="s">
        <v>313</v>
      </c>
      <c r="E126" s="148" t="s">
        <v>21</v>
      </c>
      <c r="F126" s="149" t="s">
        <v>6233</v>
      </c>
      <c r="H126" s="150">
        <v>3637.74</v>
      </c>
      <c r="I126" s="151"/>
      <c r="L126" s="146"/>
      <c r="M126" s="152"/>
      <c r="T126" s="153"/>
      <c r="AT126" s="148" t="s">
        <v>313</v>
      </c>
      <c r="AU126" s="148" t="s">
        <v>81</v>
      </c>
      <c r="AV126" s="12" t="s">
        <v>81</v>
      </c>
      <c r="AW126" s="12" t="s">
        <v>34</v>
      </c>
      <c r="AX126" s="12" t="s">
        <v>72</v>
      </c>
      <c r="AY126" s="148" t="s">
        <v>306</v>
      </c>
    </row>
    <row r="127" spans="2:65" s="15" customFormat="1">
      <c r="B127" s="171"/>
      <c r="D127" s="147" t="s">
        <v>313</v>
      </c>
      <c r="E127" s="172" t="s">
        <v>21</v>
      </c>
      <c r="F127" s="173" t="s">
        <v>331</v>
      </c>
      <c r="H127" s="174">
        <v>3637.74</v>
      </c>
      <c r="I127" s="175"/>
      <c r="L127" s="171"/>
      <c r="M127" s="176"/>
      <c r="T127" s="177"/>
      <c r="AT127" s="172" t="s">
        <v>313</v>
      </c>
      <c r="AU127" s="172" t="s">
        <v>81</v>
      </c>
      <c r="AV127" s="15" t="s">
        <v>108</v>
      </c>
      <c r="AW127" s="15" t="s">
        <v>34</v>
      </c>
      <c r="AX127" s="15" t="s">
        <v>79</v>
      </c>
      <c r="AY127" s="172" t="s">
        <v>306</v>
      </c>
    </row>
    <row r="128" spans="2:65" s="1" customFormat="1" ht="24.2" customHeight="1">
      <c r="B128" s="33"/>
      <c r="C128" s="133" t="s">
        <v>108</v>
      </c>
      <c r="D128" s="133" t="s">
        <v>308</v>
      </c>
      <c r="E128" s="134" t="s">
        <v>3735</v>
      </c>
      <c r="F128" s="135" t="s">
        <v>3736</v>
      </c>
      <c r="G128" s="136" t="s">
        <v>318</v>
      </c>
      <c r="H128" s="137">
        <v>121.258</v>
      </c>
      <c r="I128" s="138"/>
      <c r="J128" s="139">
        <f>ROUND(I128*H128,2)</f>
        <v>0</v>
      </c>
      <c r="K128" s="135" t="s">
        <v>3596</v>
      </c>
      <c r="L128" s="33"/>
      <c r="M128" s="140" t="s">
        <v>21</v>
      </c>
      <c r="N128" s="141" t="s">
        <v>43</v>
      </c>
      <c r="P128" s="142">
        <f>O128*H128</f>
        <v>0</v>
      </c>
      <c r="Q128" s="142">
        <v>0</v>
      </c>
      <c r="R128" s="142">
        <f>Q128*H128</f>
        <v>0</v>
      </c>
      <c r="S128" s="142">
        <v>0</v>
      </c>
      <c r="T128" s="143">
        <f>S128*H128</f>
        <v>0</v>
      </c>
      <c r="AR128" s="144" t="s">
        <v>108</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365</v>
      </c>
    </row>
    <row r="129" spans="2:65" s="1" customFormat="1">
      <c r="B129" s="33"/>
      <c r="D129" s="161" t="s">
        <v>321</v>
      </c>
      <c r="F129" s="162" t="s">
        <v>3738</v>
      </c>
      <c r="I129" s="163"/>
      <c r="L129" s="33"/>
      <c r="M129" s="164"/>
      <c r="T129" s="52"/>
      <c r="AT129" s="18" t="s">
        <v>321</v>
      </c>
      <c r="AU129" s="18" t="s">
        <v>81</v>
      </c>
    </row>
    <row r="130" spans="2:65" s="1" customFormat="1" ht="24.2" customHeight="1">
      <c r="B130" s="33"/>
      <c r="C130" s="133" t="s">
        <v>343</v>
      </c>
      <c r="D130" s="133" t="s">
        <v>308</v>
      </c>
      <c r="E130" s="134" t="s">
        <v>6234</v>
      </c>
      <c r="F130" s="135" t="s">
        <v>6235</v>
      </c>
      <c r="G130" s="136" t="s">
        <v>375</v>
      </c>
      <c r="H130" s="137">
        <v>121.258</v>
      </c>
      <c r="I130" s="138"/>
      <c r="J130" s="139">
        <f>ROUND(I130*H130,2)</f>
        <v>0</v>
      </c>
      <c r="K130" s="135" t="s">
        <v>3596</v>
      </c>
      <c r="L130" s="33"/>
      <c r="M130" s="140" t="s">
        <v>21</v>
      </c>
      <c r="N130" s="141" t="s">
        <v>43</v>
      </c>
      <c r="P130" s="142">
        <f>O130*H130</f>
        <v>0</v>
      </c>
      <c r="Q130" s="142">
        <v>0</v>
      </c>
      <c r="R130" s="142">
        <f>Q130*H130</f>
        <v>0</v>
      </c>
      <c r="S130" s="142">
        <v>0</v>
      </c>
      <c r="T130" s="143">
        <f>S130*H130</f>
        <v>0</v>
      </c>
      <c r="AR130" s="144" t="s">
        <v>108</v>
      </c>
      <c r="AT130" s="144" t="s">
        <v>308</v>
      </c>
      <c r="AU130" s="144" t="s">
        <v>81</v>
      </c>
      <c r="AY130" s="18" t="s">
        <v>306</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108</v>
      </c>
      <c r="BM130" s="144" t="s">
        <v>379</v>
      </c>
    </row>
    <row r="131" spans="2:65" s="1" customFormat="1">
      <c r="B131" s="33"/>
      <c r="D131" s="161" t="s">
        <v>321</v>
      </c>
      <c r="F131" s="162" t="s">
        <v>6236</v>
      </c>
      <c r="I131" s="163"/>
      <c r="L131" s="33"/>
      <c r="M131" s="164"/>
      <c r="T131" s="52"/>
      <c r="AT131" s="18" t="s">
        <v>321</v>
      </c>
      <c r="AU131" s="18" t="s">
        <v>81</v>
      </c>
    </row>
    <row r="132" spans="2:65" s="11" customFormat="1" ht="22.9" customHeight="1">
      <c r="B132" s="121"/>
      <c r="D132" s="122" t="s">
        <v>71</v>
      </c>
      <c r="E132" s="131" t="s">
        <v>81</v>
      </c>
      <c r="F132" s="131" t="s">
        <v>405</v>
      </c>
      <c r="I132" s="124"/>
      <c r="J132" s="132">
        <f>BK132</f>
        <v>0</v>
      </c>
      <c r="L132" s="121"/>
      <c r="M132" s="126"/>
      <c r="P132" s="127">
        <f>SUM(P133:P195)</f>
        <v>0</v>
      </c>
      <c r="R132" s="127">
        <f>SUM(R133:R195)</f>
        <v>0</v>
      </c>
      <c r="T132" s="128">
        <f>SUM(T133:T195)</f>
        <v>0</v>
      </c>
      <c r="AR132" s="122" t="s">
        <v>79</v>
      </c>
      <c r="AT132" s="129" t="s">
        <v>71</v>
      </c>
      <c r="AU132" s="129" t="s">
        <v>79</v>
      </c>
      <c r="AY132" s="122" t="s">
        <v>306</v>
      </c>
      <c r="BK132" s="130">
        <f>SUM(BK133:BK195)</f>
        <v>0</v>
      </c>
    </row>
    <row r="133" spans="2:65" s="1" customFormat="1" ht="21.75" customHeight="1">
      <c r="B133" s="33"/>
      <c r="C133" s="133" t="s">
        <v>351</v>
      </c>
      <c r="D133" s="133" t="s">
        <v>308</v>
      </c>
      <c r="E133" s="134" t="s">
        <v>3765</v>
      </c>
      <c r="F133" s="135" t="s">
        <v>3766</v>
      </c>
      <c r="G133" s="136" t="s">
        <v>318</v>
      </c>
      <c r="H133" s="137">
        <v>1.0900000000000001</v>
      </c>
      <c r="I133" s="138"/>
      <c r="J133" s="139">
        <f>ROUND(I133*H133,2)</f>
        <v>0</v>
      </c>
      <c r="K133" s="135" t="s">
        <v>3596</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8</v>
      </c>
    </row>
    <row r="134" spans="2:65" s="1" customFormat="1">
      <c r="B134" s="33"/>
      <c r="D134" s="161" t="s">
        <v>321</v>
      </c>
      <c r="F134" s="162" t="s">
        <v>3768</v>
      </c>
      <c r="I134" s="163"/>
      <c r="L134" s="33"/>
      <c r="M134" s="164"/>
      <c r="T134" s="52"/>
      <c r="AT134" s="18" t="s">
        <v>321</v>
      </c>
      <c r="AU134" s="18" t="s">
        <v>81</v>
      </c>
    </row>
    <row r="135" spans="2:65" s="14" customFormat="1">
      <c r="B135" s="165"/>
      <c r="D135" s="147" t="s">
        <v>313</v>
      </c>
      <c r="E135" s="166" t="s">
        <v>21</v>
      </c>
      <c r="F135" s="167" t="s">
        <v>6225</v>
      </c>
      <c r="H135" s="166" t="s">
        <v>21</v>
      </c>
      <c r="I135" s="168"/>
      <c r="L135" s="165"/>
      <c r="M135" s="169"/>
      <c r="T135" s="170"/>
      <c r="AT135" s="166" t="s">
        <v>313</v>
      </c>
      <c r="AU135" s="166" t="s">
        <v>81</v>
      </c>
      <c r="AV135" s="14" t="s">
        <v>79</v>
      </c>
      <c r="AW135" s="14" t="s">
        <v>34</v>
      </c>
      <c r="AX135" s="14" t="s">
        <v>72</v>
      </c>
      <c r="AY135" s="166" t="s">
        <v>306</v>
      </c>
    </row>
    <row r="136" spans="2:65" s="12" customFormat="1">
      <c r="B136" s="146"/>
      <c r="D136" s="147" t="s">
        <v>313</v>
      </c>
      <c r="E136" s="148" t="s">
        <v>21</v>
      </c>
      <c r="F136" s="149" t="s">
        <v>6237</v>
      </c>
      <c r="H136" s="150">
        <v>0.13600000000000001</v>
      </c>
      <c r="I136" s="151"/>
      <c r="L136" s="146"/>
      <c r="M136" s="152"/>
      <c r="T136" s="153"/>
      <c r="AT136" s="148" t="s">
        <v>313</v>
      </c>
      <c r="AU136" s="148" t="s">
        <v>81</v>
      </c>
      <c r="AV136" s="12" t="s">
        <v>81</v>
      </c>
      <c r="AW136" s="12" t="s">
        <v>34</v>
      </c>
      <c r="AX136" s="12" t="s">
        <v>72</v>
      </c>
      <c r="AY136" s="148" t="s">
        <v>306</v>
      </c>
    </row>
    <row r="137" spans="2:65" s="14" customFormat="1">
      <c r="B137" s="165"/>
      <c r="D137" s="147" t="s">
        <v>313</v>
      </c>
      <c r="E137" s="166" t="s">
        <v>21</v>
      </c>
      <c r="F137" s="167" t="s">
        <v>6227</v>
      </c>
      <c r="H137" s="166" t="s">
        <v>21</v>
      </c>
      <c r="I137" s="168"/>
      <c r="L137" s="165"/>
      <c r="M137" s="169"/>
      <c r="T137" s="170"/>
      <c r="AT137" s="166" t="s">
        <v>313</v>
      </c>
      <c r="AU137" s="166" t="s">
        <v>81</v>
      </c>
      <c r="AV137" s="14" t="s">
        <v>79</v>
      </c>
      <c r="AW137" s="14" t="s">
        <v>34</v>
      </c>
      <c r="AX137" s="14" t="s">
        <v>72</v>
      </c>
      <c r="AY137" s="166" t="s">
        <v>306</v>
      </c>
    </row>
    <row r="138" spans="2:65" s="12" customFormat="1">
      <c r="B138" s="146"/>
      <c r="D138" s="147" t="s">
        <v>313</v>
      </c>
      <c r="E138" s="148" t="s">
        <v>21</v>
      </c>
      <c r="F138" s="149" t="s">
        <v>6238</v>
      </c>
      <c r="H138" s="150">
        <v>0.129</v>
      </c>
      <c r="I138" s="151"/>
      <c r="L138" s="146"/>
      <c r="M138" s="152"/>
      <c r="T138" s="153"/>
      <c r="AT138" s="148" t="s">
        <v>313</v>
      </c>
      <c r="AU138" s="148" t="s">
        <v>81</v>
      </c>
      <c r="AV138" s="12" t="s">
        <v>81</v>
      </c>
      <c r="AW138" s="12" t="s">
        <v>34</v>
      </c>
      <c r="AX138" s="12" t="s">
        <v>72</v>
      </c>
      <c r="AY138" s="148" t="s">
        <v>306</v>
      </c>
    </row>
    <row r="139" spans="2:65" s="14" customFormat="1">
      <c r="B139" s="165"/>
      <c r="D139" s="147" t="s">
        <v>313</v>
      </c>
      <c r="E139" s="166" t="s">
        <v>21</v>
      </c>
      <c r="F139" s="167" t="s">
        <v>6229</v>
      </c>
      <c r="H139" s="166" t="s">
        <v>21</v>
      </c>
      <c r="I139" s="168"/>
      <c r="L139" s="165"/>
      <c r="M139" s="169"/>
      <c r="T139" s="170"/>
      <c r="AT139" s="166" t="s">
        <v>313</v>
      </c>
      <c r="AU139" s="166" t="s">
        <v>81</v>
      </c>
      <c r="AV139" s="14" t="s">
        <v>79</v>
      </c>
      <c r="AW139" s="14" t="s">
        <v>34</v>
      </c>
      <c r="AX139" s="14" t="s">
        <v>72</v>
      </c>
      <c r="AY139" s="166" t="s">
        <v>306</v>
      </c>
    </row>
    <row r="140" spans="2:65" s="12" customFormat="1">
      <c r="B140" s="146"/>
      <c r="D140" s="147" t="s">
        <v>313</v>
      </c>
      <c r="E140" s="148" t="s">
        <v>21</v>
      </c>
      <c r="F140" s="149" t="s">
        <v>6239</v>
      </c>
      <c r="H140" s="150">
        <v>0.3</v>
      </c>
      <c r="I140" s="151"/>
      <c r="L140" s="146"/>
      <c r="M140" s="152"/>
      <c r="T140" s="153"/>
      <c r="AT140" s="148" t="s">
        <v>313</v>
      </c>
      <c r="AU140" s="148" t="s">
        <v>81</v>
      </c>
      <c r="AV140" s="12" t="s">
        <v>81</v>
      </c>
      <c r="AW140" s="12" t="s">
        <v>34</v>
      </c>
      <c r="AX140" s="12" t="s">
        <v>72</v>
      </c>
      <c r="AY140" s="148" t="s">
        <v>306</v>
      </c>
    </row>
    <row r="141" spans="2:65" s="14" customFormat="1">
      <c r="B141" s="165"/>
      <c r="D141" s="147" t="s">
        <v>313</v>
      </c>
      <c r="E141" s="166" t="s">
        <v>21</v>
      </c>
      <c r="F141" s="167" t="s">
        <v>6231</v>
      </c>
      <c r="H141" s="166" t="s">
        <v>21</v>
      </c>
      <c r="I141" s="168"/>
      <c r="L141" s="165"/>
      <c r="M141" s="169"/>
      <c r="T141" s="170"/>
      <c r="AT141" s="166" t="s">
        <v>313</v>
      </c>
      <c r="AU141" s="166" t="s">
        <v>81</v>
      </c>
      <c r="AV141" s="14" t="s">
        <v>79</v>
      </c>
      <c r="AW141" s="14" t="s">
        <v>34</v>
      </c>
      <c r="AX141" s="14" t="s">
        <v>72</v>
      </c>
      <c r="AY141" s="166" t="s">
        <v>306</v>
      </c>
    </row>
    <row r="142" spans="2:65" s="12" customFormat="1">
      <c r="B142" s="146"/>
      <c r="D142" s="147" t="s">
        <v>313</v>
      </c>
      <c r="E142" s="148" t="s">
        <v>21</v>
      </c>
      <c r="F142" s="149" t="s">
        <v>6240</v>
      </c>
      <c r="H142" s="150">
        <v>0.52500000000000002</v>
      </c>
      <c r="I142" s="151"/>
      <c r="L142" s="146"/>
      <c r="M142" s="152"/>
      <c r="T142" s="153"/>
      <c r="AT142" s="148" t="s">
        <v>313</v>
      </c>
      <c r="AU142" s="148" t="s">
        <v>81</v>
      </c>
      <c r="AV142" s="12" t="s">
        <v>81</v>
      </c>
      <c r="AW142" s="12" t="s">
        <v>34</v>
      </c>
      <c r="AX142" s="12" t="s">
        <v>72</v>
      </c>
      <c r="AY142" s="148" t="s">
        <v>306</v>
      </c>
    </row>
    <row r="143" spans="2:65" s="15" customFormat="1">
      <c r="B143" s="171"/>
      <c r="D143" s="147" t="s">
        <v>313</v>
      </c>
      <c r="E143" s="172" t="s">
        <v>21</v>
      </c>
      <c r="F143" s="173" t="s">
        <v>331</v>
      </c>
      <c r="H143" s="174">
        <v>1.0899999999999999</v>
      </c>
      <c r="I143" s="175"/>
      <c r="L143" s="171"/>
      <c r="M143" s="176"/>
      <c r="T143" s="177"/>
      <c r="AT143" s="172" t="s">
        <v>313</v>
      </c>
      <c r="AU143" s="172" t="s">
        <v>81</v>
      </c>
      <c r="AV143" s="15" t="s">
        <v>108</v>
      </c>
      <c r="AW143" s="15" t="s">
        <v>34</v>
      </c>
      <c r="AX143" s="15" t="s">
        <v>79</v>
      </c>
      <c r="AY143" s="172" t="s">
        <v>306</v>
      </c>
    </row>
    <row r="144" spans="2:65" s="1" customFormat="1" ht="21.75" customHeight="1">
      <c r="B144" s="33"/>
      <c r="C144" s="133" t="s">
        <v>359</v>
      </c>
      <c r="D144" s="133" t="s">
        <v>308</v>
      </c>
      <c r="E144" s="134" t="s">
        <v>3765</v>
      </c>
      <c r="F144" s="135" t="s">
        <v>3766</v>
      </c>
      <c r="G144" s="136" t="s">
        <v>318</v>
      </c>
      <c r="H144" s="137">
        <v>1.083</v>
      </c>
      <c r="I144" s="138"/>
      <c r="J144" s="139">
        <f>ROUND(I144*H144,2)</f>
        <v>0</v>
      </c>
      <c r="K144" s="135" t="s">
        <v>3596</v>
      </c>
      <c r="L144" s="33"/>
      <c r="M144" s="140" t="s">
        <v>21</v>
      </c>
      <c r="N144" s="141" t="s">
        <v>43</v>
      </c>
      <c r="P144" s="142">
        <f>O144*H144</f>
        <v>0</v>
      </c>
      <c r="Q144" s="142">
        <v>0</v>
      </c>
      <c r="R144" s="142">
        <f>Q144*H144</f>
        <v>0</v>
      </c>
      <c r="S144" s="142">
        <v>0</v>
      </c>
      <c r="T144" s="143">
        <f>S144*H144</f>
        <v>0</v>
      </c>
      <c r="AR144" s="144" t="s">
        <v>108</v>
      </c>
      <c r="AT144" s="144" t="s">
        <v>308</v>
      </c>
      <c r="AU144" s="144" t="s">
        <v>81</v>
      </c>
      <c r="AY144" s="18" t="s">
        <v>306</v>
      </c>
      <c r="BE144" s="145">
        <f>IF(N144="základní",J144,0)</f>
        <v>0</v>
      </c>
      <c r="BF144" s="145">
        <f>IF(N144="snížená",J144,0)</f>
        <v>0</v>
      </c>
      <c r="BG144" s="145">
        <f>IF(N144="zákl. přenesená",J144,0)</f>
        <v>0</v>
      </c>
      <c r="BH144" s="145">
        <f>IF(N144="sníž. přenesená",J144,0)</f>
        <v>0</v>
      </c>
      <c r="BI144" s="145">
        <f>IF(N144="nulová",J144,0)</f>
        <v>0</v>
      </c>
      <c r="BJ144" s="18" t="s">
        <v>79</v>
      </c>
      <c r="BK144" s="145">
        <f>ROUND(I144*H144,2)</f>
        <v>0</v>
      </c>
      <c r="BL144" s="18" t="s">
        <v>108</v>
      </c>
      <c r="BM144" s="144" t="s">
        <v>406</v>
      </c>
    </row>
    <row r="145" spans="2:65" s="1" customFormat="1">
      <c r="B145" s="33"/>
      <c r="D145" s="161" t="s">
        <v>321</v>
      </c>
      <c r="F145" s="162" t="s">
        <v>3768</v>
      </c>
      <c r="I145" s="163"/>
      <c r="L145" s="33"/>
      <c r="M145" s="164"/>
      <c r="T145" s="52"/>
      <c r="AT145" s="18" t="s">
        <v>321</v>
      </c>
      <c r="AU145" s="18" t="s">
        <v>81</v>
      </c>
    </row>
    <row r="146" spans="2:65" s="12" customFormat="1">
      <c r="B146" s="146"/>
      <c r="D146" s="147" t="s">
        <v>313</v>
      </c>
      <c r="E146" s="148" t="s">
        <v>21</v>
      </c>
      <c r="F146" s="149" t="s">
        <v>6241</v>
      </c>
      <c r="H146" s="150">
        <v>0.23799999999999999</v>
      </c>
      <c r="I146" s="151"/>
      <c r="L146" s="146"/>
      <c r="M146" s="152"/>
      <c r="T146" s="153"/>
      <c r="AT146" s="148" t="s">
        <v>313</v>
      </c>
      <c r="AU146" s="148" t="s">
        <v>81</v>
      </c>
      <c r="AV146" s="12" t="s">
        <v>81</v>
      </c>
      <c r="AW146" s="12" t="s">
        <v>34</v>
      </c>
      <c r="AX146" s="12" t="s">
        <v>72</v>
      </c>
      <c r="AY146" s="148" t="s">
        <v>306</v>
      </c>
    </row>
    <row r="147" spans="2:65" s="12" customFormat="1">
      <c r="B147" s="146"/>
      <c r="D147" s="147" t="s">
        <v>313</v>
      </c>
      <c r="E147" s="148" t="s">
        <v>21</v>
      </c>
      <c r="F147" s="149" t="s">
        <v>6242</v>
      </c>
      <c r="H147" s="150">
        <v>0.84499999999999997</v>
      </c>
      <c r="I147" s="151"/>
      <c r="L147" s="146"/>
      <c r="M147" s="152"/>
      <c r="T147" s="153"/>
      <c r="AT147" s="148" t="s">
        <v>313</v>
      </c>
      <c r="AU147" s="148" t="s">
        <v>81</v>
      </c>
      <c r="AV147" s="12" t="s">
        <v>81</v>
      </c>
      <c r="AW147" s="12" t="s">
        <v>34</v>
      </c>
      <c r="AX147" s="12" t="s">
        <v>72</v>
      </c>
      <c r="AY147" s="148" t="s">
        <v>306</v>
      </c>
    </row>
    <row r="148" spans="2:65" s="15" customFormat="1">
      <c r="B148" s="171"/>
      <c r="D148" s="147" t="s">
        <v>313</v>
      </c>
      <c r="E148" s="172" t="s">
        <v>21</v>
      </c>
      <c r="F148" s="173" t="s">
        <v>331</v>
      </c>
      <c r="H148" s="174">
        <v>1.083</v>
      </c>
      <c r="I148" s="175"/>
      <c r="L148" s="171"/>
      <c r="M148" s="176"/>
      <c r="T148" s="177"/>
      <c r="AT148" s="172" t="s">
        <v>313</v>
      </c>
      <c r="AU148" s="172" t="s">
        <v>81</v>
      </c>
      <c r="AV148" s="15" t="s">
        <v>108</v>
      </c>
      <c r="AW148" s="15" t="s">
        <v>34</v>
      </c>
      <c r="AX148" s="15" t="s">
        <v>79</v>
      </c>
      <c r="AY148" s="172" t="s">
        <v>306</v>
      </c>
    </row>
    <row r="149" spans="2:65" s="1" customFormat="1" ht="16.5" customHeight="1">
      <c r="B149" s="33"/>
      <c r="C149" s="133" t="s">
        <v>365</v>
      </c>
      <c r="D149" s="133" t="s">
        <v>308</v>
      </c>
      <c r="E149" s="134" t="s">
        <v>6243</v>
      </c>
      <c r="F149" s="135" t="s">
        <v>6244</v>
      </c>
      <c r="G149" s="136" t="s">
        <v>375</v>
      </c>
      <c r="H149" s="137">
        <v>0.38900000000000001</v>
      </c>
      <c r="I149" s="138"/>
      <c r="J149" s="139">
        <f>ROUND(I149*H149,2)</f>
        <v>0</v>
      </c>
      <c r="K149" s="135" t="s">
        <v>3596</v>
      </c>
      <c r="L149" s="33"/>
      <c r="M149" s="140" t="s">
        <v>21</v>
      </c>
      <c r="N149" s="141" t="s">
        <v>43</v>
      </c>
      <c r="P149" s="142">
        <f>O149*H149</f>
        <v>0</v>
      </c>
      <c r="Q149" s="142">
        <v>0</v>
      </c>
      <c r="R149" s="142">
        <f>Q149*H149</f>
        <v>0</v>
      </c>
      <c r="S149" s="142">
        <v>0</v>
      </c>
      <c r="T149" s="143">
        <f>S149*H149</f>
        <v>0</v>
      </c>
      <c r="AR149" s="144" t="s">
        <v>108</v>
      </c>
      <c r="AT149" s="144" t="s">
        <v>308</v>
      </c>
      <c r="AU149" s="144" t="s">
        <v>81</v>
      </c>
      <c r="AY149" s="18" t="s">
        <v>306</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108</v>
      </c>
      <c r="BM149" s="144" t="s">
        <v>368</v>
      </c>
    </row>
    <row r="150" spans="2:65" s="1" customFormat="1">
      <c r="B150" s="33"/>
      <c r="D150" s="161" t="s">
        <v>321</v>
      </c>
      <c r="F150" s="162" t="s">
        <v>6245</v>
      </c>
      <c r="I150" s="163"/>
      <c r="L150" s="33"/>
      <c r="M150" s="164"/>
      <c r="T150" s="52"/>
      <c r="AT150" s="18" t="s">
        <v>321</v>
      </c>
      <c r="AU150" s="18" t="s">
        <v>81</v>
      </c>
    </row>
    <row r="151" spans="2:65" s="12" customFormat="1">
      <c r="B151" s="146"/>
      <c r="D151" s="147" t="s">
        <v>313</v>
      </c>
      <c r="E151" s="148" t="s">
        <v>21</v>
      </c>
      <c r="F151" s="149" t="s">
        <v>6246</v>
      </c>
      <c r="H151" s="150">
        <v>0.38900000000000001</v>
      </c>
      <c r="I151" s="151"/>
      <c r="L151" s="146"/>
      <c r="M151" s="152"/>
      <c r="T151" s="153"/>
      <c r="AT151" s="148" t="s">
        <v>313</v>
      </c>
      <c r="AU151" s="148" t="s">
        <v>81</v>
      </c>
      <c r="AV151" s="12" t="s">
        <v>81</v>
      </c>
      <c r="AW151" s="12" t="s">
        <v>34</v>
      </c>
      <c r="AX151" s="12" t="s">
        <v>72</v>
      </c>
      <c r="AY151" s="148" t="s">
        <v>306</v>
      </c>
    </row>
    <row r="152" spans="2:65" s="15" customFormat="1">
      <c r="B152" s="171"/>
      <c r="D152" s="147" t="s">
        <v>313</v>
      </c>
      <c r="E152" s="172" t="s">
        <v>21</v>
      </c>
      <c r="F152" s="173" t="s">
        <v>331</v>
      </c>
      <c r="H152" s="174">
        <v>0.38900000000000001</v>
      </c>
      <c r="I152" s="175"/>
      <c r="L152" s="171"/>
      <c r="M152" s="176"/>
      <c r="T152" s="177"/>
      <c r="AT152" s="172" t="s">
        <v>313</v>
      </c>
      <c r="AU152" s="172" t="s">
        <v>81</v>
      </c>
      <c r="AV152" s="15" t="s">
        <v>108</v>
      </c>
      <c r="AW152" s="15" t="s">
        <v>34</v>
      </c>
      <c r="AX152" s="15" t="s">
        <v>79</v>
      </c>
      <c r="AY152" s="172" t="s">
        <v>306</v>
      </c>
    </row>
    <row r="153" spans="2:65" s="1" customFormat="1" ht="16.5" customHeight="1">
      <c r="B153" s="33"/>
      <c r="C153" s="133" t="s">
        <v>372</v>
      </c>
      <c r="D153" s="133" t="s">
        <v>308</v>
      </c>
      <c r="E153" s="134" t="s">
        <v>6247</v>
      </c>
      <c r="F153" s="135" t="s">
        <v>6248</v>
      </c>
      <c r="G153" s="136" t="s">
        <v>318</v>
      </c>
      <c r="H153" s="137">
        <v>3.242</v>
      </c>
      <c r="I153" s="138"/>
      <c r="J153" s="139">
        <f>ROUND(I153*H153,2)</f>
        <v>0</v>
      </c>
      <c r="K153" s="135" t="s">
        <v>3596</v>
      </c>
      <c r="L153" s="33"/>
      <c r="M153" s="140" t="s">
        <v>21</v>
      </c>
      <c r="N153" s="141" t="s">
        <v>43</v>
      </c>
      <c r="P153" s="142">
        <f>O153*H153</f>
        <v>0</v>
      </c>
      <c r="Q153" s="142">
        <v>0</v>
      </c>
      <c r="R153" s="142">
        <f>Q153*H153</f>
        <v>0</v>
      </c>
      <c r="S153" s="142">
        <v>0</v>
      </c>
      <c r="T153" s="143">
        <f>S153*H153</f>
        <v>0</v>
      </c>
      <c r="AR153" s="144" t="s">
        <v>108</v>
      </c>
      <c r="AT153" s="144" t="s">
        <v>308</v>
      </c>
      <c r="AU153" s="144" t="s">
        <v>81</v>
      </c>
      <c r="AY153" s="18" t="s">
        <v>306</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108</v>
      </c>
      <c r="BM153" s="144" t="s">
        <v>432</v>
      </c>
    </row>
    <row r="154" spans="2:65" s="1" customFormat="1">
      <c r="B154" s="33"/>
      <c r="D154" s="161" t="s">
        <v>321</v>
      </c>
      <c r="F154" s="162" t="s">
        <v>6249</v>
      </c>
      <c r="I154" s="163"/>
      <c r="L154" s="33"/>
      <c r="M154" s="164"/>
      <c r="T154" s="52"/>
      <c r="AT154" s="18" t="s">
        <v>321</v>
      </c>
      <c r="AU154" s="18" t="s">
        <v>81</v>
      </c>
    </row>
    <row r="155" spans="2:65" s="12" customFormat="1">
      <c r="B155" s="146"/>
      <c r="D155" s="147" t="s">
        <v>313</v>
      </c>
      <c r="E155" s="148" t="s">
        <v>21</v>
      </c>
      <c r="F155" s="149" t="s">
        <v>6250</v>
      </c>
      <c r="H155" s="150">
        <v>3.242</v>
      </c>
      <c r="I155" s="151"/>
      <c r="L155" s="146"/>
      <c r="M155" s="152"/>
      <c r="T155" s="153"/>
      <c r="AT155" s="148" t="s">
        <v>313</v>
      </c>
      <c r="AU155" s="148" t="s">
        <v>81</v>
      </c>
      <c r="AV155" s="12" t="s">
        <v>81</v>
      </c>
      <c r="AW155" s="12" t="s">
        <v>34</v>
      </c>
      <c r="AX155" s="12" t="s">
        <v>72</v>
      </c>
      <c r="AY155" s="148" t="s">
        <v>306</v>
      </c>
    </row>
    <row r="156" spans="2:65" s="15" customFormat="1">
      <c r="B156" s="171"/>
      <c r="D156" s="147" t="s">
        <v>313</v>
      </c>
      <c r="E156" s="172" t="s">
        <v>21</v>
      </c>
      <c r="F156" s="173" t="s">
        <v>331</v>
      </c>
      <c r="H156" s="174">
        <v>3.242</v>
      </c>
      <c r="I156" s="175"/>
      <c r="L156" s="171"/>
      <c r="M156" s="176"/>
      <c r="T156" s="177"/>
      <c r="AT156" s="172" t="s">
        <v>313</v>
      </c>
      <c r="AU156" s="172" t="s">
        <v>81</v>
      </c>
      <c r="AV156" s="15" t="s">
        <v>108</v>
      </c>
      <c r="AW156" s="15" t="s">
        <v>34</v>
      </c>
      <c r="AX156" s="15" t="s">
        <v>79</v>
      </c>
      <c r="AY156" s="172" t="s">
        <v>306</v>
      </c>
    </row>
    <row r="157" spans="2:65" s="1" customFormat="1" ht="16.5" customHeight="1">
      <c r="B157" s="33"/>
      <c r="C157" s="133" t="s">
        <v>379</v>
      </c>
      <c r="D157" s="133" t="s">
        <v>308</v>
      </c>
      <c r="E157" s="134" t="s">
        <v>469</v>
      </c>
      <c r="F157" s="135" t="s">
        <v>470</v>
      </c>
      <c r="G157" s="136" t="s">
        <v>236</v>
      </c>
      <c r="H157" s="137">
        <v>7.1559999999999997</v>
      </c>
      <c r="I157" s="138"/>
      <c r="J157" s="139">
        <f>ROUND(I157*H157,2)</f>
        <v>0</v>
      </c>
      <c r="K157" s="135" t="s">
        <v>3596</v>
      </c>
      <c r="L157" s="33"/>
      <c r="M157" s="140" t="s">
        <v>21</v>
      </c>
      <c r="N157" s="141" t="s">
        <v>43</v>
      </c>
      <c r="P157" s="142">
        <f>O157*H157</f>
        <v>0</v>
      </c>
      <c r="Q157" s="142">
        <v>0</v>
      </c>
      <c r="R157" s="142">
        <f>Q157*H157</f>
        <v>0</v>
      </c>
      <c r="S157" s="142">
        <v>0</v>
      </c>
      <c r="T157" s="143">
        <f>S157*H157</f>
        <v>0</v>
      </c>
      <c r="AR157" s="144" t="s">
        <v>108</v>
      </c>
      <c r="AT157" s="144" t="s">
        <v>308</v>
      </c>
      <c r="AU157" s="144" t="s">
        <v>81</v>
      </c>
      <c r="AY157" s="18" t="s">
        <v>306</v>
      </c>
      <c r="BE157" s="145">
        <f>IF(N157="základní",J157,0)</f>
        <v>0</v>
      </c>
      <c r="BF157" s="145">
        <f>IF(N157="snížená",J157,0)</f>
        <v>0</v>
      </c>
      <c r="BG157" s="145">
        <f>IF(N157="zákl. přenesená",J157,0)</f>
        <v>0</v>
      </c>
      <c r="BH157" s="145">
        <f>IF(N157="sníž. přenesená",J157,0)</f>
        <v>0</v>
      </c>
      <c r="BI157" s="145">
        <f>IF(N157="nulová",J157,0)</f>
        <v>0</v>
      </c>
      <c r="BJ157" s="18" t="s">
        <v>79</v>
      </c>
      <c r="BK157" s="145">
        <f>ROUND(I157*H157,2)</f>
        <v>0</v>
      </c>
      <c r="BL157" s="18" t="s">
        <v>108</v>
      </c>
      <c r="BM157" s="144" t="s">
        <v>446</v>
      </c>
    </row>
    <row r="158" spans="2:65" s="1" customFormat="1">
      <c r="B158" s="33"/>
      <c r="D158" s="161" t="s">
        <v>321</v>
      </c>
      <c r="F158" s="162" t="s">
        <v>3777</v>
      </c>
      <c r="I158" s="163"/>
      <c r="L158" s="33"/>
      <c r="M158" s="164"/>
      <c r="T158" s="52"/>
      <c r="AT158" s="18" t="s">
        <v>321</v>
      </c>
      <c r="AU158" s="18" t="s">
        <v>81</v>
      </c>
    </row>
    <row r="159" spans="2:65" s="12" customFormat="1">
      <c r="B159" s="146"/>
      <c r="D159" s="147" t="s">
        <v>313</v>
      </c>
      <c r="E159" s="148" t="s">
        <v>21</v>
      </c>
      <c r="F159" s="149" t="s">
        <v>6251</v>
      </c>
      <c r="H159" s="150">
        <v>7.1559999999999997</v>
      </c>
      <c r="I159" s="151"/>
      <c r="L159" s="146"/>
      <c r="M159" s="152"/>
      <c r="T159" s="153"/>
      <c r="AT159" s="148" t="s">
        <v>313</v>
      </c>
      <c r="AU159" s="148" t="s">
        <v>81</v>
      </c>
      <c r="AV159" s="12" t="s">
        <v>81</v>
      </c>
      <c r="AW159" s="12" t="s">
        <v>34</v>
      </c>
      <c r="AX159" s="12" t="s">
        <v>72</v>
      </c>
      <c r="AY159" s="148" t="s">
        <v>306</v>
      </c>
    </row>
    <row r="160" spans="2:65" s="15" customFormat="1">
      <c r="B160" s="171"/>
      <c r="D160" s="147" t="s">
        <v>313</v>
      </c>
      <c r="E160" s="172" t="s">
        <v>21</v>
      </c>
      <c r="F160" s="173" t="s">
        <v>331</v>
      </c>
      <c r="H160" s="174">
        <v>7.1559999999999997</v>
      </c>
      <c r="I160" s="175"/>
      <c r="L160" s="171"/>
      <c r="M160" s="176"/>
      <c r="T160" s="177"/>
      <c r="AT160" s="172" t="s">
        <v>313</v>
      </c>
      <c r="AU160" s="172" t="s">
        <v>81</v>
      </c>
      <c r="AV160" s="15" t="s">
        <v>108</v>
      </c>
      <c r="AW160" s="15" t="s">
        <v>34</v>
      </c>
      <c r="AX160" s="15" t="s">
        <v>79</v>
      </c>
      <c r="AY160" s="172" t="s">
        <v>306</v>
      </c>
    </row>
    <row r="161" spans="2:65" s="1" customFormat="1" ht="16.5" customHeight="1">
      <c r="B161" s="33"/>
      <c r="C161" s="133" t="s">
        <v>384</v>
      </c>
      <c r="D161" s="133" t="s">
        <v>308</v>
      </c>
      <c r="E161" s="134" t="s">
        <v>477</v>
      </c>
      <c r="F161" s="135" t="s">
        <v>478</v>
      </c>
      <c r="G161" s="136" t="s">
        <v>236</v>
      </c>
      <c r="H161" s="137">
        <v>7.1559999999999997</v>
      </c>
      <c r="I161" s="138"/>
      <c r="J161" s="139">
        <f>ROUND(I161*H161,2)</f>
        <v>0</v>
      </c>
      <c r="K161" s="135" t="s">
        <v>3596</v>
      </c>
      <c r="L161" s="33"/>
      <c r="M161" s="140" t="s">
        <v>21</v>
      </c>
      <c r="N161" s="141" t="s">
        <v>43</v>
      </c>
      <c r="P161" s="142">
        <f>O161*H161</f>
        <v>0</v>
      </c>
      <c r="Q161" s="142">
        <v>0</v>
      </c>
      <c r="R161" s="142">
        <f>Q161*H161</f>
        <v>0</v>
      </c>
      <c r="S161" s="142">
        <v>0</v>
      </c>
      <c r="T161" s="143">
        <f>S161*H161</f>
        <v>0</v>
      </c>
      <c r="AR161" s="144" t="s">
        <v>108</v>
      </c>
      <c r="AT161" s="144" t="s">
        <v>308</v>
      </c>
      <c r="AU161" s="144" t="s">
        <v>81</v>
      </c>
      <c r="AY161" s="18" t="s">
        <v>306</v>
      </c>
      <c r="BE161" s="145">
        <f>IF(N161="základní",J161,0)</f>
        <v>0</v>
      </c>
      <c r="BF161" s="145">
        <f>IF(N161="snížená",J161,0)</f>
        <v>0</v>
      </c>
      <c r="BG161" s="145">
        <f>IF(N161="zákl. přenesená",J161,0)</f>
        <v>0</v>
      </c>
      <c r="BH161" s="145">
        <f>IF(N161="sníž. přenesená",J161,0)</f>
        <v>0</v>
      </c>
      <c r="BI161" s="145">
        <f>IF(N161="nulová",J161,0)</f>
        <v>0</v>
      </c>
      <c r="BJ161" s="18" t="s">
        <v>79</v>
      </c>
      <c r="BK161" s="145">
        <f>ROUND(I161*H161,2)</f>
        <v>0</v>
      </c>
      <c r="BL161" s="18" t="s">
        <v>108</v>
      </c>
      <c r="BM161" s="144" t="s">
        <v>460</v>
      </c>
    </row>
    <row r="162" spans="2:65" s="1" customFormat="1">
      <c r="B162" s="33"/>
      <c r="D162" s="161" t="s">
        <v>321</v>
      </c>
      <c r="F162" s="162" t="s">
        <v>3780</v>
      </c>
      <c r="I162" s="163"/>
      <c r="L162" s="33"/>
      <c r="M162" s="164"/>
      <c r="T162" s="52"/>
      <c r="AT162" s="18" t="s">
        <v>321</v>
      </c>
      <c r="AU162" s="18" t="s">
        <v>81</v>
      </c>
    </row>
    <row r="163" spans="2:65" s="1" customFormat="1" ht="21.75" customHeight="1">
      <c r="B163" s="33"/>
      <c r="C163" s="133" t="s">
        <v>8</v>
      </c>
      <c r="D163" s="133" t="s">
        <v>308</v>
      </c>
      <c r="E163" s="134" t="s">
        <v>3786</v>
      </c>
      <c r="F163" s="135" t="s">
        <v>3787</v>
      </c>
      <c r="G163" s="136" t="s">
        <v>318</v>
      </c>
      <c r="H163" s="137">
        <v>11.994</v>
      </c>
      <c r="I163" s="138"/>
      <c r="J163" s="139">
        <f>ROUND(I163*H163,2)</f>
        <v>0</v>
      </c>
      <c r="K163" s="135" t="s">
        <v>3596</v>
      </c>
      <c r="L163" s="33"/>
      <c r="M163" s="140" t="s">
        <v>21</v>
      </c>
      <c r="N163" s="141" t="s">
        <v>43</v>
      </c>
      <c r="P163" s="142">
        <f>O163*H163</f>
        <v>0</v>
      </c>
      <c r="Q163" s="142">
        <v>0</v>
      </c>
      <c r="R163" s="142">
        <f>Q163*H163</f>
        <v>0</v>
      </c>
      <c r="S163" s="142">
        <v>0</v>
      </c>
      <c r="T163" s="143">
        <f>S163*H163</f>
        <v>0</v>
      </c>
      <c r="AR163" s="144" t="s">
        <v>108</v>
      </c>
      <c r="AT163" s="144" t="s">
        <v>308</v>
      </c>
      <c r="AU163" s="144" t="s">
        <v>81</v>
      </c>
      <c r="AY163" s="18" t="s">
        <v>306</v>
      </c>
      <c r="BE163" s="145">
        <f>IF(N163="základní",J163,0)</f>
        <v>0</v>
      </c>
      <c r="BF163" s="145">
        <f>IF(N163="snížená",J163,0)</f>
        <v>0</v>
      </c>
      <c r="BG163" s="145">
        <f>IF(N163="zákl. přenesená",J163,0)</f>
        <v>0</v>
      </c>
      <c r="BH163" s="145">
        <f>IF(N163="sníž. přenesená",J163,0)</f>
        <v>0</v>
      </c>
      <c r="BI163" s="145">
        <f>IF(N163="nulová",J163,0)</f>
        <v>0</v>
      </c>
      <c r="BJ163" s="18" t="s">
        <v>79</v>
      </c>
      <c r="BK163" s="145">
        <f>ROUND(I163*H163,2)</f>
        <v>0</v>
      </c>
      <c r="BL163" s="18" t="s">
        <v>108</v>
      </c>
      <c r="BM163" s="144" t="s">
        <v>476</v>
      </c>
    </row>
    <row r="164" spans="2:65" s="1" customFormat="1">
      <c r="B164" s="33"/>
      <c r="D164" s="161" t="s">
        <v>321</v>
      </c>
      <c r="F164" s="162" t="s">
        <v>3789</v>
      </c>
      <c r="I164" s="163"/>
      <c r="L164" s="33"/>
      <c r="M164" s="164"/>
      <c r="T164" s="52"/>
      <c r="AT164" s="18" t="s">
        <v>321</v>
      </c>
      <c r="AU164" s="18" t="s">
        <v>81</v>
      </c>
    </row>
    <row r="165" spans="2:65" s="14" customFormat="1">
      <c r="B165" s="165"/>
      <c r="D165" s="147" t="s">
        <v>313</v>
      </c>
      <c r="E165" s="166" t="s">
        <v>21</v>
      </c>
      <c r="F165" s="167" t="s">
        <v>6225</v>
      </c>
      <c r="H165" s="166" t="s">
        <v>21</v>
      </c>
      <c r="I165" s="168"/>
      <c r="L165" s="165"/>
      <c r="M165" s="169"/>
      <c r="T165" s="170"/>
      <c r="AT165" s="166" t="s">
        <v>313</v>
      </c>
      <c r="AU165" s="166" t="s">
        <v>81</v>
      </c>
      <c r="AV165" s="14" t="s">
        <v>79</v>
      </c>
      <c r="AW165" s="14" t="s">
        <v>34</v>
      </c>
      <c r="AX165" s="14" t="s">
        <v>72</v>
      </c>
      <c r="AY165" s="166" t="s">
        <v>306</v>
      </c>
    </row>
    <row r="166" spans="2:65" s="12" customFormat="1">
      <c r="B166" s="146"/>
      <c r="D166" s="147" t="s">
        <v>313</v>
      </c>
      <c r="E166" s="148" t="s">
        <v>21</v>
      </c>
      <c r="F166" s="149" t="s">
        <v>6226</v>
      </c>
      <c r="H166" s="150">
        <v>1.4950000000000001</v>
      </c>
      <c r="I166" s="151"/>
      <c r="L166" s="146"/>
      <c r="M166" s="152"/>
      <c r="T166" s="153"/>
      <c r="AT166" s="148" t="s">
        <v>313</v>
      </c>
      <c r="AU166" s="148" t="s">
        <v>81</v>
      </c>
      <c r="AV166" s="12" t="s">
        <v>81</v>
      </c>
      <c r="AW166" s="12" t="s">
        <v>34</v>
      </c>
      <c r="AX166" s="12" t="s">
        <v>72</v>
      </c>
      <c r="AY166" s="148" t="s">
        <v>306</v>
      </c>
    </row>
    <row r="167" spans="2:65" s="14" customFormat="1">
      <c r="B167" s="165"/>
      <c r="D167" s="147" t="s">
        <v>313</v>
      </c>
      <c r="E167" s="166" t="s">
        <v>21</v>
      </c>
      <c r="F167" s="167" t="s">
        <v>6227</v>
      </c>
      <c r="H167" s="166" t="s">
        <v>21</v>
      </c>
      <c r="I167" s="168"/>
      <c r="L167" s="165"/>
      <c r="M167" s="169"/>
      <c r="T167" s="170"/>
      <c r="AT167" s="166" t="s">
        <v>313</v>
      </c>
      <c r="AU167" s="166" t="s">
        <v>81</v>
      </c>
      <c r="AV167" s="14" t="s">
        <v>79</v>
      </c>
      <c r="AW167" s="14" t="s">
        <v>34</v>
      </c>
      <c r="AX167" s="14" t="s">
        <v>72</v>
      </c>
      <c r="AY167" s="166" t="s">
        <v>306</v>
      </c>
    </row>
    <row r="168" spans="2:65" s="12" customFormat="1">
      <c r="B168" s="146"/>
      <c r="D168" s="147" t="s">
        <v>313</v>
      </c>
      <c r="E168" s="148" t="s">
        <v>21</v>
      </c>
      <c r="F168" s="149" t="s">
        <v>6228</v>
      </c>
      <c r="H168" s="150">
        <v>1.4239999999999999</v>
      </c>
      <c r="I168" s="151"/>
      <c r="L168" s="146"/>
      <c r="M168" s="152"/>
      <c r="T168" s="153"/>
      <c r="AT168" s="148" t="s">
        <v>313</v>
      </c>
      <c r="AU168" s="148" t="s">
        <v>81</v>
      </c>
      <c r="AV168" s="12" t="s">
        <v>81</v>
      </c>
      <c r="AW168" s="12" t="s">
        <v>34</v>
      </c>
      <c r="AX168" s="12" t="s">
        <v>72</v>
      </c>
      <c r="AY168" s="148" t="s">
        <v>306</v>
      </c>
    </row>
    <row r="169" spans="2:65" s="14" customFormat="1">
      <c r="B169" s="165"/>
      <c r="D169" s="147" t="s">
        <v>313</v>
      </c>
      <c r="E169" s="166" t="s">
        <v>21</v>
      </c>
      <c r="F169" s="167" t="s">
        <v>6229</v>
      </c>
      <c r="H169" s="166" t="s">
        <v>21</v>
      </c>
      <c r="I169" s="168"/>
      <c r="L169" s="165"/>
      <c r="M169" s="169"/>
      <c r="T169" s="170"/>
      <c r="AT169" s="166" t="s">
        <v>313</v>
      </c>
      <c r="AU169" s="166" t="s">
        <v>81</v>
      </c>
      <c r="AV169" s="14" t="s">
        <v>79</v>
      </c>
      <c r="AW169" s="14" t="s">
        <v>34</v>
      </c>
      <c r="AX169" s="14" t="s">
        <v>72</v>
      </c>
      <c r="AY169" s="166" t="s">
        <v>306</v>
      </c>
    </row>
    <row r="170" spans="2:65" s="12" customFormat="1">
      <c r="B170" s="146"/>
      <c r="D170" s="147" t="s">
        <v>313</v>
      </c>
      <c r="E170" s="148" t="s">
        <v>21</v>
      </c>
      <c r="F170" s="149" t="s">
        <v>6230</v>
      </c>
      <c r="H170" s="150">
        <v>3.3</v>
      </c>
      <c r="I170" s="151"/>
      <c r="L170" s="146"/>
      <c r="M170" s="152"/>
      <c r="T170" s="153"/>
      <c r="AT170" s="148" t="s">
        <v>313</v>
      </c>
      <c r="AU170" s="148" t="s">
        <v>81</v>
      </c>
      <c r="AV170" s="12" t="s">
        <v>81</v>
      </c>
      <c r="AW170" s="12" t="s">
        <v>34</v>
      </c>
      <c r="AX170" s="12" t="s">
        <v>72</v>
      </c>
      <c r="AY170" s="148" t="s">
        <v>306</v>
      </c>
    </row>
    <row r="171" spans="2:65" s="14" customFormat="1">
      <c r="B171" s="165"/>
      <c r="D171" s="147" t="s">
        <v>313</v>
      </c>
      <c r="E171" s="166" t="s">
        <v>21</v>
      </c>
      <c r="F171" s="167" t="s">
        <v>6231</v>
      </c>
      <c r="H171" s="166" t="s">
        <v>21</v>
      </c>
      <c r="I171" s="168"/>
      <c r="L171" s="165"/>
      <c r="M171" s="169"/>
      <c r="T171" s="170"/>
      <c r="AT171" s="166" t="s">
        <v>313</v>
      </c>
      <c r="AU171" s="166" t="s">
        <v>81</v>
      </c>
      <c r="AV171" s="14" t="s">
        <v>79</v>
      </c>
      <c r="AW171" s="14" t="s">
        <v>34</v>
      </c>
      <c r="AX171" s="14" t="s">
        <v>72</v>
      </c>
      <c r="AY171" s="166" t="s">
        <v>306</v>
      </c>
    </row>
    <row r="172" spans="2:65" s="12" customFormat="1">
      <c r="B172" s="146"/>
      <c r="D172" s="147" t="s">
        <v>313</v>
      </c>
      <c r="E172" s="148" t="s">
        <v>21</v>
      </c>
      <c r="F172" s="149" t="s">
        <v>6232</v>
      </c>
      <c r="H172" s="150">
        <v>5.7750000000000004</v>
      </c>
      <c r="I172" s="151"/>
      <c r="L172" s="146"/>
      <c r="M172" s="152"/>
      <c r="T172" s="153"/>
      <c r="AT172" s="148" t="s">
        <v>313</v>
      </c>
      <c r="AU172" s="148" t="s">
        <v>81</v>
      </c>
      <c r="AV172" s="12" t="s">
        <v>81</v>
      </c>
      <c r="AW172" s="12" t="s">
        <v>34</v>
      </c>
      <c r="AX172" s="12" t="s">
        <v>72</v>
      </c>
      <c r="AY172" s="148" t="s">
        <v>306</v>
      </c>
    </row>
    <row r="173" spans="2:65" s="15" customFormat="1">
      <c r="B173" s="171"/>
      <c r="D173" s="147" t="s">
        <v>313</v>
      </c>
      <c r="E173" s="172" t="s">
        <v>21</v>
      </c>
      <c r="F173" s="173" t="s">
        <v>331</v>
      </c>
      <c r="H173" s="174">
        <v>11.994</v>
      </c>
      <c r="I173" s="175"/>
      <c r="L173" s="171"/>
      <c r="M173" s="176"/>
      <c r="T173" s="177"/>
      <c r="AT173" s="172" t="s">
        <v>313</v>
      </c>
      <c r="AU173" s="172" t="s">
        <v>81</v>
      </c>
      <c r="AV173" s="15" t="s">
        <v>108</v>
      </c>
      <c r="AW173" s="15" t="s">
        <v>34</v>
      </c>
      <c r="AX173" s="15" t="s">
        <v>79</v>
      </c>
      <c r="AY173" s="172" t="s">
        <v>306</v>
      </c>
    </row>
    <row r="174" spans="2:65" s="1" customFormat="1" ht="16.5" customHeight="1">
      <c r="B174" s="33"/>
      <c r="C174" s="133" t="s">
        <v>400</v>
      </c>
      <c r="D174" s="133" t="s">
        <v>308</v>
      </c>
      <c r="E174" s="134" t="s">
        <v>505</v>
      </c>
      <c r="F174" s="135" t="s">
        <v>506</v>
      </c>
      <c r="G174" s="136" t="s">
        <v>236</v>
      </c>
      <c r="H174" s="137">
        <v>24.986000000000001</v>
      </c>
      <c r="I174" s="138"/>
      <c r="J174" s="139">
        <f>ROUND(I174*H174,2)</f>
        <v>0</v>
      </c>
      <c r="K174" s="135" t="s">
        <v>3596</v>
      </c>
      <c r="L174" s="33"/>
      <c r="M174" s="140" t="s">
        <v>21</v>
      </c>
      <c r="N174" s="141" t="s">
        <v>43</v>
      </c>
      <c r="P174" s="142">
        <f>O174*H174</f>
        <v>0</v>
      </c>
      <c r="Q174" s="142">
        <v>0</v>
      </c>
      <c r="R174" s="142">
        <f>Q174*H174</f>
        <v>0</v>
      </c>
      <c r="S174" s="142">
        <v>0</v>
      </c>
      <c r="T174" s="143">
        <f>S174*H174</f>
        <v>0</v>
      </c>
      <c r="AR174" s="144" t="s">
        <v>108</v>
      </c>
      <c r="AT174" s="144" t="s">
        <v>308</v>
      </c>
      <c r="AU174" s="144" t="s">
        <v>81</v>
      </c>
      <c r="AY174" s="18" t="s">
        <v>306</v>
      </c>
      <c r="BE174" s="145">
        <f>IF(N174="základní",J174,0)</f>
        <v>0</v>
      </c>
      <c r="BF174" s="145">
        <f>IF(N174="snížená",J174,0)</f>
        <v>0</v>
      </c>
      <c r="BG174" s="145">
        <f>IF(N174="zákl. přenesená",J174,0)</f>
        <v>0</v>
      </c>
      <c r="BH174" s="145">
        <f>IF(N174="sníž. přenesená",J174,0)</f>
        <v>0</v>
      </c>
      <c r="BI174" s="145">
        <f>IF(N174="nulová",J174,0)</f>
        <v>0</v>
      </c>
      <c r="BJ174" s="18" t="s">
        <v>79</v>
      </c>
      <c r="BK174" s="145">
        <f>ROUND(I174*H174,2)</f>
        <v>0</v>
      </c>
      <c r="BL174" s="18" t="s">
        <v>108</v>
      </c>
      <c r="BM174" s="144" t="s">
        <v>489</v>
      </c>
    </row>
    <row r="175" spans="2:65" s="1" customFormat="1">
      <c r="B175" s="33"/>
      <c r="D175" s="161" t="s">
        <v>321</v>
      </c>
      <c r="F175" s="162" t="s">
        <v>3793</v>
      </c>
      <c r="I175" s="163"/>
      <c r="L175" s="33"/>
      <c r="M175" s="164"/>
      <c r="T175" s="52"/>
      <c r="AT175" s="18" t="s">
        <v>321</v>
      </c>
      <c r="AU175" s="18" t="s">
        <v>81</v>
      </c>
    </row>
    <row r="176" spans="2:65" s="14" customFormat="1">
      <c r="B176" s="165"/>
      <c r="D176" s="147" t="s">
        <v>313</v>
      </c>
      <c r="E176" s="166" t="s">
        <v>21</v>
      </c>
      <c r="F176" s="167" t="s">
        <v>6225</v>
      </c>
      <c r="H176" s="166" t="s">
        <v>21</v>
      </c>
      <c r="I176" s="168"/>
      <c r="L176" s="165"/>
      <c r="M176" s="169"/>
      <c r="T176" s="170"/>
      <c r="AT176" s="166" t="s">
        <v>313</v>
      </c>
      <c r="AU176" s="166" t="s">
        <v>81</v>
      </c>
      <c r="AV176" s="14" t="s">
        <v>79</v>
      </c>
      <c r="AW176" s="14" t="s">
        <v>34</v>
      </c>
      <c r="AX176" s="14" t="s">
        <v>72</v>
      </c>
      <c r="AY176" s="166" t="s">
        <v>306</v>
      </c>
    </row>
    <row r="177" spans="2:65" s="12" customFormat="1">
      <c r="B177" s="146"/>
      <c r="D177" s="147" t="s">
        <v>313</v>
      </c>
      <c r="E177" s="148" t="s">
        <v>21</v>
      </c>
      <c r="F177" s="149" t="s">
        <v>6252</v>
      </c>
      <c r="H177" s="150">
        <v>3.738</v>
      </c>
      <c r="I177" s="151"/>
      <c r="L177" s="146"/>
      <c r="M177" s="152"/>
      <c r="T177" s="153"/>
      <c r="AT177" s="148" t="s">
        <v>313</v>
      </c>
      <c r="AU177" s="148" t="s">
        <v>81</v>
      </c>
      <c r="AV177" s="12" t="s">
        <v>81</v>
      </c>
      <c r="AW177" s="12" t="s">
        <v>34</v>
      </c>
      <c r="AX177" s="12" t="s">
        <v>72</v>
      </c>
      <c r="AY177" s="148" t="s">
        <v>306</v>
      </c>
    </row>
    <row r="178" spans="2:65" s="14" customFormat="1">
      <c r="B178" s="165"/>
      <c r="D178" s="147" t="s">
        <v>313</v>
      </c>
      <c r="E178" s="166" t="s">
        <v>21</v>
      </c>
      <c r="F178" s="167" t="s">
        <v>6227</v>
      </c>
      <c r="H178" s="166" t="s">
        <v>21</v>
      </c>
      <c r="I178" s="168"/>
      <c r="L178" s="165"/>
      <c r="M178" s="169"/>
      <c r="T178" s="170"/>
      <c r="AT178" s="166" t="s">
        <v>313</v>
      </c>
      <c r="AU178" s="166" t="s">
        <v>81</v>
      </c>
      <c r="AV178" s="14" t="s">
        <v>79</v>
      </c>
      <c r="AW178" s="14" t="s">
        <v>34</v>
      </c>
      <c r="AX178" s="14" t="s">
        <v>72</v>
      </c>
      <c r="AY178" s="166" t="s">
        <v>306</v>
      </c>
    </row>
    <row r="179" spans="2:65" s="12" customFormat="1">
      <c r="B179" s="146"/>
      <c r="D179" s="147" t="s">
        <v>313</v>
      </c>
      <c r="E179" s="148" t="s">
        <v>21</v>
      </c>
      <c r="F179" s="149" t="s">
        <v>6253</v>
      </c>
      <c r="H179" s="150">
        <v>4.7480000000000002</v>
      </c>
      <c r="I179" s="151"/>
      <c r="L179" s="146"/>
      <c r="M179" s="152"/>
      <c r="T179" s="153"/>
      <c r="AT179" s="148" t="s">
        <v>313</v>
      </c>
      <c r="AU179" s="148" t="s">
        <v>81</v>
      </c>
      <c r="AV179" s="12" t="s">
        <v>81</v>
      </c>
      <c r="AW179" s="12" t="s">
        <v>34</v>
      </c>
      <c r="AX179" s="12" t="s">
        <v>72</v>
      </c>
      <c r="AY179" s="148" t="s">
        <v>306</v>
      </c>
    </row>
    <row r="180" spans="2:65" s="14" customFormat="1">
      <c r="B180" s="165"/>
      <c r="D180" s="147" t="s">
        <v>313</v>
      </c>
      <c r="E180" s="166" t="s">
        <v>21</v>
      </c>
      <c r="F180" s="167" t="s">
        <v>6229</v>
      </c>
      <c r="H180" s="166" t="s">
        <v>21</v>
      </c>
      <c r="I180" s="168"/>
      <c r="L180" s="165"/>
      <c r="M180" s="169"/>
      <c r="T180" s="170"/>
      <c r="AT180" s="166" t="s">
        <v>313</v>
      </c>
      <c r="AU180" s="166" t="s">
        <v>81</v>
      </c>
      <c r="AV180" s="14" t="s">
        <v>79</v>
      </c>
      <c r="AW180" s="14" t="s">
        <v>34</v>
      </c>
      <c r="AX180" s="14" t="s">
        <v>72</v>
      </c>
      <c r="AY180" s="166" t="s">
        <v>306</v>
      </c>
    </row>
    <row r="181" spans="2:65" s="12" customFormat="1">
      <c r="B181" s="146"/>
      <c r="D181" s="147" t="s">
        <v>313</v>
      </c>
      <c r="E181" s="148" t="s">
        <v>21</v>
      </c>
      <c r="F181" s="149" t="s">
        <v>6254</v>
      </c>
      <c r="H181" s="150">
        <v>6.6</v>
      </c>
      <c r="I181" s="151"/>
      <c r="L181" s="146"/>
      <c r="M181" s="152"/>
      <c r="T181" s="153"/>
      <c r="AT181" s="148" t="s">
        <v>313</v>
      </c>
      <c r="AU181" s="148" t="s">
        <v>81</v>
      </c>
      <c r="AV181" s="12" t="s">
        <v>81</v>
      </c>
      <c r="AW181" s="12" t="s">
        <v>34</v>
      </c>
      <c r="AX181" s="12" t="s">
        <v>72</v>
      </c>
      <c r="AY181" s="148" t="s">
        <v>306</v>
      </c>
    </row>
    <row r="182" spans="2:65" s="14" customFormat="1">
      <c r="B182" s="165"/>
      <c r="D182" s="147" t="s">
        <v>313</v>
      </c>
      <c r="E182" s="166" t="s">
        <v>21</v>
      </c>
      <c r="F182" s="167" t="s">
        <v>6231</v>
      </c>
      <c r="H182" s="166" t="s">
        <v>21</v>
      </c>
      <c r="I182" s="168"/>
      <c r="L182" s="165"/>
      <c r="M182" s="169"/>
      <c r="T182" s="170"/>
      <c r="AT182" s="166" t="s">
        <v>313</v>
      </c>
      <c r="AU182" s="166" t="s">
        <v>81</v>
      </c>
      <c r="AV182" s="14" t="s">
        <v>79</v>
      </c>
      <c r="AW182" s="14" t="s">
        <v>34</v>
      </c>
      <c r="AX182" s="14" t="s">
        <v>72</v>
      </c>
      <c r="AY182" s="166" t="s">
        <v>306</v>
      </c>
    </row>
    <row r="183" spans="2:65" s="12" customFormat="1">
      <c r="B183" s="146"/>
      <c r="D183" s="147" t="s">
        <v>313</v>
      </c>
      <c r="E183" s="148" t="s">
        <v>21</v>
      </c>
      <c r="F183" s="149" t="s">
        <v>6255</v>
      </c>
      <c r="H183" s="150">
        <v>9.9</v>
      </c>
      <c r="I183" s="151"/>
      <c r="L183" s="146"/>
      <c r="M183" s="152"/>
      <c r="T183" s="153"/>
      <c r="AT183" s="148" t="s">
        <v>313</v>
      </c>
      <c r="AU183" s="148" t="s">
        <v>81</v>
      </c>
      <c r="AV183" s="12" t="s">
        <v>81</v>
      </c>
      <c r="AW183" s="12" t="s">
        <v>34</v>
      </c>
      <c r="AX183" s="12" t="s">
        <v>72</v>
      </c>
      <c r="AY183" s="148" t="s">
        <v>306</v>
      </c>
    </row>
    <row r="184" spans="2:65" s="15" customFormat="1">
      <c r="B184" s="171"/>
      <c r="D184" s="147" t="s">
        <v>313</v>
      </c>
      <c r="E184" s="172" t="s">
        <v>21</v>
      </c>
      <c r="F184" s="173" t="s">
        <v>331</v>
      </c>
      <c r="H184" s="174">
        <v>24.986000000000001</v>
      </c>
      <c r="I184" s="175"/>
      <c r="L184" s="171"/>
      <c r="M184" s="176"/>
      <c r="T184" s="177"/>
      <c r="AT184" s="172" t="s">
        <v>313</v>
      </c>
      <c r="AU184" s="172" t="s">
        <v>81</v>
      </c>
      <c r="AV184" s="15" t="s">
        <v>108</v>
      </c>
      <c r="AW184" s="15" t="s">
        <v>34</v>
      </c>
      <c r="AX184" s="15" t="s">
        <v>79</v>
      </c>
      <c r="AY184" s="172" t="s">
        <v>306</v>
      </c>
    </row>
    <row r="185" spans="2:65" s="1" customFormat="1" ht="16.5" customHeight="1">
      <c r="B185" s="33"/>
      <c r="C185" s="133" t="s">
        <v>406</v>
      </c>
      <c r="D185" s="133" t="s">
        <v>308</v>
      </c>
      <c r="E185" s="134" t="s">
        <v>512</v>
      </c>
      <c r="F185" s="135" t="s">
        <v>513</v>
      </c>
      <c r="G185" s="136" t="s">
        <v>236</v>
      </c>
      <c r="H185" s="137">
        <v>24.986000000000001</v>
      </c>
      <c r="I185" s="138"/>
      <c r="J185" s="139">
        <f>ROUND(I185*H185,2)</f>
        <v>0</v>
      </c>
      <c r="K185" s="135" t="s">
        <v>3596</v>
      </c>
      <c r="L185" s="33"/>
      <c r="M185" s="140" t="s">
        <v>21</v>
      </c>
      <c r="N185" s="141" t="s">
        <v>43</v>
      </c>
      <c r="P185" s="142">
        <f>O185*H185</f>
        <v>0</v>
      </c>
      <c r="Q185" s="142">
        <v>0</v>
      </c>
      <c r="R185" s="142">
        <f>Q185*H185</f>
        <v>0</v>
      </c>
      <c r="S185" s="142">
        <v>0</v>
      </c>
      <c r="T185" s="143">
        <f>S185*H185</f>
        <v>0</v>
      </c>
      <c r="AR185" s="144" t="s">
        <v>108</v>
      </c>
      <c r="AT185" s="144" t="s">
        <v>308</v>
      </c>
      <c r="AU185" s="144" t="s">
        <v>81</v>
      </c>
      <c r="AY185" s="18" t="s">
        <v>306</v>
      </c>
      <c r="BE185" s="145">
        <f>IF(N185="základní",J185,0)</f>
        <v>0</v>
      </c>
      <c r="BF185" s="145">
        <f>IF(N185="snížená",J185,0)</f>
        <v>0</v>
      </c>
      <c r="BG185" s="145">
        <f>IF(N185="zákl. přenesená",J185,0)</f>
        <v>0</v>
      </c>
      <c r="BH185" s="145">
        <f>IF(N185="sníž. přenesená",J185,0)</f>
        <v>0</v>
      </c>
      <c r="BI185" s="145">
        <f>IF(N185="nulová",J185,0)</f>
        <v>0</v>
      </c>
      <c r="BJ185" s="18" t="s">
        <v>79</v>
      </c>
      <c r="BK185" s="145">
        <f>ROUND(I185*H185,2)</f>
        <v>0</v>
      </c>
      <c r="BL185" s="18" t="s">
        <v>108</v>
      </c>
      <c r="BM185" s="144" t="s">
        <v>504</v>
      </c>
    </row>
    <row r="186" spans="2:65" s="1" customFormat="1">
      <c r="B186" s="33"/>
      <c r="D186" s="161" t="s">
        <v>321</v>
      </c>
      <c r="F186" s="162" t="s">
        <v>3796</v>
      </c>
      <c r="I186" s="163"/>
      <c r="L186" s="33"/>
      <c r="M186" s="164"/>
      <c r="T186" s="52"/>
      <c r="AT186" s="18" t="s">
        <v>321</v>
      </c>
      <c r="AU186" s="18" t="s">
        <v>81</v>
      </c>
    </row>
    <row r="187" spans="2:65" s="1" customFormat="1" ht="16.5" customHeight="1">
      <c r="B187" s="33"/>
      <c r="C187" s="133" t="s">
        <v>414</v>
      </c>
      <c r="D187" s="133" t="s">
        <v>308</v>
      </c>
      <c r="E187" s="134" t="s">
        <v>6256</v>
      </c>
      <c r="F187" s="135" t="s">
        <v>6257</v>
      </c>
      <c r="G187" s="136" t="s">
        <v>236</v>
      </c>
      <c r="H187" s="137">
        <v>13.2</v>
      </c>
      <c r="I187" s="138"/>
      <c r="J187" s="139">
        <f>ROUND(I187*H187,2)</f>
        <v>0</v>
      </c>
      <c r="K187" s="135" t="s">
        <v>3596</v>
      </c>
      <c r="L187" s="33"/>
      <c r="M187" s="140" t="s">
        <v>21</v>
      </c>
      <c r="N187" s="141" t="s">
        <v>43</v>
      </c>
      <c r="P187" s="142">
        <f>O187*H187</f>
        <v>0</v>
      </c>
      <c r="Q187" s="142">
        <v>0</v>
      </c>
      <c r="R187" s="142">
        <f>Q187*H187</f>
        <v>0</v>
      </c>
      <c r="S187" s="142">
        <v>0</v>
      </c>
      <c r="T187" s="143">
        <f>S187*H187</f>
        <v>0</v>
      </c>
      <c r="AR187" s="144" t="s">
        <v>108</v>
      </c>
      <c r="AT187" s="144" t="s">
        <v>308</v>
      </c>
      <c r="AU187" s="144" t="s">
        <v>81</v>
      </c>
      <c r="AY187" s="18" t="s">
        <v>306</v>
      </c>
      <c r="BE187" s="145">
        <f>IF(N187="základní",J187,0)</f>
        <v>0</v>
      </c>
      <c r="BF187" s="145">
        <f>IF(N187="snížená",J187,0)</f>
        <v>0</v>
      </c>
      <c r="BG187" s="145">
        <f>IF(N187="zákl. přenesená",J187,0)</f>
        <v>0</v>
      </c>
      <c r="BH187" s="145">
        <f>IF(N187="sníž. přenesená",J187,0)</f>
        <v>0</v>
      </c>
      <c r="BI187" s="145">
        <f>IF(N187="nulová",J187,0)</f>
        <v>0</v>
      </c>
      <c r="BJ187" s="18" t="s">
        <v>79</v>
      </c>
      <c r="BK187" s="145">
        <f>ROUND(I187*H187,2)</f>
        <v>0</v>
      </c>
      <c r="BL187" s="18" t="s">
        <v>108</v>
      </c>
      <c r="BM187" s="144" t="s">
        <v>517</v>
      </c>
    </row>
    <row r="188" spans="2:65" s="1" customFormat="1">
      <c r="B188" s="33"/>
      <c r="D188" s="161" t="s">
        <v>321</v>
      </c>
      <c r="F188" s="162" t="s">
        <v>6258</v>
      </c>
      <c r="I188" s="163"/>
      <c r="L188" s="33"/>
      <c r="M188" s="164"/>
      <c r="T188" s="52"/>
      <c r="AT188" s="18" t="s">
        <v>321</v>
      </c>
      <c r="AU188" s="18" t="s">
        <v>81</v>
      </c>
    </row>
    <row r="189" spans="2:65" s="14" customFormat="1">
      <c r="B189" s="165"/>
      <c r="D189" s="147" t="s">
        <v>313</v>
      </c>
      <c r="E189" s="166" t="s">
        <v>21</v>
      </c>
      <c r="F189" s="167" t="s">
        <v>6231</v>
      </c>
      <c r="H189" s="166" t="s">
        <v>21</v>
      </c>
      <c r="I189" s="168"/>
      <c r="L189" s="165"/>
      <c r="M189" s="169"/>
      <c r="T189" s="170"/>
      <c r="AT189" s="166" t="s">
        <v>313</v>
      </c>
      <c r="AU189" s="166" t="s">
        <v>81</v>
      </c>
      <c r="AV189" s="14" t="s">
        <v>79</v>
      </c>
      <c r="AW189" s="14" t="s">
        <v>34</v>
      </c>
      <c r="AX189" s="14" t="s">
        <v>72</v>
      </c>
      <c r="AY189" s="166" t="s">
        <v>306</v>
      </c>
    </row>
    <row r="190" spans="2:65" s="12" customFormat="1">
      <c r="B190" s="146"/>
      <c r="D190" s="147" t="s">
        <v>313</v>
      </c>
      <c r="E190" s="148" t="s">
        <v>21</v>
      </c>
      <c r="F190" s="149" t="s">
        <v>6259</v>
      </c>
      <c r="H190" s="150">
        <v>13.2</v>
      </c>
      <c r="I190" s="151"/>
      <c r="L190" s="146"/>
      <c r="M190" s="152"/>
      <c r="T190" s="153"/>
      <c r="AT190" s="148" t="s">
        <v>313</v>
      </c>
      <c r="AU190" s="148" t="s">
        <v>81</v>
      </c>
      <c r="AV190" s="12" t="s">
        <v>81</v>
      </c>
      <c r="AW190" s="12" t="s">
        <v>34</v>
      </c>
      <c r="AX190" s="12" t="s">
        <v>72</v>
      </c>
      <c r="AY190" s="148" t="s">
        <v>306</v>
      </c>
    </row>
    <row r="191" spans="2:65" s="15" customFormat="1">
      <c r="B191" s="171"/>
      <c r="D191" s="147" t="s">
        <v>313</v>
      </c>
      <c r="E191" s="172" t="s">
        <v>21</v>
      </c>
      <c r="F191" s="173" t="s">
        <v>331</v>
      </c>
      <c r="H191" s="174">
        <v>13.2</v>
      </c>
      <c r="I191" s="175"/>
      <c r="L191" s="171"/>
      <c r="M191" s="176"/>
      <c r="T191" s="177"/>
      <c r="AT191" s="172" t="s">
        <v>313</v>
      </c>
      <c r="AU191" s="172" t="s">
        <v>81</v>
      </c>
      <c r="AV191" s="15" t="s">
        <v>108</v>
      </c>
      <c r="AW191" s="15" t="s">
        <v>34</v>
      </c>
      <c r="AX191" s="15" t="s">
        <v>79</v>
      </c>
      <c r="AY191" s="172" t="s">
        <v>306</v>
      </c>
    </row>
    <row r="192" spans="2:65" s="1" customFormat="1" ht="16.5" customHeight="1">
      <c r="B192" s="33"/>
      <c r="C192" s="133" t="s">
        <v>368</v>
      </c>
      <c r="D192" s="133" t="s">
        <v>308</v>
      </c>
      <c r="E192" s="134" t="s">
        <v>6260</v>
      </c>
      <c r="F192" s="135" t="s">
        <v>6261</v>
      </c>
      <c r="G192" s="136" t="s">
        <v>236</v>
      </c>
      <c r="H192" s="137">
        <v>13.2</v>
      </c>
      <c r="I192" s="138"/>
      <c r="J192" s="139">
        <f>ROUND(I192*H192,2)</f>
        <v>0</v>
      </c>
      <c r="K192" s="135" t="s">
        <v>3596</v>
      </c>
      <c r="L192" s="33"/>
      <c r="M192" s="140" t="s">
        <v>21</v>
      </c>
      <c r="N192" s="141" t="s">
        <v>43</v>
      </c>
      <c r="P192" s="142">
        <f>O192*H192</f>
        <v>0</v>
      </c>
      <c r="Q192" s="142">
        <v>0</v>
      </c>
      <c r="R192" s="142">
        <f>Q192*H192</f>
        <v>0</v>
      </c>
      <c r="S192" s="142">
        <v>0</v>
      </c>
      <c r="T192" s="143">
        <f>S192*H192</f>
        <v>0</v>
      </c>
      <c r="AR192" s="144" t="s">
        <v>108</v>
      </c>
      <c r="AT192" s="144" t="s">
        <v>308</v>
      </c>
      <c r="AU192" s="144" t="s">
        <v>81</v>
      </c>
      <c r="AY192" s="18" t="s">
        <v>306</v>
      </c>
      <c r="BE192" s="145">
        <f>IF(N192="základní",J192,0)</f>
        <v>0</v>
      </c>
      <c r="BF192" s="145">
        <f>IF(N192="snížená",J192,0)</f>
        <v>0</v>
      </c>
      <c r="BG192" s="145">
        <f>IF(N192="zákl. přenesená",J192,0)</f>
        <v>0</v>
      </c>
      <c r="BH192" s="145">
        <f>IF(N192="sníž. přenesená",J192,0)</f>
        <v>0</v>
      </c>
      <c r="BI192" s="145">
        <f>IF(N192="nulová",J192,0)</f>
        <v>0</v>
      </c>
      <c r="BJ192" s="18" t="s">
        <v>79</v>
      </c>
      <c r="BK192" s="145">
        <f>ROUND(I192*H192,2)</f>
        <v>0</v>
      </c>
      <c r="BL192" s="18" t="s">
        <v>108</v>
      </c>
      <c r="BM192" s="144" t="s">
        <v>530</v>
      </c>
    </row>
    <row r="193" spans="2:65" s="1" customFormat="1">
      <c r="B193" s="33"/>
      <c r="D193" s="161" t="s">
        <v>321</v>
      </c>
      <c r="F193" s="162" t="s">
        <v>6262</v>
      </c>
      <c r="I193" s="163"/>
      <c r="L193" s="33"/>
      <c r="M193" s="164"/>
      <c r="T193" s="52"/>
      <c r="AT193" s="18" t="s">
        <v>321</v>
      </c>
      <c r="AU193" s="18" t="s">
        <v>81</v>
      </c>
    </row>
    <row r="194" spans="2:65" s="1" customFormat="1" ht="16.5" customHeight="1">
      <c r="B194" s="33"/>
      <c r="C194" s="133" t="s">
        <v>426</v>
      </c>
      <c r="D194" s="133" t="s">
        <v>308</v>
      </c>
      <c r="E194" s="134" t="s">
        <v>518</v>
      </c>
      <c r="F194" s="135" t="s">
        <v>519</v>
      </c>
      <c r="G194" s="136" t="s">
        <v>375</v>
      </c>
      <c r="H194" s="137">
        <v>0.251</v>
      </c>
      <c r="I194" s="138"/>
      <c r="J194" s="139">
        <f>ROUND(I194*H194,2)</f>
        <v>0</v>
      </c>
      <c r="K194" s="135" t="s">
        <v>3596</v>
      </c>
      <c r="L194" s="33"/>
      <c r="M194" s="140" t="s">
        <v>21</v>
      </c>
      <c r="N194" s="141" t="s">
        <v>43</v>
      </c>
      <c r="P194" s="142">
        <f>O194*H194</f>
        <v>0</v>
      </c>
      <c r="Q194" s="142">
        <v>0</v>
      </c>
      <c r="R194" s="142">
        <f>Q194*H194</f>
        <v>0</v>
      </c>
      <c r="S194" s="142">
        <v>0</v>
      </c>
      <c r="T194" s="143">
        <f>S194*H194</f>
        <v>0</v>
      </c>
      <c r="AR194" s="144" t="s">
        <v>108</v>
      </c>
      <c r="AT194" s="144" t="s">
        <v>308</v>
      </c>
      <c r="AU194" s="144" t="s">
        <v>81</v>
      </c>
      <c r="AY194" s="18" t="s">
        <v>306</v>
      </c>
      <c r="BE194" s="145">
        <f>IF(N194="základní",J194,0)</f>
        <v>0</v>
      </c>
      <c r="BF194" s="145">
        <f>IF(N194="snížená",J194,0)</f>
        <v>0</v>
      </c>
      <c r="BG194" s="145">
        <f>IF(N194="zákl. přenesená",J194,0)</f>
        <v>0</v>
      </c>
      <c r="BH194" s="145">
        <f>IF(N194="sníž. přenesená",J194,0)</f>
        <v>0</v>
      </c>
      <c r="BI194" s="145">
        <f>IF(N194="nulová",J194,0)</f>
        <v>0</v>
      </c>
      <c r="BJ194" s="18" t="s">
        <v>79</v>
      </c>
      <c r="BK194" s="145">
        <f>ROUND(I194*H194,2)</f>
        <v>0</v>
      </c>
      <c r="BL194" s="18" t="s">
        <v>108</v>
      </c>
      <c r="BM194" s="144" t="s">
        <v>545</v>
      </c>
    </row>
    <row r="195" spans="2:65" s="1" customFormat="1">
      <c r="B195" s="33"/>
      <c r="D195" s="161" t="s">
        <v>321</v>
      </c>
      <c r="F195" s="162" t="s">
        <v>3799</v>
      </c>
      <c r="I195" s="163"/>
      <c r="L195" s="33"/>
      <c r="M195" s="164"/>
      <c r="T195" s="52"/>
      <c r="AT195" s="18" t="s">
        <v>321</v>
      </c>
      <c r="AU195" s="18" t="s">
        <v>81</v>
      </c>
    </row>
    <row r="196" spans="2:65" s="11" customFormat="1" ht="22.9" customHeight="1">
      <c r="B196" s="121"/>
      <c r="D196" s="122" t="s">
        <v>71</v>
      </c>
      <c r="E196" s="131" t="s">
        <v>89</v>
      </c>
      <c r="F196" s="131" t="s">
        <v>544</v>
      </c>
      <c r="I196" s="124"/>
      <c r="J196" s="132">
        <f>BK196</f>
        <v>0</v>
      </c>
      <c r="L196" s="121"/>
      <c r="M196" s="126"/>
      <c r="P196" s="127">
        <f>SUM(P197:P255)</f>
        <v>0</v>
      </c>
      <c r="R196" s="127">
        <f>SUM(R197:R255)</f>
        <v>0</v>
      </c>
      <c r="T196" s="128">
        <f>SUM(T197:T255)</f>
        <v>0</v>
      </c>
      <c r="AR196" s="122" t="s">
        <v>79</v>
      </c>
      <c r="AT196" s="129" t="s">
        <v>71</v>
      </c>
      <c r="AU196" s="129" t="s">
        <v>79</v>
      </c>
      <c r="AY196" s="122" t="s">
        <v>306</v>
      </c>
      <c r="BK196" s="130">
        <f>SUM(BK197:BK255)</f>
        <v>0</v>
      </c>
    </row>
    <row r="197" spans="2:65" s="1" customFormat="1" ht="24.2" customHeight="1">
      <c r="B197" s="33"/>
      <c r="C197" s="133" t="s">
        <v>432</v>
      </c>
      <c r="D197" s="133" t="s">
        <v>308</v>
      </c>
      <c r="E197" s="134" t="s">
        <v>6263</v>
      </c>
      <c r="F197" s="135" t="s">
        <v>6264</v>
      </c>
      <c r="G197" s="136" t="s">
        <v>236</v>
      </c>
      <c r="H197" s="137">
        <v>22.411999999999999</v>
      </c>
      <c r="I197" s="138"/>
      <c r="J197" s="139">
        <f>ROUND(I197*H197,2)</f>
        <v>0</v>
      </c>
      <c r="K197" s="135" t="s">
        <v>3596</v>
      </c>
      <c r="L197" s="33"/>
      <c r="M197" s="140" t="s">
        <v>21</v>
      </c>
      <c r="N197" s="141" t="s">
        <v>43</v>
      </c>
      <c r="P197" s="142">
        <f>O197*H197</f>
        <v>0</v>
      </c>
      <c r="Q197" s="142">
        <v>0</v>
      </c>
      <c r="R197" s="142">
        <f>Q197*H197</f>
        <v>0</v>
      </c>
      <c r="S197" s="142">
        <v>0</v>
      </c>
      <c r="T197" s="143">
        <f>S197*H197</f>
        <v>0</v>
      </c>
      <c r="AR197" s="144" t="s">
        <v>108</v>
      </c>
      <c r="AT197" s="144" t="s">
        <v>308</v>
      </c>
      <c r="AU197" s="144" t="s">
        <v>81</v>
      </c>
      <c r="AY197" s="18" t="s">
        <v>306</v>
      </c>
      <c r="BE197" s="145">
        <f>IF(N197="základní",J197,0)</f>
        <v>0</v>
      </c>
      <c r="BF197" s="145">
        <f>IF(N197="snížená",J197,0)</f>
        <v>0</v>
      </c>
      <c r="BG197" s="145">
        <f>IF(N197="zákl. přenesená",J197,0)</f>
        <v>0</v>
      </c>
      <c r="BH197" s="145">
        <f>IF(N197="sníž. přenesená",J197,0)</f>
        <v>0</v>
      </c>
      <c r="BI197" s="145">
        <f>IF(N197="nulová",J197,0)</f>
        <v>0</v>
      </c>
      <c r="BJ197" s="18" t="s">
        <v>79</v>
      </c>
      <c r="BK197" s="145">
        <f>ROUND(I197*H197,2)</f>
        <v>0</v>
      </c>
      <c r="BL197" s="18" t="s">
        <v>108</v>
      </c>
      <c r="BM197" s="144" t="s">
        <v>562</v>
      </c>
    </row>
    <row r="198" spans="2:65" s="1" customFormat="1">
      <c r="B198" s="33"/>
      <c r="D198" s="161" t="s">
        <v>321</v>
      </c>
      <c r="F198" s="162" t="s">
        <v>6265</v>
      </c>
      <c r="I198" s="163"/>
      <c r="L198" s="33"/>
      <c r="M198" s="164"/>
      <c r="T198" s="52"/>
      <c r="AT198" s="18" t="s">
        <v>321</v>
      </c>
      <c r="AU198" s="18" t="s">
        <v>81</v>
      </c>
    </row>
    <row r="199" spans="2:65" s="12" customFormat="1">
      <c r="B199" s="146"/>
      <c r="D199" s="147" t="s">
        <v>313</v>
      </c>
      <c r="E199" s="148" t="s">
        <v>21</v>
      </c>
      <c r="F199" s="149" t="s">
        <v>6266</v>
      </c>
      <c r="H199" s="150">
        <v>5.0199999999999996</v>
      </c>
      <c r="I199" s="151"/>
      <c r="L199" s="146"/>
      <c r="M199" s="152"/>
      <c r="T199" s="153"/>
      <c r="AT199" s="148" t="s">
        <v>313</v>
      </c>
      <c r="AU199" s="148" t="s">
        <v>81</v>
      </c>
      <c r="AV199" s="12" t="s">
        <v>81</v>
      </c>
      <c r="AW199" s="12" t="s">
        <v>34</v>
      </c>
      <c r="AX199" s="12" t="s">
        <v>72</v>
      </c>
      <c r="AY199" s="148" t="s">
        <v>306</v>
      </c>
    </row>
    <row r="200" spans="2:65" s="12" customFormat="1">
      <c r="B200" s="146"/>
      <c r="D200" s="147" t="s">
        <v>313</v>
      </c>
      <c r="E200" s="148" t="s">
        <v>21</v>
      </c>
      <c r="F200" s="149" t="s">
        <v>6267</v>
      </c>
      <c r="H200" s="150">
        <v>17.391999999999999</v>
      </c>
      <c r="I200" s="151"/>
      <c r="L200" s="146"/>
      <c r="M200" s="152"/>
      <c r="T200" s="153"/>
      <c r="AT200" s="148" t="s">
        <v>313</v>
      </c>
      <c r="AU200" s="148" t="s">
        <v>81</v>
      </c>
      <c r="AV200" s="12" t="s">
        <v>81</v>
      </c>
      <c r="AW200" s="12" t="s">
        <v>34</v>
      </c>
      <c r="AX200" s="12" t="s">
        <v>72</v>
      </c>
      <c r="AY200" s="148" t="s">
        <v>306</v>
      </c>
    </row>
    <row r="201" spans="2:65" s="15" customFormat="1">
      <c r="B201" s="171"/>
      <c r="D201" s="147" t="s">
        <v>313</v>
      </c>
      <c r="E201" s="172" t="s">
        <v>21</v>
      </c>
      <c r="F201" s="173" t="s">
        <v>331</v>
      </c>
      <c r="H201" s="174">
        <v>22.411999999999999</v>
      </c>
      <c r="I201" s="175"/>
      <c r="L201" s="171"/>
      <c r="M201" s="176"/>
      <c r="T201" s="177"/>
      <c r="AT201" s="172" t="s">
        <v>313</v>
      </c>
      <c r="AU201" s="172" t="s">
        <v>81</v>
      </c>
      <c r="AV201" s="15" t="s">
        <v>108</v>
      </c>
      <c r="AW201" s="15" t="s">
        <v>34</v>
      </c>
      <c r="AX201" s="15" t="s">
        <v>79</v>
      </c>
      <c r="AY201" s="172" t="s">
        <v>306</v>
      </c>
    </row>
    <row r="202" spans="2:65" s="1" customFormat="1" ht="33" customHeight="1">
      <c r="B202" s="33"/>
      <c r="C202" s="133" t="s">
        <v>439</v>
      </c>
      <c r="D202" s="133" t="s">
        <v>308</v>
      </c>
      <c r="E202" s="134" t="s">
        <v>6268</v>
      </c>
      <c r="F202" s="135" t="s">
        <v>6269</v>
      </c>
      <c r="G202" s="136" t="s">
        <v>236</v>
      </c>
      <c r="H202" s="137">
        <v>20.681999999999999</v>
      </c>
      <c r="I202" s="138"/>
      <c r="J202" s="139">
        <f>ROUND(I202*H202,2)</f>
        <v>0</v>
      </c>
      <c r="K202" s="135" t="s">
        <v>3596</v>
      </c>
      <c r="L202" s="33"/>
      <c r="M202" s="140" t="s">
        <v>21</v>
      </c>
      <c r="N202" s="141" t="s">
        <v>43</v>
      </c>
      <c r="P202" s="142">
        <f>O202*H202</f>
        <v>0</v>
      </c>
      <c r="Q202" s="142">
        <v>0</v>
      </c>
      <c r="R202" s="142">
        <f>Q202*H202</f>
        <v>0</v>
      </c>
      <c r="S202" s="142">
        <v>0</v>
      </c>
      <c r="T202" s="143">
        <f>S202*H202</f>
        <v>0</v>
      </c>
      <c r="AR202" s="144" t="s">
        <v>108</v>
      </c>
      <c r="AT202" s="144" t="s">
        <v>308</v>
      </c>
      <c r="AU202" s="144" t="s">
        <v>81</v>
      </c>
      <c r="AY202" s="18" t="s">
        <v>306</v>
      </c>
      <c r="BE202" s="145">
        <f>IF(N202="základní",J202,0)</f>
        <v>0</v>
      </c>
      <c r="BF202" s="145">
        <f>IF(N202="snížená",J202,0)</f>
        <v>0</v>
      </c>
      <c r="BG202" s="145">
        <f>IF(N202="zákl. přenesená",J202,0)</f>
        <v>0</v>
      </c>
      <c r="BH202" s="145">
        <f>IF(N202="sníž. přenesená",J202,0)</f>
        <v>0</v>
      </c>
      <c r="BI202" s="145">
        <f>IF(N202="nulová",J202,0)</f>
        <v>0</v>
      </c>
      <c r="BJ202" s="18" t="s">
        <v>79</v>
      </c>
      <c r="BK202" s="145">
        <f>ROUND(I202*H202,2)</f>
        <v>0</v>
      </c>
      <c r="BL202" s="18" t="s">
        <v>108</v>
      </c>
      <c r="BM202" s="144" t="s">
        <v>578</v>
      </c>
    </row>
    <row r="203" spans="2:65" s="1" customFormat="1">
      <c r="B203" s="33"/>
      <c r="D203" s="161" t="s">
        <v>321</v>
      </c>
      <c r="F203" s="162" t="s">
        <v>6270</v>
      </c>
      <c r="I203" s="163"/>
      <c r="L203" s="33"/>
      <c r="M203" s="164"/>
      <c r="T203" s="52"/>
      <c r="AT203" s="18" t="s">
        <v>321</v>
      </c>
      <c r="AU203" s="18" t="s">
        <v>81</v>
      </c>
    </row>
    <row r="204" spans="2:65" s="12" customFormat="1">
      <c r="B204" s="146"/>
      <c r="D204" s="147" t="s">
        <v>313</v>
      </c>
      <c r="E204" s="148" t="s">
        <v>21</v>
      </c>
      <c r="F204" s="149" t="s">
        <v>6271</v>
      </c>
      <c r="H204" s="150">
        <v>20.681999999999999</v>
      </c>
      <c r="I204" s="151"/>
      <c r="L204" s="146"/>
      <c r="M204" s="152"/>
      <c r="T204" s="153"/>
      <c r="AT204" s="148" t="s">
        <v>313</v>
      </c>
      <c r="AU204" s="148" t="s">
        <v>81</v>
      </c>
      <c r="AV204" s="12" t="s">
        <v>81</v>
      </c>
      <c r="AW204" s="12" t="s">
        <v>34</v>
      </c>
      <c r="AX204" s="12" t="s">
        <v>72</v>
      </c>
      <c r="AY204" s="148" t="s">
        <v>306</v>
      </c>
    </row>
    <row r="205" spans="2:65" s="15" customFormat="1">
      <c r="B205" s="171"/>
      <c r="D205" s="147" t="s">
        <v>313</v>
      </c>
      <c r="E205" s="172" t="s">
        <v>21</v>
      </c>
      <c r="F205" s="173" t="s">
        <v>331</v>
      </c>
      <c r="H205" s="174">
        <v>20.681999999999999</v>
      </c>
      <c r="I205" s="175"/>
      <c r="L205" s="171"/>
      <c r="M205" s="176"/>
      <c r="T205" s="177"/>
      <c r="AT205" s="172" t="s">
        <v>313</v>
      </c>
      <c r="AU205" s="172" t="s">
        <v>81</v>
      </c>
      <c r="AV205" s="15" t="s">
        <v>108</v>
      </c>
      <c r="AW205" s="15" t="s">
        <v>34</v>
      </c>
      <c r="AX205" s="15" t="s">
        <v>79</v>
      </c>
      <c r="AY205" s="172" t="s">
        <v>306</v>
      </c>
    </row>
    <row r="206" spans="2:65" s="1" customFormat="1" ht="24.2" customHeight="1">
      <c r="B206" s="33"/>
      <c r="C206" s="133" t="s">
        <v>446</v>
      </c>
      <c r="D206" s="133" t="s">
        <v>308</v>
      </c>
      <c r="E206" s="134" t="s">
        <v>6272</v>
      </c>
      <c r="F206" s="135" t="s">
        <v>6273</v>
      </c>
      <c r="G206" s="136" t="s">
        <v>236</v>
      </c>
      <c r="H206" s="137">
        <v>5.0199999999999996</v>
      </c>
      <c r="I206" s="138"/>
      <c r="J206" s="139">
        <f>ROUND(I206*H206,2)</f>
        <v>0</v>
      </c>
      <c r="K206" s="135" t="s">
        <v>3596</v>
      </c>
      <c r="L206" s="33"/>
      <c r="M206" s="140" t="s">
        <v>21</v>
      </c>
      <c r="N206" s="141" t="s">
        <v>43</v>
      </c>
      <c r="P206" s="142">
        <f>O206*H206</f>
        <v>0</v>
      </c>
      <c r="Q206" s="142">
        <v>0</v>
      </c>
      <c r="R206" s="142">
        <f>Q206*H206</f>
        <v>0</v>
      </c>
      <c r="S206" s="142">
        <v>0</v>
      </c>
      <c r="T206" s="143">
        <f>S206*H206</f>
        <v>0</v>
      </c>
      <c r="AR206" s="144" t="s">
        <v>108</v>
      </c>
      <c r="AT206" s="144" t="s">
        <v>308</v>
      </c>
      <c r="AU206" s="144" t="s">
        <v>81</v>
      </c>
      <c r="AY206" s="18" t="s">
        <v>306</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108</v>
      </c>
      <c r="BM206" s="144" t="s">
        <v>591</v>
      </c>
    </row>
    <row r="207" spans="2:65" s="1" customFormat="1">
      <c r="B207" s="33"/>
      <c r="D207" s="161" t="s">
        <v>321</v>
      </c>
      <c r="F207" s="162" t="s">
        <v>6274</v>
      </c>
      <c r="I207" s="163"/>
      <c r="L207" s="33"/>
      <c r="M207" s="164"/>
      <c r="T207" s="52"/>
      <c r="AT207" s="18" t="s">
        <v>321</v>
      </c>
      <c r="AU207" s="18" t="s">
        <v>81</v>
      </c>
    </row>
    <row r="208" spans="2:65" s="12" customFormat="1">
      <c r="B208" s="146"/>
      <c r="D208" s="147" t="s">
        <v>313</v>
      </c>
      <c r="E208" s="148" t="s">
        <v>21</v>
      </c>
      <c r="F208" s="149" t="s">
        <v>6266</v>
      </c>
      <c r="H208" s="150">
        <v>5.0199999999999996</v>
      </c>
      <c r="I208" s="151"/>
      <c r="L208" s="146"/>
      <c r="M208" s="152"/>
      <c r="T208" s="153"/>
      <c r="AT208" s="148" t="s">
        <v>313</v>
      </c>
      <c r="AU208" s="148" t="s">
        <v>81</v>
      </c>
      <c r="AV208" s="12" t="s">
        <v>81</v>
      </c>
      <c r="AW208" s="12" t="s">
        <v>34</v>
      </c>
      <c r="AX208" s="12" t="s">
        <v>72</v>
      </c>
      <c r="AY208" s="148" t="s">
        <v>306</v>
      </c>
    </row>
    <row r="209" spans="2:65" s="15" customFormat="1">
      <c r="B209" s="171"/>
      <c r="D209" s="147" t="s">
        <v>313</v>
      </c>
      <c r="E209" s="172" t="s">
        <v>21</v>
      </c>
      <c r="F209" s="173" t="s">
        <v>331</v>
      </c>
      <c r="H209" s="174">
        <v>5.0199999999999996</v>
      </c>
      <c r="I209" s="175"/>
      <c r="L209" s="171"/>
      <c r="M209" s="176"/>
      <c r="T209" s="177"/>
      <c r="AT209" s="172" t="s">
        <v>313</v>
      </c>
      <c r="AU209" s="172" t="s">
        <v>81</v>
      </c>
      <c r="AV209" s="15" t="s">
        <v>108</v>
      </c>
      <c r="AW209" s="15" t="s">
        <v>34</v>
      </c>
      <c r="AX209" s="15" t="s">
        <v>79</v>
      </c>
      <c r="AY209" s="172" t="s">
        <v>306</v>
      </c>
    </row>
    <row r="210" spans="2:65" s="1" customFormat="1" ht="21.75" customHeight="1">
      <c r="B210" s="33"/>
      <c r="C210" s="133" t="s">
        <v>7</v>
      </c>
      <c r="D210" s="133" t="s">
        <v>308</v>
      </c>
      <c r="E210" s="134" t="s">
        <v>6275</v>
      </c>
      <c r="F210" s="135" t="s">
        <v>6276</v>
      </c>
      <c r="G210" s="136" t="s">
        <v>661</v>
      </c>
      <c r="H210" s="137">
        <v>1</v>
      </c>
      <c r="I210" s="138"/>
      <c r="J210" s="139">
        <f>ROUND(I210*H210,2)</f>
        <v>0</v>
      </c>
      <c r="K210" s="135" t="s">
        <v>3596</v>
      </c>
      <c r="L210" s="33"/>
      <c r="M210" s="140" t="s">
        <v>21</v>
      </c>
      <c r="N210" s="141" t="s">
        <v>43</v>
      </c>
      <c r="P210" s="142">
        <f>O210*H210</f>
        <v>0</v>
      </c>
      <c r="Q210" s="142">
        <v>0</v>
      </c>
      <c r="R210" s="142">
        <f>Q210*H210</f>
        <v>0</v>
      </c>
      <c r="S210" s="142">
        <v>0</v>
      </c>
      <c r="T210" s="143">
        <f>S210*H210</f>
        <v>0</v>
      </c>
      <c r="AR210" s="144" t="s">
        <v>108</v>
      </c>
      <c r="AT210" s="144" t="s">
        <v>308</v>
      </c>
      <c r="AU210" s="144" t="s">
        <v>81</v>
      </c>
      <c r="AY210" s="18" t="s">
        <v>306</v>
      </c>
      <c r="BE210" s="145">
        <f>IF(N210="základní",J210,0)</f>
        <v>0</v>
      </c>
      <c r="BF210" s="145">
        <f>IF(N210="snížená",J210,0)</f>
        <v>0</v>
      </c>
      <c r="BG210" s="145">
        <f>IF(N210="zákl. přenesená",J210,0)</f>
        <v>0</v>
      </c>
      <c r="BH210" s="145">
        <f>IF(N210="sníž. přenesená",J210,0)</f>
        <v>0</v>
      </c>
      <c r="BI210" s="145">
        <f>IF(N210="nulová",J210,0)</f>
        <v>0</v>
      </c>
      <c r="BJ210" s="18" t="s">
        <v>79</v>
      </c>
      <c r="BK210" s="145">
        <f>ROUND(I210*H210,2)</f>
        <v>0</v>
      </c>
      <c r="BL210" s="18" t="s">
        <v>108</v>
      </c>
      <c r="BM210" s="144" t="s">
        <v>603</v>
      </c>
    </row>
    <row r="211" spans="2:65" s="1" customFormat="1">
      <c r="B211" s="33"/>
      <c r="D211" s="161" t="s">
        <v>321</v>
      </c>
      <c r="F211" s="162" t="s">
        <v>6277</v>
      </c>
      <c r="I211" s="163"/>
      <c r="L211" s="33"/>
      <c r="M211" s="164"/>
      <c r="T211" s="52"/>
      <c r="AT211" s="18" t="s">
        <v>321</v>
      </c>
      <c r="AU211" s="18" t="s">
        <v>81</v>
      </c>
    </row>
    <row r="212" spans="2:65" s="12" customFormat="1">
      <c r="B212" s="146"/>
      <c r="D212" s="147" t="s">
        <v>313</v>
      </c>
      <c r="E212" s="148" t="s">
        <v>21</v>
      </c>
      <c r="F212" s="149" t="s">
        <v>79</v>
      </c>
      <c r="H212" s="150">
        <v>1</v>
      </c>
      <c r="I212" s="151"/>
      <c r="L212" s="146"/>
      <c r="M212" s="152"/>
      <c r="T212" s="153"/>
      <c r="AT212" s="148" t="s">
        <v>313</v>
      </c>
      <c r="AU212" s="148" t="s">
        <v>81</v>
      </c>
      <c r="AV212" s="12" t="s">
        <v>81</v>
      </c>
      <c r="AW212" s="12" t="s">
        <v>34</v>
      </c>
      <c r="AX212" s="12" t="s">
        <v>72</v>
      </c>
      <c r="AY212" s="148" t="s">
        <v>306</v>
      </c>
    </row>
    <row r="213" spans="2:65" s="15" customFormat="1">
      <c r="B213" s="171"/>
      <c r="D213" s="147" t="s">
        <v>313</v>
      </c>
      <c r="E213" s="172" t="s">
        <v>21</v>
      </c>
      <c r="F213" s="173" t="s">
        <v>331</v>
      </c>
      <c r="H213" s="174">
        <v>1</v>
      </c>
      <c r="I213" s="175"/>
      <c r="L213" s="171"/>
      <c r="M213" s="176"/>
      <c r="T213" s="177"/>
      <c r="AT213" s="172" t="s">
        <v>313</v>
      </c>
      <c r="AU213" s="172" t="s">
        <v>81</v>
      </c>
      <c r="AV213" s="15" t="s">
        <v>108</v>
      </c>
      <c r="AW213" s="15" t="s">
        <v>34</v>
      </c>
      <c r="AX213" s="15" t="s">
        <v>79</v>
      </c>
      <c r="AY213" s="172" t="s">
        <v>306</v>
      </c>
    </row>
    <row r="214" spans="2:65" s="1" customFormat="1" ht="21.75" customHeight="1">
      <c r="B214" s="33"/>
      <c r="C214" s="133" t="s">
        <v>460</v>
      </c>
      <c r="D214" s="133" t="s">
        <v>308</v>
      </c>
      <c r="E214" s="134" t="s">
        <v>3856</v>
      </c>
      <c r="F214" s="135" t="s">
        <v>3857</v>
      </c>
      <c r="G214" s="136" t="s">
        <v>661</v>
      </c>
      <c r="H214" s="137">
        <v>3</v>
      </c>
      <c r="I214" s="138"/>
      <c r="J214" s="139">
        <f>ROUND(I214*H214,2)</f>
        <v>0</v>
      </c>
      <c r="K214" s="135" t="s">
        <v>3596</v>
      </c>
      <c r="L214" s="33"/>
      <c r="M214" s="140" t="s">
        <v>21</v>
      </c>
      <c r="N214" s="141" t="s">
        <v>43</v>
      </c>
      <c r="P214" s="142">
        <f>O214*H214</f>
        <v>0</v>
      </c>
      <c r="Q214" s="142">
        <v>0</v>
      </c>
      <c r="R214" s="142">
        <f>Q214*H214</f>
        <v>0</v>
      </c>
      <c r="S214" s="142">
        <v>0</v>
      </c>
      <c r="T214" s="143">
        <f>S214*H214</f>
        <v>0</v>
      </c>
      <c r="AR214" s="144" t="s">
        <v>108</v>
      </c>
      <c r="AT214" s="144" t="s">
        <v>308</v>
      </c>
      <c r="AU214" s="144" t="s">
        <v>81</v>
      </c>
      <c r="AY214" s="18" t="s">
        <v>306</v>
      </c>
      <c r="BE214" s="145">
        <f>IF(N214="základní",J214,0)</f>
        <v>0</v>
      </c>
      <c r="BF214" s="145">
        <f>IF(N214="snížená",J214,0)</f>
        <v>0</v>
      </c>
      <c r="BG214" s="145">
        <f>IF(N214="zákl. přenesená",J214,0)</f>
        <v>0</v>
      </c>
      <c r="BH214" s="145">
        <f>IF(N214="sníž. přenesená",J214,0)</f>
        <v>0</v>
      </c>
      <c r="BI214" s="145">
        <f>IF(N214="nulová",J214,0)</f>
        <v>0</v>
      </c>
      <c r="BJ214" s="18" t="s">
        <v>79</v>
      </c>
      <c r="BK214" s="145">
        <f>ROUND(I214*H214,2)</f>
        <v>0</v>
      </c>
      <c r="BL214" s="18" t="s">
        <v>108</v>
      </c>
      <c r="BM214" s="144" t="s">
        <v>618</v>
      </c>
    </row>
    <row r="215" spans="2:65" s="1" customFormat="1">
      <c r="B215" s="33"/>
      <c r="D215" s="161" t="s">
        <v>321</v>
      </c>
      <c r="F215" s="162" t="s">
        <v>3859</v>
      </c>
      <c r="I215" s="163"/>
      <c r="L215" s="33"/>
      <c r="M215" s="164"/>
      <c r="T215" s="52"/>
      <c r="AT215" s="18" t="s">
        <v>321</v>
      </c>
      <c r="AU215" s="18" t="s">
        <v>81</v>
      </c>
    </row>
    <row r="216" spans="2:65" s="1" customFormat="1" ht="21.75" customHeight="1">
      <c r="B216" s="33"/>
      <c r="C216" s="133" t="s">
        <v>468</v>
      </c>
      <c r="D216" s="133" t="s">
        <v>308</v>
      </c>
      <c r="E216" s="134" t="s">
        <v>6278</v>
      </c>
      <c r="F216" s="135" t="s">
        <v>6279</v>
      </c>
      <c r="G216" s="136" t="s">
        <v>661</v>
      </c>
      <c r="H216" s="137">
        <v>2</v>
      </c>
      <c r="I216" s="138"/>
      <c r="J216" s="139">
        <f>ROUND(I216*H216,2)</f>
        <v>0</v>
      </c>
      <c r="K216" s="135" t="s">
        <v>3596</v>
      </c>
      <c r="L216" s="33"/>
      <c r="M216" s="140" t="s">
        <v>21</v>
      </c>
      <c r="N216" s="141" t="s">
        <v>43</v>
      </c>
      <c r="P216" s="142">
        <f>O216*H216</f>
        <v>0</v>
      </c>
      <c r="Q216" s="142">
        <v>0</v>
      </c>
      <c r="R216" s="142">
        <f>Q216*H216</f>
        <v>0</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635</v>
      </c>
    </row>
    <row r="217" spans="2:65" s="1" customFormat="1">
      <c r="B217" s="33"/>
      <c r="D217" s="161" t="s">
        <v>321</v>
      </c>
      <c r="F217" s="162" t="s">
        <v>6280</v>
      </c>
      <c r="I217" s="163"/>
      <c r="L217" s="33"/>
      <c r="M217" s="164"/>
      <c r="T217" s="52"/>
      <c r="AT217" s="18" t="s">
        <v>321</v>
      </c>
      <c r="AU217" s="18" t="s">
        <v>81</v>
      </c>
    </row>
    <row r="218" spans="2:65" s="12" customFormat="1">
      <c r="B218" s="146"/>
      <c r="D218" s="147" t="s">
        <v>313</v>
      </c>
      <c r="E218" s="148" t="s">
        <v>21</v>
      </c>
      <c r="F218" s="149" t="s">
        <v>81</v>
      </c>
      <c r="H218" s="150">
        <v>2</v>
      </c>
      <c r="I218" s="151"/>
      <c r="L218" s="146"/>
      <c r="M218" s="152"/>
      <c r="T218" s="153"/>
      <c r="AT218" s="148" t="s">
        <v>313</v>
      </c>
      <c r="AU218" s="148" t="s">
        <v>81</v>
      </c>
      <c r="AV218" s="12" t="s">
        <v>81</v>
      </c>
      <c r="AW218" s="12" t="s">
        <v>34</v>
      </c>
      <c r="AX218" s="12" t="s">
        <v>72</v>
      </c>
      <c r="AY218" s="148" t="s">
        <v>306</v>
      </c>
    </row>
    <row r="219" spans="2:65" s="15" customFormat="1">
      <c r="B219" s="171"/>
      <c r="D219" s="147" t="s">
        <v>313</v>
      </c>
      <c r="E219" s="172" t="s">
        <v>21</v>
      </c>
      <c r="F219" s="173" t="s">
        <v>331</v>
      </c>
      <c r="H219" s="174">
        <v>2</v>
      </c>
      <c r="I219" s="175"/>
      <c r="L219" s="171"/>
      <c r="M219" s="176"/>
      <c r="T219" s="177"/>
      <c r="AT219" s="172" t="s">
        <v>313</v>
      </c>
      <c r="AU219" s="172" t="s">
        <v>81</v>
      </c>
      <c r="AV219" s="15" t="s">
        <v>108</v>
      </c>
      <c r="AW219" s="15" t="s">
        <v>34</v>
      </c>
      <c r="AX219" s="15" t="s">
        <v>79</v>
      </c>
      <c r="AY219" s="172" t="s">
        <v>306</v>
      </c>
    </row>
    <row r="220" spans="2:65" s="1" customFormat="1" ht="24.2" customHeight="1">
      <c r="B220" s="33"/>
      <c r="C220" s="133" t="s">
        <v>476</v>
      </c>
      <c r="D220" s="133" t="s">
        <v>308</v>
      </c>
      <c r="E220" s="134" t="s">
        <v>3883</v>
      </c>
      <c r="F220" s="135" t="s">
        <v>3884</v>
      </c>
      <c r="G220" s="136" t="s">
        <v>236</v>
      </c>
      <c r="H220" s="137">
        <v>18.747</v>
      </c>
      <c r="I220" s="138"/>
      <c r="J220" s="139">
        <f>ROUND(I220*H220,2)</f>
        <v>0</v>
      </c>
      <c r="K220" s="135" t="s">
        <v>3596</v>
      </c>
      <c r="L220" s="33"/>
      <c r="M220" s="140" t="s">
        <v>21</v>
      </c>
      <c r="N220" s="141" t="s">
        <v>43</v>
      </c>
      <c r="P220" s="142">
        <f>O220*H220</f>
        <v>0</v>
      </c>
      <c r="Q220" s="142">
        <v>0</v>
      </c>
      <c r="R220" s="142">
        <f>Q220*H220</f>
        <v>0</v>
      </c>
      <c r="S220" s="142">
        <v>0</v>
      </c>
      <c r="T220" s="143">
        <f>S220*H220</f>
        <v>0</v>
      </c>
      <c r="AR220" s="144" t="s">
        <v>108</v>
      </c>
      <c r="AT220" s="144" t="s">
        <v>308</v>
      </c>
      <c r="AU220" s="144" t="s">
        <v>81</v>
      </c>
      <c r="AY220" s="18" t="s">
        <v>306</v>
      </c>
      <c r="BE220" s="145">
        <f>IF(N220="základní",J220,0)</f>
        <v>0</v>
      </c>
      <c r="BF220" s="145">
        <f>IF(N220="snížená",J220,0)</f>
        <v>0</v>
      </c>
      <c r="BG220" s="145">
        <f>IF(N220="zákl. přenesená",J220,0)</f>
        <v>0</v>
      </c>
      <c r="BH220" s="145">
        <f>IF(N220="sníž. přenesená",J220,0)</f>
        <v>0</v>
      </c>
      <c r="BI220" s="145">
        <f>IF(N220="nulová",J220,0)</f>
        <v>0</v>
      </c>
      <c r="BJ220" s="18" t="s">
        <v>79</v>
      </c>
      <c r="BK220" s="145">
        <f>ROUND(I220*H220,2)</f>
        <v>0</v>
      </c>
      <c r="BL220" s="18" t="s">
        <v>108</v>
      </c>
      <c r="BM220" s="144" t="s">
        <v>646</v>
      </c>
    </row>
    <row r="221" spans="2:65" s="1" customFormat="1">
      <c r="B221" s="33"/>
      <c r="D221" s="161" t="s">
        <v>321</v>
      </c>
      <c r="F221" s="162" t="s">
        <v>3886</v>
      </c>
      <c r="I221" s="163"/>
      <c r="L221" s="33"/>
      <c r="M221" s="164"/>
      <c r="T221" s="52"/>
      <c r="AT221" s="18" t="s">
        <v>321</v>
      </c>
      <c r="AU221" s="18" t="s">
        <v>81</v>
      </c>
    </row>
    <row r="222" spans="2:65" s="12" customFormat="1">
      <c r="B222" s="146"/>
      <c r="D222" s="147" t="s">
        <v>313</v>
      </c>
      <c r="E222" s="148" t="s">
        <v>21</v>
      </c>
      <c r="F222" s="149" t="s">
        <v>6281</v>
      </c>
      <c r="H222" s="150">
        <v>20.126000000000001</v>
      </c>
      <c r="I222" s="151"/>
      <c r="L222" s="146"/>
      <c r="M222" s="152"/>
      <c r="T222" s="153"/>
      <c r="AT222" s="148" t="s">
        <v>313</v>
      </c>
      <c r="AU222" s="148" t="s">
        <v>81</v>
      </c>
      <c r="AV222" s="12" t="s">
        <v>81</v>
      </c>
      <c r="AW222" s="12" t="s">
        <v>34</v>
      </c>
      <c r="AX222" s="12" t="s">
        <v>72</v>
      </c>
      <c r="AY222" s="148" t="s">
        <v>306</v>
      </c>
    </row>
    <row r="223" spans="2:65" s="14" customFormat="1">
      <c r="B223" s="165"/>
      <c r="D223" s="147" t="s">
        <v>313</v>
      </c>
      <c r="E223" s="166" t="s">
        <v>21</v>
      </c>
      <c r="F223" s="167" t="s">
        <v>6282</v>
      </c>
      <c r="H223" s="166" t="s">
        <v>21</v>
      </c>
      <c r="I223" s="168"/>
      <c r="L223" s="165"/>
      <c r="M223" s="169"/>
      <c r="T223" s="170"/>
      <c r="AT223" s="166" t="s">
        <v>313</v>
      </c>
      <c r="AU223" s="166" t="s">
        <v>81</v>
      </c>
      <c r="AV223" s="14" t="s">
        <v>79</v>
      </c>
      <c r="AW223" s="14" t="s">
        <v>34</v>
      </c>
      <c r="AX223" s="14" t="s">
        <v>72</v>
      </c>
      <c r="AY223" s="166" t="s">
        <v>306</v>
      </c>
    </row>
    <row r="224" spans="2:65" s="12" customFormat="1">
      <c r="B224" s="146"/>
      <c r="D224" s="147" t="s">
        <v>313</v>
      </c>
      <c r="E224" s="148" t="s">
        <v>21</v>
      </c>
      <c r="F224" s="149" t="s">
        <v>6283</v>
      </c>
      <c r="H224" s="150">
        <v>-1.379</v>
      </c>
      <c r="I224" s="151"/>
      <c r="L224" s="146"/>
      <c r="M224" s="152"/>
      <c r="T224" s="153"/>
      <c r="AT224" s="148" t="s">
        <v>313</v>
      </c>
      <c r="AU224" s="148" t="s">
        <v>81</v>
      </c>
      <c r="AV224" s="12" t="s">
        <v>81</v>
      </c>
      <c r="AW224" s="12" t="s">
        <v>34</v>
      </c>
      <c r="AX224" s="12" t="s">
        <v>72</v>
      </c>
      <c r="AY224" s="148" t="s">
        <v>306</v>
      </c>
    </row>
    <row r="225" spans="2:65" s="15" customFormat="1">
      <c r="B225" s="171"/>
      <c r="D225" s="147" t="s">
        <v>313</v>
      </c>
      <c r="E225" s="172" t="s">
        <v>21</v>
      </c>
      <c r="F225" s="173" t="s">
        <v>331</v>
      </c>
      <c r="H225" s="174">
        <v>18.747</v>
      </c>
      <c r="I225" s="175"/>
      <c r="L225" s="171"/>
      <c r="M225" s="176"/>
      <c r="T225" s="177"/>
      <c r="AT225" s="172" t="s">
        <v>313</v>
      </c>
      <c r="AU225" s="172" t="s">
        <v>81</v>
      </c>
      <c r="AV225" s="15" t="s">
        <v>108</v>
      </c>
      <c r="AW225" s="15" t="s">
        <v>34</v>
      </c>
      <c r="AX225" s="15" t="s">
        <v>79</v>
      </c>
      <c r="AY225" s="172" t="s">
        <v>306</v>
      </c>
    </row>
    <row r="226" spans="2:65" s="1" customFormat="1" ht="16.5" customHeight="1">
      <c r="B226" s="33"/>
      <c r="C226" s="133" t="s">
        <v>482</v>
      </c>
      <c r="D226" s="133" t="s">
        <v>308</v>
      </c>
      <c r="E226" s="134" t="s">
        <v>6284</v>
      </c>
      <c r="F226" s="135" t="s">
        <v>6285</v>
      </c>
      <c r="G226" s="136" t="s">
        <v>318</v>
      </c>
      <c r="H226" s="137">
        <v>4.2279999999999998</v>
      </c>
      <c r="I226" s="138"/>
      <c r="J226" s="139">
        <f>ROUND(I226*H226,2)</f>
        <v>0</v>
      </c>
      <c r="K226" s="135" t="s">
        <v>3596</v>
      </c>
      <c r="L226" s="33"/>
      <c r="M226" s="140" t="s">
        <v>21</v>
      </c>
      <c r="N226" s="141" t="s">
        <v>43</v>
      </c>
      <c r="P226" s="142">
        <f>O226*H226</f>
        <v>0</v>
      </c>
      <c r="Q226" s="142">
        <v>0</v>
      </c>
      <c r="R226" s="142">
        <f>Q226*H226</f>
        <v>0</v>
      </c>
      <c r="S226" s="142">
        <v>0</v>
      </c>
      <c r="T226" s="143">
        <f>S226*H226</f>
        <v>0</v>
      </c>
      <c r="AR226" s="144" t="s">
        <v>108</v>
      </c>
      <c r="AT226" s="144" t="s">
        <v>308</v>
      </c>
      <c r="AU226" s="144" t="s">
        <v>81</v>
      </c>
      <c r="AY226" s="18" t="s">
        <v>306</v>
      </c>
      <c r="BE226" s="145">
        <f>IF(N226="základní",J226,0)</f>
        <v>0</v>
      </c>
      <c r="BF226" s="145">
        <f>IF(N226="snížená",J226,0)</f>
        <v>0</v>
      </c>
      <c r="BG226" s="145">
        <f>IF(N226="zákl. přenesená",J226,0)</f>
        <v>0</v>
      </c>
      <c r="BH226" s="145">
        <f>IF(N226="sníž. přenesená",J226,0)</f>
        <v>0</v>
      </c>
      <c r="BI226" s="145">
        <f>IF(N226="nulová",J226,0)</f>
        <v>0</v>
      </c>
      <c r="BJ226" s="18" t="s">
        <v>79</v>
      </c>
      <c r="BK226" s="145">
        <f>ROUND(I226*H226,2)</f>
        <v>0</v>
      </c>
      <c r="BL226" s="18" t="s">
        <v>108</v>
      </c>
      <c r="BM226" s="144" t="s">
        <v>658</v>
      </c>
    </row>
    <row r="227" spans="2:65" s="1" customFormat="1">
      <c r="B227" s="33"/>
      <c r="D227" s="161" t="s">
        <v>321</v>
      </c>
      <c r="F227" s="162" t="s">
        <v>6286</v>
      </c>
      <c r="I227" s="163"/>
      <c r="L227" s="33"/>
      <c r="M227" s="164"/>
      <c r="T227" s="52"/>
      <c r="AT227" s="18" t="s">
        <v>321</v>
      </c>
      <c r="AU227" s="18" t="s">
        <v>81</v>
      </c>
    </row>
    <row r="228" spans="2:65" s="14" customFormat="1">
      <c r="B228" s="165"/>
      <c r="D228" s="147" t="s">
        <v>313</v>
      </c>
      <c r="E228" s="166" t="s">
        <v>21</v>
      </c>
      <c r="F228" s="167" t="s">
        <v>6287</v>
      </c>
      <c r="H228" s="166" t="s">
        <v>21</v>
      </c>
      <c r="I228" s="168"/>
      <c r="L228" s="165"/>
      <c r="M228" s="169"/>
      <c r="T228" s="170"/>
      <c r="AT228" s="166" t="s">
        <v>313</v>
      </c>
      <c r="AU228" s="166" t="s">
        <v>81</v>
      </c>
      <c r="AV228" s="14" t="s">
        <v>79</v>
      </c>
      <c r="AW228" s="14" t="s">
        <v>34</v>
      </c>
      <c r="AX228" s="14" t="s">
        <v>72</v>
      </c>
      <c r="AY228" s="166" t="s">
        <v>306</v>
      </c>
    </row>
    <row r="229" spans="2:65" s="14" customFormat="1">
      <c r="B229" s="165"/>
      <c r="D229" s="147" t="s">
        <v>313</v>
      </c>
      <c r="E229" s="166" t="s">
        <v>21</v>
      </c>
      <c r="F229" s="167" t="s">
        <v>3662</v>
      </c>
      <c r="H229" s="166" t="s">
        <v>21</v>
      </c>
      <c r="I229" s="168"/>
      <c r="L229" s="165"/>
      <c r="M229" s="169"/>
      <c r="T229" s="170"/>
      <c r="AT229" s="166" t="s">
        <v>313</v>
      </c>
      <c r="AU229" s="166" t="s">
        <v>81</v>
      </c>
      <c r="AV229" s="14" t="s">
        <v>79</v>
      </c>
      <c r="AW229" s="14" t="s">
        <v>34</v>
      </c>
      <c r="AX229" s="14" t="s">
        <v>72</v>
      </c>
      <c r="AY229" s="166" t="s">
        <v>306</v>
      </c>
    </row>
    <row r="230" spans="2:65" s="12" customFormat="1">
      <c r="B230" s="146"/>
      <c r="D230" s="147" t="s">
        <v>313</v>
      </c>
      <c r="E230" s="148" t="s">
        <v>21</v>
      </c>
      <c r="F230" s="149" t="s">
        <v>6288</v>
      </c>
      <c r="H230" s="150">
        <v>1.38</v>
      </c>
      <c r="I230" s="151"/>
      <c r="L230" s="146"/>
      <c r="M230" s="152"/>
      <c r="T230" s="153"/>
      <c r="AT230" s="148" t="s">
        <v>313</v>
      </c>
      <c r="AU230" s="148" t="s">
        <v>81</v>
      </c>
      <c r="AV230" s="12" t="s">
        <v>81</v>
      </c>
      <c r="AW230" s="12" t="s">
        <v>34</v>
      </c>
      <c r="AX230" s="12" t="s">
        <v>72</v>
      </c>
      <c r="AY230" s="148" t="s">
        <v>306</v>
      </c>
    </row>
    <row r="231" spans="2:65" s="14" customFormat="1">
      <c r="B231" s="165"/>
      <c r="D231" s="147" t="s">
        <v>313</v>
      </c>
      <c r="E231" s="166" t="s">
        <v>21</v>
      </c>
      <c r="F231" s="167" t="s">
        <v>6289</v>
      </c>
      <c r="H231" s="166" t="s">
        <v>21</v>
      </c>
      <c r="I231" s="168"/>
      <c r="L231" s="165"/>
      <c r="M231" s="169"/>
      <c r="T231" s="170"/>
      <c r="AT231" s="166" t="s">
        <v>313</v>
      </c>
      <c r="AU231" s="166" t="s">
        <v>81</v>
      </c>
      <c r="AV231" s="14" t="s">
        <v>79</v>
      </c>
      <c r="AW231" s="14" t="s">
        <v>34</v>
      </c>
      <c r="AX231" s="14" t="s">
        <v>72</v>
      </c>
      <c r="AY231" s="166" t="s">
        <v>306</v>
      </c>
    </row>
    <row r="232" spans="2:65" s="12" customFormat="1">
      <c r="B232" s="146"/>
      <c r="D232" s="147" t="s">
        <v>313</v>
      </c>
      <c r="E232" s="148" t="s">
        <v>21</v>
      </c>
      <c r="F232" s="149" t="s">
        <v>6290</v>
      </c>
      <c r="H232" s="150">
        <v>0.69799999999999995</v>
      </c>
      <c r="I232" s="151"/>
      <c r="L232" s="146"/>
      <c r="M232" s="152"/>
      <c r="T232" s="153"/>
      <c r="AT232" s="148" t="s">
        <v>313</v>
      </c>
      <c r="AU232" s="148" t="s">
        <v>81</v>
      </c>
      <c r="AV232" s="12" t="s">
        <v>81</v>
      </c>
      <c r="AW232" s="12" t="s">
        <v>34</v>
      </c>
      <c r="AX232" s="12" t="s">
        <v>72</v>
      </c>
      <c r="AY232" s="148" t="s">
        <v>306</v>
      </c>
    </row>
    <row r="233" spans="2:65" s="14" customFormat="1">
      <c r="B233" s="165"/>
      <c r="D233" s="147" t="s">
        <v>313</v>
      </c>
      <c r="E233" s="166" t="s">
        <v>21</v>
      </c>
      <c r="F233" s="167" t="s">
        <v>3659</v>
      </c>
      <c r="H233" s="166" t="s">
        <v>21</v>
      </c>
      <c r="I233" s="168"/>
      <c r="L233" s="165"/>
      <c r="M233" s="169"/>
      <c r="T233" s="170"/>
      <c r="AT233" s="166" t="s">
        <v>313</v>
      </c>
      <c r="AU233" s="166" t="s">
        <v>81</v>
      </c>
      <c r="AV233" s="14" t="s">
        <v>79</v>
      </c>
      <c r="AW233" s="14" t="s">
        <v>34</v>
      </c>
      <c r="AX233" s="14" t="s">
        <v>72</v>
      </c>
      <c r="AY233" s="166" t="s">
        <v>306</v>
      </c>
    </row>
    <row r="234" spans="2:65" s="12" customFormat="1">
      <c r="B234" s="146"/>
      <c r="D234" s="147" t="s">
        <v>313</v>
      </c>
      <c r="E234" s="148" t="s">
        <v>21</v>
      </c>
      <c r="F234" s="149" t="s">
        <v>6291</v>
      </c>
      <c r="H234" s="150">
        <v>1.72</v>
      </c>
      <c r="I234" s="151"/>
      <c r="L234" s="146"/>
      <c r="M234" s="152"/>
      <c r="T234" s="153"/>
      <c r="AT234" s="148" t="s">
        <v>313</v>
      </c>
      <c r="AU234" s="148" t="s">
        <v>81</v>
      </c>
      <c r="AV234" s="12" t="s">
        <v>81</v>
      </c>
      <c r="AW234" s="12" t="s">
        <v>34</v>
      </c>
      <c r="AX234" s="12" t="s">
        <v>72</v>
      </c>
      <c r="AY234" s="148" t="s">
        <v>306</v>
      </c>
    </row>
    <row r="235" spans="2:65" s="14" customFormat="1">
      <c r="B235" s="165"/>
      <c r="D235" s="147" t="s">
        <v>313</v>
      </c>
      <c r="E235" s="166" t="s">
        <v>21</v>
      </c>
      <c r="F235" s="167" t="s">
        <v>3656</v>
      </c>
      <c r="H235" s="166" t="s">
        <v>21</v>
      </c>
      <c r="I235" s="168"/>
      <c r="L235" s="165"/>
      <c r="M235" s="169"/>
      <c r="T235" s="170"/>
      <c r="AT235" s="166" t="s">
        <v>313</v>
      </c>
      <c r="AU235" s="166" t="s">
        <v>81</v>
      </c>
      <c r="AV235" s="14" t="s">
        <v>79</v>
      </c>
      <c r="AW235" s="14" t="s">
        <v>34</v>
      </c>
      <c r="AX235" s="14" t="s">
        <v>72</v>
      </c>
      <c r="AY235" s="166" t="s">
        <v>306</v>
      </c>
    </row>
    <row r="236" spans="2:65" s="12" customFormat="1">
      <c r="B236" s="146"/>
      <c r="D236" s="147" t="s">
        <v>313</v>
      </c>
      <c r="E236" s="148" t="s">
        <v>21</v>
      </c>
      <c r="F236" s="149" t="s">
        <v>6292</v>
      </c>
      <c r="H236" s="150">
        <v>0.43</v>
      </c>
      <c r="I236" s="151"/>
      <c r="L236" s="146"/>
      <c r="M236" s="152"/>
      <c r="T236" s="153"/>
      <c r="AT236" s="148" t="s">
        <v>313</v>
      </c>
      <c r="AU236" s="148" t="s">
        <v>81</v>
      </c>
      <c r="AV236" s="12" t="s">
        <v>81</v>
      </c>
      <c r="AW236" s="12" t="s">
        <v>34</v>
      </c>
      <c r="AX236" s="12" t="s">
        <v>72</v>
      </c>
      <c r="AY236" s="148" t="s">
        <v>306</v>
      </c>
    </row>
    <row r="237" spans="2:65" s="15" customFormat="1">
      <c r="B237" s="171"/>
      <c r="D237" s="147" t="s">
        <v>313</v>
      </c>
      <c r="E237" s="172" t="s">
        <v>21</v>
      </c>
      <c r="F237" s="173" t="s">
        <v>331</v>
      </c>
      <c r="H237" s="174">
        <v>4.2279999999999998</v>
      </c>
      <c r="I237" s="175"/>
      <c r="L237" s="171"/>
      <c r="M237" s="176"/>
      <c r="T237" s="177"/>
      <c r="AT237" s="172" t="s">
        <v>313</v>
      </c>
      <c r="AU237" s="172" t="s">
        <v>81</v>
      </c>
      <c r="AV237" s="15" t="s">
        <v>108</v>
      </c>
      <c r="AW237" s="15" t="s">
        <v>34</v>
      </c>
      <c r="AX237" s="15" t="s">
        <v>79</v>
      </c>
      <c r="AY237" s="172" t="s">
        <v>306</v>
      </c>
    </row>
    <row r="238" spans="2:65" s="1" customFormat="1" ht="16.5" customHeight="1">
      <c r="B238" s="33"/>
      <c r="C238" s="133" t="s">
        <v>489</v>
      </c>
      <c r="D238" s="133" t="s">
        <v>308</v>
      </c>
      <c r="E238" s="134" t="s">
        <v>6293</v>
      </c>
      <c r="F238" s="135" t="s">
        <v>6294</v>
      </c>
      <c r="G238" s="136" t="s">
        <v>236</v>
      </c>
      <c r="H238" s="137">
        <v>42.28</v>
      </c>
      <c r="I238" s="138"/>
      <c r="J238" s="139">
        <f>ROUND(I238*H238,2)</f>
        <v>0</v>
      </c>
      <c r="K238" s="135" t="s">
        <v>3596</v>
      </c>
      <c r="L238" s="33"/>
      <c r="M238" s="140" t="s">
        <v>21</v>
      </c>
      <c r="N238" s="141" t="s">
        <v>43</v>
      </c>
      <c r="P238" s="142">
        <f>O238*H238</f>
        <v>0</v>
      </c>
      <c r="Q238" s="142">
        <v>0</v>
      </c>
      <c r="R238" s="142">
        <f>Q238*H238</f>
        <v>0</v>
      </c>
      <c r="S238" s="142">
        <v>0</v>
      </c>
      <c r="T238" s="143">
        <f>S238*H238</f>
        <v>0</v>
      </c>
      <c r="AR238" s="144" t="s">
        <v>108</v>
      </c>
      <c r="AT238" s="144" t="s">
        <v>308</v>
      </c>
      <c r="AU238" s="144" t="s">
        <v>81</v>
      </c>
      <c r="AY238" s="18" t="s">
        <v>306</v>
      </c>
      <c r="BE238" s="145">
        <f>IF(N238="základní",J238,0)</f>
        <v>0</v>
      </c>
      <c r="BF238" s="145">
        <f>IF(N238="snížená",J238,0)</f>
        <v>0</v>
      </c>
      <c r="BG238" s="145">
        <f>IF(N238="zákl. přenesená",J238,0)</f>
        <v>0</v>
      </c>
      <c r="BH238" s="145">
        <f>IF(N238="sníž. přenesená",J238,0)</f>
        <v>0</v>
      </c>
      <c r="BI238" s="145">
        <f>IF(N238="nulová",J238,0)</f>
        <v>0</v>
      </c>
      <c r="BJ238" s="18" t="s">
        <v>79</v>
      </c>
      <c r="BK238" s="145">
        <f>ROUND(I238*H238,2)</f>
        <v>0</v>
      </c>
      <c r="BL238" s="18" t="s">
        <v>108</v>
      </c>
      <c r="BM238" s="144" t="s">
        <v>680</v>
      </c>
    </row>
    <row r="239" spans="2:65" s="1" customFormat="1">
      <c r="B239" s="33"/>
      <c r="D239" s="161" t="s">
        <v>321</v>
      </c>
      <c r="F239" s="162" t="s">
        <v>6295</v>
      </c>
      <c r="I239" s="163"/>
      <c r="L239" s="33"/>
      <c r="M239" s="164"/>
      <c r="T239" s="52"/>
      <c r="AT239" s="18" t="s">
        <v>321</v>
      </c>
      <c r="AU239" s="18" t="s">
        <v>81</v>
      </c>
    </row>
    <row r="240" spans="2:65" s="14" customFormat="1">
      <c r="B240" s="165"/>
      <c r="D240" s="147" t="s">
        <v>313</v>
      </c>
      <c r="E240" s="166" t="s">
        <v>21</v>
      </c>
      <c r="F240" s="167" t="s">
        <v>6287</v>
      </c>
      <c r="H240" s="166" t="s">
        <v>21</v>
      </c>
      <c r="I240" s="168"/>
      <c r="L240" s="165"/>
      <c r="M240" s="169"/>
      <c r="T240" s="170"/>
      <c r="AT240" s="166" t="s">
        <v>313</v>
      </c>
      <c r="AU240" s="166" t="s">
        <v>81</v>
      </c>
      <c r="AV240" s="14" t="s">
        <v>79</v>
      </c>
      <c r="AW240" s="14" t="s">
        <v>34</v>
      </c>
      <c r="AX240" s="14" t="s">
        <v>72</v>
      </c>
      <c r="AY240" s="166" t="s">
        <v>306</v>
      </c>
    </row>
    <row r="241" spans="2:65" s="14" customFormat="1">
      <c r="B241" s="165"/>
      <c r="D241" s="147" t="s">
        <v>313</v>
      </c>
      <c r="E241" s="166" t="s">
        <v>21</v>
      </c>
      <c r="F241" s="167" t="s">
        <v>3662</v>
      </c>
      <c r="H241" s="166" t="s">
        <v>21</v>
      </c>
      <c r="I241" s="168"/>
      <c r="L241" s="165"/>
      <c r="M241" s="169"/>
      <c r="T241" s="170"/>
      <c r="AT241" s="166" t="s">
        <v>313</v>
      </c>
      <c r="AU241" s="166" t="s">
        <v>81</v>
      </c>
      <c r="AV241" s="14" t="s">
        <v>79</v>
      </c>
      <c r="AW241" s="14" t="s">
        <v>34</v>
      </c>
      <c r="AX241" s="14" t="s">
        <v>72</v>
      </c>
      <c r="AY241" s="166" t="s">
        <v>306</v>
      </c>
    </row>
    <row r="242" spans="2:65" s="12" customFormat="1">
      <c r="B242" s="146"/>
      <c r="D242" s="147" t="s">
        <v>313</v>
      </c>
      <c r="E242" s="148" t="s">
        <v>21</v>
      </c>
      <c r="F242" s="149" t="s">
        <v>6296</v>
      </c>
      <c r="H242" s="150">
        <v>13.8</v>
      </c>
      <c r="I242" s="151"/>
      <c r="L242" s="146"/>
      <c r="M242" s="152"/>
      <c r="T242" s="153"/>
      <c r="AT242" s="148" t="s">
        <v>313</v>
      </c>
      <c r="AU242" s="148" t="s">
        <v>81</v>
      </c>
      <c r="AV242" s="12" t="s">
        <v>81</v>
      </c>
      <c r="AW242" s="12" t="s">
        <v>34</v>
      </c>
      <c r="AX242" s="12" t="s">
        <v>72</v>
      </c>
      <c r="AY242" s="148" t="s">
        <v>306</v>
      </c>
    </row>
    <row r="243" spans="2:65" s="14" customFormat="1">
      <c r="B243" s="165"/>
      <c r="D243" s="147" t="s">
        <v>313</v>
      </c>
      <c r="E243" s="166" t="s">
        <v>21</v>
      </c>
      <c r="F243" s="167" t="s">
        <v>6289</v>
      </c>
      <c r="H243" s="166" t="s">
        <v>21</v>
      </c>
      <c r="I243" s="168"/>
      <c r="L243" s="165"/>
      <c r="M243" s="169"/>
      <c r="T243" s="170"/>
      <c r="AT243" s="166" t="s">
        <v>313</v>
      </c>
      <c r="AU243" s="166" t="s">
        <v>81</v>
      </c>
      <c r="AV243" s="14" t="s">
        <v>79</v>
      </c>
      <c r="AW243" s="14" t="s">
        <v>34</v>
      </c>
      <c r="AX243" s="14" t="s">
        <v>72</v>
      </c>
      <c r="AY243" s="166" t="s">
        <v>306</v>
      </c>
    </row>
    <row r="244" spans="2:65" s="12" customFormat="1">
      <c r="B244" s="146"/>
      <c r="D244" s="147" t="s">
        <v>313</v>
      </c>
      <c r="E244" s="148" t="s">
        <v>21</v>
      </c>
      <c r="F244" s="149" t="s">
        <v>6297</v>
      </c>
      <c r="H244" s="150">
        <v>6.98</v>
      </c>
      <c r="I244" s="151"/>
      <c r="L244" s="146"/>
      <c r="M244" s="152"/>
      <c r="T244" s="153"/>
      <c r="AT244" s="148" t="s">
        <v>313</v>
      </c>
      <c r="AU244" s="148" t="s">
        <v>81</v>
      </c>
      <c r="AV244" s="12" t="s">
        <v>81</v>
      </c>
      <c r="AW244" s="12" t="s">
        <v>34</v>
      </c>
      <c r="AX244" s="12" t="s">
        <v>72</v>
      </c>
      <c r="AY244" s="148" t="s">
        <v>306</v>
      </c>
    </row>
    <row r="245" spans="2:65" s="14" customFormat="1">
      <c r="B245" s="165"/>
      <c r="D245" s="147" t="s">
        <v>313</v>
      </c>
      <c r="E245" s="166" t="s">
        <v>21</v>
      </c>
      <c r="F245" s="167" t="s">
        <v>3659</v>
      </c>
      <c r="H245" s="166" t="s">
        <v>21</v>
      </c>
      <c r="I245" s="168"/>
      <c r="L245" s="165"/>
      <c r="M245" s="169"/>
      <c r="T245" s="170"/>
      <c r="AT245" s="166" t="s">
        <v>313</v>
      </c>
      <c r="AU245" s="166" t="s">
        <v>81</v>
      </c>
      <c r="AV245" s="14" t="s">
        <v>79</v>
      </c>
      <c r="AW245" s="14" t="s">
        <v>34</v>
      </c>
      <c r="AX245" s="14" t="s">
        <v>72</v>
      </c>
      <c r="AY245" s="166" t="s">
        <v>306</v>
      </c>
    </row>
    <row r="246" spans="2:65" s="12" customFormat="1">
      <c r="B246" s="146"/>
      <c r="D246" s="147" t="s">
        <v>313</v>
      </c>
      <c r="E246" s="148" t="s">
        <v>21</v>
      </c>
      <c r="F246" s="149" t="s">
        <v>6298</v>
      </c>
      <c r="H246" s="150">
        <v>17.2</v>
      </c>
      <c r="I246" s="151"/>
      <c r="L246" s="146"/>
      <c r="M246" s="152"/>
      <c r="T246" s="153"/>
      <c r="AT246" s="148" t="s">
        <v>313</v>
      </c>
      <c r="AU246" s="148" t="s">
        <v>81</v>
      </c>
      <c r="AV246" s="12" t="s">
        <v>81</v>
      </c>
      <c r="AW246" s="12" t="s">
        <v>34</v>
      </c>
      <c r="AX246" s="12" t="s">
        <v>72</v>
      </c>
      <c r="AY246" s="148" t="s">
        <v>306</v>
      </c>
    </row>
    <row r="247" spans="2:65" s="14" customFormat="1">
      <c r="B247" s="165"/>
      <c r="D247" s="147" t="s">
        <v>313</v>
      </c>
      <c r="E247" s="166" t="s">
        <v>21</v>
      </c>
      <c r="F247" s="167" t="s">
        <v>3656</v>
      </c>
      <c r="H247" s="166" t="s">
        <v>21</v>
      </c>
      <c r="I247" s="168"/>
      <c r="L247" s="165"/>
      <c r="M247" s="169"/>
      <c r="T247" s="170"/>
      <c r="AT247" s="166" t="s">
        <v>313</v>
      </c>
      <c r="AU247" s="166" t="s">
        <v>81</v>
      </c>
      <c r="AV247" s="14" t="s">
        <v>79</v>
      </c>
      <c r="AW247" s="14" t="s">
        <v>34</v>
      </c>
      <c r="AX247" s="14" t="s">
        <v>72</v>
      </c>
      <c r="AY247" s="166" t="s">
        <v>306</v>
      </c>
    </row>
    <row r="248" spans="2:65" s="12" customFormat="1">
      <c r="B248" s="146"/>
      <c r="D248" s="147" t="s">
        <v>313</v>
      </c>
      <c r="E248" s="148" t="s">
        <v>21</v>
      </c>
      <c r="F248" s="149" t="s">
        <v>6299</v>
      </c>
      <c r="H248" s="150">
        <v>4.3</v>
      </c>
      <c r="I248" s="151"/>
      <c r="L248" s="146"/>
      <c r="M248" s="152"/>
      <c r="T248" s="153"/>
      <c r="AT248" s="148" t="s">
        <v>313</v>
      </c>
      <c r="AU248" s="148" t="s">
        <v>81</v>
      </c>
      <c r="AV248" s="12" t="s">
        <v>81</v>
      </c>
      <c r="AW248" s="12" t="s">
        <v>34</v>
      </c>
      <c r="AX248" s="12" t="s">
        <v>72</v>
      </c>
      <c r="AY248" s="148" t="s">
        <v>306</v>
      </c>
    </row>
    <row r="249" spans="2:65" s="15" customFormat="1">
      <c r="B249" s="171"/>
      <c r="D249" s="147" t="s">
        <v>313</v>
      </c>
      <c r="E249" s="172" t="s">
        <v>21</v>
      </c>
      <c r="F249" s="173" t="s">
        <v>331</v>
      </c>
      <c r="H249" s="174">
        <v>42.28</v>
      </c>
      <c r="I249" s="175"/>
      <c r="L249" s="171"/>
      <c r="M249" s="176"/>
      <c r="T249" s="177"/>
      <c r="AT249" s="172" t="s">
        <v>313</v>
      </c>
      <c r="AU249" s="172" t="s">
        <v>81</v>
      </c>
      <c r="AV249" s="15" t="s">
        <v>108</v>
      </c>
      <c r="AW249" s="15" t="s">
        <v>34</v>
      </c>
      <c r="AX249" s="15" t="s">
        <v>79</v>
      </c>
      <c r="AY249" s="172" t="s">
        <v>306</v>
      </c>
    </row>
    <row r="250" spans="2:65" s="1" customFormat="1" ht="16.5" customHeight="1">
      <c r="B250" s="33"/>
      <c r="C250" s="133" t="s">
        <v>497</v>
      </c>
      <c r="D250" s="133" t="s">
        <v>308</v>
      </c>
      <c r="E250" s="134" t="s">
        <v>6300</v>
      </c>
      <c r="F250" s="135" t="s">
        <v>6301</v>
      </c>
      <c r="G250" s="136" t="s">
        <v>236</v>
      </c>
      <c r="H250" s="137">
        <v>42.28</v>
      </c>
      <c r="I250" s="138"/>
      <c r="J250" s="139">
        <f>ROUND(I250*H250,2)</f>
        <v>0</v>
      </c>
      <c r="K250" s="135" t="s">
        <v>3596</v>
      </c>
      <c r="L250" s="33"/>
      <c r="M250" s="140" t="s">
        <v>21</v>
      </c>
      <c r="N250" s="141" t="s">
        <v>43</v>
      </c>
      <c r="P250" s="142">
        <f>O250*H250</f>
        <v>0</v>
      </c>
      <c r="Q250" s="142">
        <v>0</v>
      </c>
      <c r="R250" s="142">
        <f>Q250*H250</f>
        <v>0</v>
      </c>
      <c r="S250" s="142">
        <v>0</v>
      </c>
      <c r="T250" s="143">
        <f>S250*H250</f>
        <v>0</v>
      </c>
      <c r="AR250" s="144" t="s">
        <v>108</v>
      </c>
      <c r="AT250" s="144" t="s">
        <v>308</v>
      </c>
      <c r="AU250" s="144" t="s">
        <v>81</v>
      </c>
      <c r="AY250" s="18" t="s">
        <v>306</v>
      </c>
      <c r="BE250" s="145">
        <f>IF(N250="základní",J250,0)</f>
        <v>0</v>
      </c>
      <c r="BF250" s="145">
        <f>IF(N250="snížená",J250,0)</f>
        <v>0</v>
      </c>
      <c r="BG250" s="145">
        <f>IF(N250="zákl. přenesená",J250,0)</f>
        <v>0</v>
      </c>
      <c r="BH250" s="145">
        <f>IF(N250="sníž. přenesená",J250,0)</f>
        <v>0</v>
      </c>
      <c r="BI250" s="145">
        <f>IF(N250="nulová",J250,0)</f>
        <v>0</v>
      </c>
      <c r="BJ250" s="18" t="s">
        <v>79</v>
      </c>
      <c r="BK250" s="145">
        <f>ROUND(I250*H250,2)</f>
        <v>0</v>
      </c>
      <c r="BL250" s="18" t="s">
        <v>108</v>
      </c>
      <c r="BM250" s="144" t="s">
        <v>709</v>
      </c>
    </row>
    <row r="251" spans="2:65" s="1" customFormat="1">
      <c r="B251" s="33"/>
      <c r="D251" s="161" t="s">
        <v>321</v>
      </c>
      <c r="F251" s="162" t="s">
        <v>6302</v>
      </c>
      <c r="I251" s="163"/>
      <c r="L251" s="33"/>
      <c r="M251" s="164"/>
      <c r="T251" s="52"/>
      <c r="AT251" s="18" t="s">
        <v>321</v>
      </c>
      <c r="AU251" s="18" t="s">
        <v>81</v>
      </c>
    </row>
    <row r="252" spans="2:65" s="1" customFormat="1" ht="24.2" customHeight="1">
      <c r="B252" s="33"/>
      <c r="C252" s="133" t="s">
        <v>504</v>
      </c>
      <c r="D252" s="133" t="s">
        <v>308</v>
      </c>
      <c r="E252" s="134" t="s">
        <v>6303</v>
      </c>
      <c r="F252" s="135" t="s">
        <v>6304</v>
      </c>
      <c r="G252" s="136" t="s">
        <v>375</v>
      </c>
      <c r="H252" s="137">
        <v>0.50700000000000001</v>
      </c>
      <c r="I252" s="138"/>
      <c r="J252" s="139">
        <f>ROUND(I252*H252,2)</f>
        <v>0</v>
      </c>
      <c r="K252" s="135" t="s">
        <v>3596</v>
      </c>
      <c r="L252" s="33"/>
      <c r="M252" s="140" t="s">
        <v>21</v>
      </c>
      <c r="N252" s="141" t="s">
        <v>43</v>
      </c>
      <c r="P252" s="142">
        <f>O252*H252</f>
        <v>0</v>
      </c>
      <c r="Q252" s="142">
        <v>0</v>
      </c>
      <c r="R252" s="142">
        <f>Q252*H252</f>
        <v>0</v>
      </c>
      <c r="S252" s="142">
        <v>0</v>
      </c>
      <c r="T252" s="143">
        <f>S252*H252</f>
        <v>0</v>
      </c>
      <c r="AR252" s="144" t="s">
        <v>108</v>
      </c>
      <c r="AT252" s="144" t="s">
        <v>308</v>
      </c>
      <c r="AU252" s="144" t="s">
        <v>81</v>
      </c>
      <c r="AY252" s="18" t="s">
        <v>306</v>
      </c>
      <c r="BE252" s="145">
        <f>IF(N252="základní",J252,0)</f>
        <v>0</v>
      </c>
      <c r="BF252" s="145">
        <f>IF(N252="snížená",J252,0)</f>
        <v>0</v>
      </c>
      <c r="BG252" s="145">
        <f>IF(N252="zákl. přenesená",J252,0)</f>
        <v>0</v>
      </c>
      <c r="BH252" s="145">
        <f>IF(N252="sníž. přenesená",J252,0)</f>
        <v>0</v>
      </c>
      <c r="BI252" s="145">
        <f>IF(N252="nulová",J252,0)</f>
        <v>0</v>
      </c>
      <c r="BJ252" s="18" t="s">
        <v>79</v>
      </c>
      <c r="BK252" s="145">
        <f>ROUND(I252*H252,2)</f>
        <v>0</v>
      </c>
      <c r="BL252" s="18" t="s">
        <v>108</v>
      </c>
      <c r="BM252" s="144" t="s">
        <v>719</v>
      </c>
    </row>
    <row r="253" spans="2:65" s="1" customFormat="1">
      <c r="B253" s="33"/>
      <c r="D253" s="161" t="s">
        <v>321</v>
      </c>
      <c r="F253" s="162" t="s">
        <v>6305</v>
      </c>
      <c r="I253" s="163"/>
      <c r="L253" s="33"/>
      <c r="M253" s="164"/>
      <c r="T253" s="52"/>
      <c r="AT253" s="18" t="s">
        <v>321</v>
      </c>
      <c r="AU253" s="18" t="s">
        <v>81</v>
      </c>
    </row>
    <row r="254" spans="2:65" s="12" customFormat="1">
      <c r="B254" s="146"/>
      <c r="D254" s="147" t="s">
        <v>313</v>
      </c>
      <c r="E254" s="148" t="s">
        <v>21</v>
      </c>
      <c r="F254" s="149" t="s">
        <v>6306</v>
      </c>
      <c r="H254" s="150">
        <v>0.50700000000000001</v>
      </c>
      <c r="I254" s="151"/>
      <c r="L254" s="146"/>
      <c r="M254" s="152"/>
      <c r="T254" s="153"/>
      <c r="AT254" s="148" t="s">
        <v>313</v>
      </c>
      <c r="AU254" s="148" t="s">
        <v>81</v>
      </c>
      <c r="AV254" s="12" t="s">
        <v>81</v>
      </c>
      <c r="AW254" s="12" t="s">
        <v>34</v>
      </c>
      <c r="AX254" s="12" t="s">
        <v>72</v>
      </c>
      <c r="AY254" s="148" t="s">
        <v>306</v>
      </c>
    </row>
    <row r="255" spans="2:65" s="15" customFormat="1">
      <c r="B255" s="171"/>
      <c r="D255" s="147" t="s">
        <v>313</v>
      </c>
      <c r="E255" s="172" t="s">
        <v>21</v>
      </c>
      <c r="F255" s="173" t="s">
        <v>331</v>
      </c>
      <c r="H255" s="174">
        <v>0.50700000000000001</v>
      </c>
      <c r="I255" s="175"/>
      <c r="L255" s="171"/>
      <c r="M255" s="176"/>
      <c r="T255" s="177"/>
      <c r="AT255" s="172" t="s">
        <v>313</v>
      </c>
      <c r="AU255" s="172" t="s">
        <v>81</v>
      </c>
      <c r="AV255" s="15" t="s">
        <v>108</v>
      </c>
      <c r="AW255" s="15" t="s">
        <v>34</v>
      </c>
      <c r="AX255" s="15" t="s">
        <v>79</v>
      </c>
      <c r="AY255" s="172" t="s">
        <v>306</v>
      </c>
    </row>
    <row r="256" spans="2:65" s="11" customFormat="1" ht="22.9" customHeight="1">
      <c r="B256" s="121"/>
      <c r="D256" s="122" t="s">
        <v>71</v>
      </c>
      <c r="E256" s="131" t="s">
        <v>108</v>
      </c>
      <c r="F256" s="131" t="s">
        <v>609</v>
      </c>
      <c r="I256" s="124"/>
      <c r="J256" s="132">
        <f>BK256</f>
        <v>0</v>
      </c>
      <c r="L256" s="121"/>
      <c r="M256" s="126"/>
      <c r="P256" s="127">
        <f>SUM(P257:P278)</f>
        <v>0</v>
      </c>
      <c r="R256" s="127">
        <f>SUM(R257:R278)</f>
        <v>0</v>
      </c>
      <c r="T256" s="128">
        <f>SUM(T257:T278)</f>
        <v>0</v>
      </c>
      <c r="AR256" s="122" t="s">
        <v>79</v>
      </c>
      <c r="AT256" s="129" t="s">
        <v>71</v>
      </c>
      <c r="AU256" s="129" t="s">
        <v>79</v>
      </c>
      <c r="AY256" s="122" t="s">
        <v>306</v>
      </c>
      <c r="BK256" s="130">
        <f>SUM(BK257:BK278)</f>
        <v>0</v>
      </c>
    </row>
    <row r="257" spans="2:65" s="1" customFormat="1" ht="24.2" customHeight="1">
      <c r="B257" s="33"/>
      <c r="C257" s="133" t="s">
        <v>511</v>
      </c>
      <c r="D257" s="133" t="s">
        <v>308</v>
      </c>
      <c r="E257" s="134" t="s">
        <v>3913</v>
      </c>
      <c r="F257" s="135" t="s">
        <v>3914</v>
      </c>
      <c r="G257" s="136" t="s">
        <v>318</v>
      </c>
      <c r="H257" s="137">
        <v>16.898</v>
      </c>
      <c r="I257" s="138"/>
      <c r="J257" s="139">
        <f>ROUND(I257*H257,2)</f>
        <v>0</v>
      </c>
      <c r="K257" s="135" t="s">
        <v>3596</v>
      </c>
      <c r="L257" s="33"/>
      <c r="M257" s="140" t="s">
        <v>21</v>
      </c>
      <c r="N257" s="141" t="s">
        <v>43</v>
      </c>
      <c r="P257" s="142">
        <f>O257*H257</f>
        <v>0</v>
      </c>
      <c r="Q257" s="142">
        <v>0</v>
      </c>
      <c r="R257" s="142">
        <f>Q257*H257</f>
        <v>0</v>
      </c>
      <c r="S257" s="142">
        <v>0</v>
      </c>
      <c r="T257" s="143">
        <f>S257*H257</f>
        <v>0</v>
      </c>
      <c r="AR257" s="144" t="s">
        <v>108</v>
      </c>
      <c r="AT257" s="144" t="s">
        <v>308</v>
      </c>
      <c r="AU257" s="144" t="s">
        <v>81</v>
      </c>
      <c r="AY257" s="18" t="s">
        <v>306</v>
      </c>
      <c r="BE257" s="145">
        <f>IF(N257="základní",J257,0)</f>
        <v>0</v>
      </c>
      <c r="BF257" s="145">
        <f>IF(N257="snížená",J257,0)</f>
        <v>0</v>
      </c>
      <c r="BG257" s="145">
        <f>IF(N257="zákl. přenesená",J257,0)</f>
        <v>0</v>
      </c>
      <c r="BH257" s="145">
        <f>IF(N257="sníž. přenesená",J257,0)</f>
        <v>0</v>
      </c>
      <c r="BI257" s="145">
        <f>IF(N257="nulová",J257,0)</f>
        <v>0</v>
      </c>
      <c r="BJ257" s="18" t="s">
        <v>79</v>
      </c>
      <c r="BK257" s="145">
        <f>ROUND(I257*H257,2)</f>
        <v>0</v>
      </c>
      <c r="BL257" s="18" t="s">
        <v>108</v>
      </c>
      <c r="BM257" s="144" t="s">
        <v>732</v>
      </c>
    </row>
    <row r="258" spans="2:65" s="1" customFormat="1">
      <c r="B258" s="33"/>
      <c r="D258" s="161" t="s">
        <v>321</v>
      </c>
      <c r="F258" s="162" t="s">
        <v>3916</v>
      </c>
      <c r="I258" s="163"/>
      <c r="L258" s="33"/>
      <c r="M258" s="164"/>
      <c r="T258" s="52"/>
      <c r="AT258" s="18" t="s">
        <v>321</v>
      </c>
      <c r="AU258" s="18" t="s">
        <v>81</v>
      </c>
    </row>
    <row r="259" spans="2:65" s="14" customFormat="1">
      <c r="B259" s="165"/>
      <c r="D259" s="147" t="s">
        <v>313</v>
      </c>
      <c r="E259" s="166" t="s">
        <v>21</v>
      </c>
      <c r="F259" s="167" t="s">
        <v>2676</v>
      </c>
      <c r="H259" s="166" t="s">
        <v>21</v>
      </c>
      <c r="I259" s="168"/>
      <c r="L259" s="165"/>
      <c r="M259" s="169"/>
      <c r="T259" s="170"/>
      <c r="AT259" s="166" t="s">
        <v>313</v>
      </c>
      <c r="AU259" s="166" t="s">
        <v>81</v>
      </c>
      <c r="AV259" s="14" t="s">
        <v>79</v>
      </c>
      <c r="AW259" s="14" t="s">
        <v>34</v>
      </c>
      <c r="AX259" s="14" t="s">
        <v>72</v>
      </c>
      <c r="AY259" s="166" t="s">
        <v>306</v>
      </c>
    </row>
    <row r="260" spans="2:65" s="12" customFormat="1">
      <c r="B260" s="146"/>
      <c r="D260" s="147" t="s">
        <v>313</v>
      </c>
      <c r="E260" s="148" t="s">
        <v>21</v>
      </c>
      <c r="F260" s="149" t="s">
        <v>6307</v>
      </c>
      <c r="H260" s="150">
        <v>1.4019999999999999</v>
      </c>
      <c r="I260" s="151"/>
      <c r="L260" s="146"/>
      <c r="M260" s="152"/>
      <c r="T260" s="153"/>
      <c r="AT260" s="148" t="s">
        <v>313</v>
      </c>
      <c r="AU260" s="148" t="s">
        <v>81</v>
      </c>
      <c r="AV260" s="12" t="s">
        <v>81</v>
      </c>
      <c r="AW260" s="12" t="s">
        <v>34</v>
      </c>
      <c r="AX260" s="12" t="s">
        <v>72</v>
      </c>
      <c r="AY260" s="148" t="s">
        <v>306</v>
      </c>
    </row>
    <row r="261" spans="2:65" s="14" customFormat="1">
      <c r="B261" s="165"/>
      <c r="D261" s="147" t="s">
        <v>313</v>
      </c>
      <c r="E261" s="166" t="s">
        <v>21</v>
      </c>
      <c r="F261" s="167" t="s">
        <v>2686</v>
      </c>
      <c r="H261" s="166" t="s">
        <v>21</v>
      </c>
      <c r="I261" s="168"/>
      <c r="L261" s="165"/>
      <c r="M261" s="169"/>
      <c r="T261" s="170"/>
      <c r="AT261" s="166" t="s">
        <v>313</v>
      </c>
      <c r="AU261" s="166" t="s">
        <v>81</v>
      </c>
      <c r="AV261" s="14" t="s">
        <v>79</v>
      </c>
      <c r="AW261" s="14" t="s">
        <v>34</v>
      </c>
      <c r="AX261" s="14" t="s">
        <v>72</v>
      </c>
      <c r="AY261" s="166" t="s">
        <v>306</v>
      </c>
    </row>
    <row r="262" spans="2:65" s="12" customFormat="1">
      <c r="B262" s="146"/>
      <c r="D262" s="147" t="s">
        <v>313</v>
      </c>
      <c r="E262" s="148" t="s">
        <v>21</v>
      </c>
      <c r="F262" s="149" t="s">
        <v>6308</v>
      </c>
      <c r="H262" s="150">
        <v>15.496</v>
      </c>
      <c r="I262" s="151"/>
      <c r="L262" s="146"/>
      <c r="M262" s="152"/>
      <c r="T262" s="153"/>
      <c r="AT262" s="148" t="s">
        <v>313</v>
      </c>
      <c r="AU262" s="148" t="s">
        <v>81</v>
      </c>
      <c r="AV262" s="12" t="s">
        <v>81</v>
      </c>
      <c r="AW262" s="12" t="s">
        <v>34</v>
      </c>
      <c r="AX262" s="12" t="s">
        <v>72</v>
      </c>
      <c r="AY262" s="148" t="s">
        <v>306</v>
      </c>
    </row>
    <row r="263" spans="2:65" s="15" customFormat="1">
      <c r="B263" s="171"/>
      <c r="D263" s="147" t="s">
        <v>313</v>
      </c>
      <c r="E263" s="172" t="s">
        <v>21</v>
      </c>
      <c r="F263" s="173" t="s">
        <v>331</v>
      </c>
      <c r="H263" s="174">
        <v>16.898</v>
      </c>
      <c r="I263" s="175"/>
      <c r="L263" s="171"/>
      <c r="M263" s="176"/>
      <c r="T263" s="177"/>
      <c r="AT263" s="172" t="s">
        <v>313</v>
      </c>
      <c r="AU263" s="172" t="s">
        <v>81</v>
      </c>
      <c r="AV263" s="15" t="s">
        <v>108</v>
      </c>
      <c r="AW263" s="15" t="s">
        <v>34</v>
      </c>
      <c r="AX263" s="15" t="s">
        <v>79</v>
      </c>
      <c r="AY263" s="172" t="s">
        <v>306</v>
      </c>
    </row>
    <row r="264" spans="2:65" s="1" customFormat="1" ht="21.75" customHeight="1">
      <c r="B264" s="33"/>
      <c r="C264" s="133" t="s">
        <v>517</v>
      </c>
      <c r="D264" s="133" t="s">
        <v>308</v>
      </c>
      <c r="E264" s="134" t="s">
        <v>619</v>
      </c>
      <c r="F264" s="135" t="s">
        <v>620</v>
      </c>
      <c r="G264" s="136" t="s">
        <v>236</v>
      </c>
      <c r="H264" s="137">
        <v>84.489000000000004</v>
      </c>
      <c r="I264" s="138"/>
      <c r="J264" s="139">
        <f>ROUND(I264*H264,2)</f>
        <v>0</v>
      </c>
      <c r="K264" s="135" t="s">
        <v>3596</v>
      </c>
      <c r="L264" s="33"/>
      <c r="M264" s="140" t="s">
        <v>21</v>
      </c>
      <c r="N264" s="141" t="s">
        <v>43</v>
      </c>
      <c r="P264" s="142">
        <f>O264*H264</f>
        <v>0</v>
      </c>
      <c r="Q264" s="142">
        <v>0</v>
      </c>
      <c r="R264" s="142">
        <f>Q264*H264</f>
        <v>0</v>
      </c>
      <c r="S264" s="142">
        <v>0</v>
      </c>
      <c r="T264" s="143">
        <f>S264*H264</f>
        <v>0</v>
      </c>
      <c r="AR264" s="144" t="s">
        <v>108</v>
      </c>
      <c r="AT264" s="144" t="s">
        <v>308</v>
      </c>
      <c r="AU264" s="144" t="s">
        <v>81</v>
      </c>
      <c r="AY264" s="18" t="s">
        <v>306</v>
      </c>
      <c r="BE264" s="145">
        <f>IF(N264="základní",J264,0)</f>
        <v>0</v>
      </c>
      <c r="BF264" s="145">
        <f>IF(N264="snížená",J264,0)</f>
        <v>0</v>
      </c>
      <c r="BG264" s="145">
        <f>IF(N264="zákl. přenesená",J264,0)</f>
        <v>0</v>
      </c>
      <c r="BH264" s="145">
        <f>IF(N264="sníž. přenesená",J264,0)</f>
        <v>0</v>
      </c>
      <c r="BI264" s="145">
        <f>IF(N264="nulová",J264,0)</f>
        <v>0</v>
      </c>
      <c r="BJ264" s="18" t="s">
        <v>79</v>
      </c>
      <c r="BK264" s="145">
        <f>ROUND(I264*H264,2)</f>
        <v>0</v>
      </c>
      <c r="BL264" s="18" t="s">
        <v>108</v>
      </c>
      <c r="BM264" s="144" t="s">
        <v>752</v>
      </c>
    </row>
    <row r="265" spans="2:65" s="1" customFormat="1">
      <c r="B265" s="33"/>
      <c r="D265" s="161" t="s">
        <v>321</v>
      </c>
      <c r="F265" s="162" t="s">
        <v>3921</v>
      </c>
      <c r="I265" s="163"/>
      <c r="L265" s="33"/>
      <c r="M265" s="164"/>
      <c r="T265" s="52"/>
      <c r="AT265" s="18" t="s">
        <v>321</v>
      </c>
      <c r="AU265" s="18" t="s">
        <v>81</v>
      </c>
    </row>
    <row r="266" spans="2:65" s="14" customFormat="1">
      <c r="B266" s="165"/>
      <c r="D266" s="147" t="s">
        <v>313</v>
      </c>
      <c r="E266" s="166" t="s">
        <v>21</v>
      </c>
      <c r="F266" s="167" t="s">
        <v>2676</v>
      </c>
      <c r="H266" s="166" t="s">
        <v>21</v>
      </c>
      <c r="I266" s="168"/>
      <c r="L266" s="165"/>
      <c r="M266" s="169"/>
      <c r="T266" s="170"/>
      <c r="AT266" s="166" t="s">
        <v>313</v>
      </c>
      <c r="AU266" s="166" t="s">
        <v>81</v>
      </c>
      <c r="AV266" s="14" t="s">
        <v>79</v>
      </c>
      <c r="AW266" s="14" t="s">
        <v>34</v>
      </c>
      <c r="AX266" s="14" t="s">
        <v>72</v>
      </c>
      <c r="AY266" s="166" t="s">
        <v>306</v>
      </c>
    </row>
    <row r="267" spans="2:65" s="12" customFormat="1">
      <c r="B267" s="146"/>
      <c r="D267" s="147" t="s">
        <v>313</v>
      </c>
      <c r="E267" s="148" t="s">
        <v>21</v>
      </c>
      <c r="F267" s="149" t="s">
        <v>6309</v>
      </c>
      <c r="H267" s="150">
        <v>7.0090000000000003</v>
      </c>
      <c r="I267" s="151"/>
      <c r="L267" s="146"/>
      <c r="M267" s="152"/>
      <c r="T267" s="153"/>
      <c r="AT267" s="148" t="s">
        <v>313</v>
      </c>
      <c r="AU267" s="148" t="s">
        <v>81</v>
      </c>
      <c r="AV267" s="12" t="s">
        <v>81</v>
      </c>
      <c r="AW267" s="12" t="s">
        <v>34</v>
      </c>
      <c r="AX267" s="12" t="s">
        <v>72</v>
      </c>
      <c r="AY267" s="148" t="s">
        <v>306</v>
      </c>
    </row>
    <row r="268" spans="2:65" s="14" customFormat="1">
      <c r="B268" s="165"/>
      <c r="D268" s="147" t="s">
        <v>313</v>
      </c>
      <c r="E268" s="166" t="s">
        <v>21</v>
      </c>
      <c r="F268" s="167" t="s">
        <v>2686</v>
      </c>
      <c r="H268" s="166" t="s">
        <v>21</v>
      </c>
      <c r="I268" s="168"/>
      <c r="L268" s="165"/>
      <c r="M268" s="169"/>
      <c r="T268" s="170"/>
      <c r="AT268" s="166" t="s">
        <v>313</v>
      </c>
      <c r="AU268" s="166" t="s">
        <v>81</v>
      </c>
      <c r="AV268" s="14" t="s">
        <v>79</v>
      </c>
      <c r="AW268" s="14" t="s">
        <v>34</v>
      </c>
      <c r="AX268" s="14" t="s">
        <v>72</v>
      </c>
      <c r="AY268" s="166" t="s">
        <v>306</v>
      </c>
    </row>
    <row r="269" spans="2:65" s="12" customFormat="1">
      <c r="B269" s="146"/>
      <c r="D269" s="147" t="s">
        <v>313</v>
      </c>
      <c r="E269" s="148" t="s">
        <v>21</v>
      </c>
      <c r="F269" s="149" t="s">
        <v>6310</v>
      </c>
      <c r="H269" s="150">
        <v>77.48</v>
      </c>
      <c r="I269" s="151"/>
      <c r="L269" s="146"/>
      <c r="M269" s="152"/>
      <c r="T269" s="153"/>
      <c r="AT269" s="148" t="s">
        <v>313</v>
      </c>
      <c r="AU269" s="148" t="s">
        <v>81</v>
      </c>
      <c r="AV269" s="12" t="s">
        <v>81</v>
      </c>
      <c r="AW269" s="12" t="s">
        <v>34</v>
      </c>
      <c r="AX269" s="12" t="s">
        <v>72</v>
      </c>
      <c r="AY269" s="148" t="s">
        <v>306</v>
      </c>
    </row>
    <row r="270" spans="2:65" s="15" customFormat="1">
      <c r="B270" s="171"/>
      <c r="D270" s="147" t="s">
        <v>313</v>
      </c>
      <c r="E270" s="172" t="s">
        <v>21</v>
      </c>
      <c r="F270" s="173" t="s">
        <v>331</v>
      </c>
      <c r="H270" s="174">
        <v>84.489000000000004</v>
      </c>
      <c r="I270" s="175"/>
      <c r="L270" s="171"/>
      <c r="M270" s="176"/>
      <c r="T270" s="177"/>
      <c r="AT270" s="172" t="s">
        <v>313</v>
      </c>
      <c r="AU270" s="172" t="s">
        <v>81</v>
      </c>
      <c r="AV270" s="15" t="s">
        <v>108</v>
      </c>
      <c r="AW270" s="15" t="s">
        <v>34</v>
      </c>
      <c r="AX270" s="15" t="s">
        <v>79</v>
      </c>
      <c r="AY270" s="172" t="s">
        <v>306</v>
      </c>
    </row>
    <row r="271" spans="2:65" s="1" customFormat="1" ht="24.2" customHeight="1">
      <c r="B271" s="33"/>
      <c r="C271" s="133" t="s">
        <v>523</v>
      </c>
      <c r="D271" s="133" t="s">
        <v>308</v>
      </c>
      <c r="E271" s="134" t="s">
        <v>630</v>
      </c>
      <c r="F271" s="135" t="s">
        <v>631</v>
      </c>
      <c r="G271" s="136" t="s">
        <v>236</v>
      </c>
      <c r="H271" s="137">
        <v>84.489000000000004</v>
      </c>
      <c r="I271" s="138"/>
      <c r="J271" s="139">
        <f>ROUND(I271*H271,2)</f>
        <v>0</v>
      </c>
      <c r="K271" s="135" t="s">
        <v>3596</v>
      </c>
      <c r="L271" s="33"/>
      <c r="M271" s="140" t="s">
        <v>21</v>
      </c>
      <c r="N271" s="141" t="s">
        <v>43</v>
      </c>
      <c r="P271" s="142">
        <f>O271*H271</f>
        <v>0</v>
      </c>
      <c r="Q271" s="142">
        <v>0</v>
      </c>
      <c r="R271" s="142">
        <f>Q271*H271</f>
        <v>0</v>
      </c>
      <c r="S271" s="142">
        <v>0</v>
      </c>
      <c r="T271" s="143">
        <f>S271*H271</f>
        <v>0</v>
      </c>
      <c r="AR271" s="144" t="s">
        <v>108</v>
      </c>
      <c r="AT271" s="144" t="s">
        <v>308</v>
      </c>
      <c r="AU271" s="144" t="s">
        <v>81</v>
      </c>
      <c r="AY271" s="18" t="s">
        <v>306</v>
      </c>
      <c r="BE271" s="145">
        <f>IF(N271="základní",J271,0)</f>
        <v>0</v>
      </c>
      <c r="BF271" s="145">
        <f>IF(N271="snížená",J271,0)</f>
        <v>0</v>
      </c>
      <c r="BG271" s="145">
        <f>IF(N271="zákl. přenesená",J271,0)</f>
        <v>0</v>
      </c>
      <c r="BH271" s="145">
        <f>IF(N271="sníž. přenesená",J271,0)</f>
        <v>0</v>
      </c>
      <c r="BI271" s="145">
        <f>IF(N271="nulová",J271,0)</f>
        <v>0</v>
      </c>
      <c r="BJ271" s="18" t="s">
        <v>79</v>
      </c>
      <c r="BK271" s="145">
        <f>ROUND(I271*H271,2)</f>
        <v>0</v>
      </c>
      <c r="BL271" s="18" t="s">
        <v>108</v>
      </c>
      <c r="BM271" s="144" t="s">
        <v>764</v>
      </c>
    </row>
    <row r="272" spans="2:65" s="1" customFormat="1">
      <c r="B272" s="33"/>
      <c r="D272" s="161" t="s">
        <v>321</v>
      </c>
      <c r="F272" s="162" t="s">
        <v>3926</v>
      </c>
      <c r="I272" s="163"/>
      <c r="L272" s="33"/>
      <c r="M272" s="164"/>
      <c r="T272" s="52"/>
      <c r="AT272" s="18" t="s">
        <v>321</v>
      </c>
      <c r="AU272" s="18" t="s">
        <v>81</v>
      </c>
    </row>
    <row r="273" spans="2:65" s="1" customFormat="1" ht="44.25" customHeight="1">
      <c r="B273" s="33"/>
      <c r="C273" s="133" t="s">
        <v>530</v>
      </c>
      <c r="D273" s="133" t="s">
        <v>308</v>
      </c>
      <c r="E273" s="134" t="s">
        <v>652</v>
      </c>
      <c r="F273" s="135" t="s">
        <v>653</v>
      </c>
      <c r="G273" s="136" t="s">
        <v>375</v>
      </c>
      <c r="H273" s="137">
        <v>0.83799999999999997</v>
      </c>
      <c r="I273" s="138"/>
      <c r="J273" s="139">
        <f>ROUND(I273*H273,2)</f>
        <v>0</v>
      </c>
      <c r="K273" s="135" t="s">
        <v>3596</v>
      </c>
      <c r="L273" s="33"/>
      <c r="M273" s="140" t="s">
        <v>21</v>
      </c>
      <c r="N273" s="141" t="s">
        <v>43</v>
      </c>
      <c r="P273" s="142">
        <f>O273*H273</f>
        <v>0</v>
      </c>
      <c r="Q273" s="142">
        <v>0</v>
      </c>
      <c r="R273" s="142">
        <f>Q273*H273</f>
        <v>0</v>
      </c>
      <c r="S273" s="142">
        <v>0</v>
      </c>
      <c r="T273" s="143">
        <f>S273*H273</f>
        <v>0</v>
      </c>
      <c r="AR273" s="144" t="s">
        <v>108</v>
      </c>
      <c r="AT273" s="144" t="s">
        <v>308</v>
      </c>
      <c r="AU273" s="144" t="s">
        <v>81</v>
      </c>
      <c r="AY273" s="18" t="s">
        <v>306</v>
      </c>
      <c r="BE273" s="145">
        <f>IF(N273="základní",J273,0)</f>
        <v>0</v>
      </c>
      <c r="BF273" s="145">
        <f>IF(N273="snížená",J273,0)</f>
        <v>0</v>
      </c>
      <c r="BG273" s="145">
        <f>IF(N273="zákl. přenesená",J273,0)</f>
        <v>0</v>
      </c>
      <c r="BH273" s="145">
        <f>IF(N273="sníž. přenesená",J273,0)</f>
        <v>0</v>
      </c>
      <c r="BI273" s="145">
        <f>IF(N273="nulová",J273,0)</f>
        <v>0</v>
      </c>
      <c r="BJ273" s="18" t="s">
        <v>79</v>
      </c>
      <c r="BK273" s="145">
        <f>ROUND(I273*H273,2)</f>
        <v>0</v>
      </c>
      <c r="BL273" s="18" t="s">
        <v>108</v>
      </c>
      <c r="BM273" s="144" t="s">
        <v>776</v>
      </c>
    </row>
    <row r="274" spans="2:65" s="1" customFormat="1">
      <c r="B274" s="33"/>
      <c r="D274" s="161" t="s">
        <v>321</v>
      </c>
      <c r="F274" s="162" t="s">
        <v>3939</v>
      </c>
      <c r="I274" s="163"/>
      <c r="L274" s="33"/>
      <c r="M274" s="164"/>
      <c r="T274" s="52"/>
      <c r="AT274" s="18" t="s">
        <v>321</v>
      </c>
      <c r="AU274" s="18" t="s">
        <v>81</v>
      </c>
    </row>
    <row r="275" spans="2:65" s="12" customFormat="1">
      <c r="B275" s="146"/>
      <c r="D275" s="147" t="s">
        <v>313</v>
      </c>
      <c r="E275" s="148" t="s">
        <v>21</v>
      </c>
      <c r="F275" s="149" t="s">
        <v>6311</v>
      </c>
      <c r="H275" s="150">
        <v>0.83799999999999997</v>
      </c>
      <c r="I275" s="151"/>
      <c r="L275" s="146"/>
      <c r="M275" s="152"/>
      <c r="T275" s="153"/>
      <c r="AT275" s="148" t="s">
        <v>313</v>
      </c>
      <c r="AU275" s="148" t="s">
        <v>81</v>
      </c>
      <c r="AV275" s="12" t="s">
        <v>81</v>
      </c>
      <c r="AW275" s="12" t="s">
        <v>34</v>
      </c>
      <c r="AX275" s="12" t="s">
        <v>72</v>
      </c>
      <c r="AY275" s="148" t="s">
        <v>306</v>
      </c>
    </row>
    <row r="276" spans="2:65" s="15" customFormat="1">
      <c r="B276" s="171"/>
      <c r="D276" s="147" t="s">
        <v>313</v>
      </c>
      <c r="E276" s="172" t="s">
        <v>21</v>
      </c>
      <c r="F276" s="173" t="s">
        <v>331</v>
      </c>
      <c r="H276" s="174">
        <v>0.83799999999999997</v>
      </c>
      <c r="I276" s="175"/>
      <c r="L276" s="171"/>
      <c r="M276" s="176"/>
      <c r="T276" s="177"/>
      <c r="AT276" s="172" t="s">
        <v>313</v>
      </c>
      <c r="AU276" s="172" t="s">
        <v>81</v>
      </c>
      <c r="AV276" s="15" t="s">
        <v>108</v>
      </c>
      <c r="AW276" s="15" t="s">
        <v>34</v>
      </c>
      <c r="AX276" s="15" t="s">
        <v>79</v>
      </c>
      <c r="AY276" s="172" t="s">
        <v>306</v>
      </c>
    </row>
    <row r="277" spans="2:65" s="1" customFormat="1" ht="16.5" customHeight="1">
      <c r="B277" s="33"/>
      <c r="C277" s="133" t="s">
        <v>538</v>
      </c>
      <c r="D277" s="133" t="s">
        <v>308</v>
      </c>
      <c r="E277" s="134" t="s">
        <v>6312</v>
      </c>
      <c r="F277" s="135" t="s">
        <v>6313</v>
      </c>
      <c r="G277" s="136" t="s">
        <v>5493</v>
      </c>
      <c r="H277" s="137">
        <v>1</v>
      </c>
      <c r="I277" s="138"/>
      <c r="J277" s="139">
        <f>ROUND(I277*H277,2)</f>
        <v>0</v>
      </c>
      <c r="K277" s="135" t="s">
        <v>311</v>
      </c>
      <c r="L277" s="33"/>
      <c r="M277" s="140" t="s">
        <v>21</v>
      </c>
      <c r="N277" s="141" t="s">
        <v>43</v>
      </c>
      <c r="P277" s="142">
        <f>O277*H277</f>
        <v>0</v>
      </c>
      <c r="Q277" s="142">
        <v>0</v>
      </c>
      <c r="R277" s="142">
        <f>Q277*H277</f>
        <v>0</v>
      </c>
      <c r="S277" s="142">
        <v>0</v>
      </c>
      <c r="T277" s="143">
        <f>S277*H277</f>
        <v>0</v>
      </c>
      <c r="AR277" s="144" t="s">
        <v>108</v>
      </c>
      <c r="AT277" s="144" t="s">
        <v>308</v>
      </c>
      <c r="AU277" s="144" t="s">
        <v>81</v>
      </c>
      <c r="AY277" s="18" t="s">
        <v>306</v>
      </c>
      <c r="BE277" s="145">
        <f>IF(N277="základní",J277,0)</f>
        <v>0</v>
      </c>
      <c r="BF277" s="145">
        <f>IF(N277="snížená",J277,0)</f>
        <v>0</v>
      </c>
      <c r="BG277" s="145">
        <f>IF(N277="zákl. přenesená",J277,0)</f>
        <v>0</v>
      </c>
      <c r="BH277" s="145">
        <f>IF(N277="sníž. přenesená",J277,0)</f>
        <v>0</v>
      </c>
      <c r="BI277" s="145">
        <f>IF(N277="nulová",J277,0)</f>
        <v>0</v>
      </c>
      <c r="BJ277" s="18" t="s">
        <v>79</v>
      </c>
      <c r="BK277" s="145">
        <f>ROUND(I277*H277,2)</f>
        <v>0</v>
      </c>
      <c r="BL277" s="18" t="s">
        <v>108</v>
      </c>
      <c r="BM277" s="144" t="s">
        <v>790</v>
      </c>
    </row>
    <row r="278" spans="2:65" s="1" customFormat="1" ht="16.5" customHeight="1">
      <c r="B278" s="33"/>
      <c r="C278" s="133" t="s">
        <v>545</v>
      </c>
      <c r="D278" s="133" t="s">
        <v>308</v>
      </c>
      <c r="E278" s="134" t="s">
        <v>6314</v>
      </c>
      <c r="F278" s="135" t="s">
        <v>6315</v>
      </c>
      <c r="G278" s="136" t="s">
        <v>5493</v>
      </c>
      <c r="H278" s="137">
        <v>1</v>
      </c>
      <c r="I278" s="138"/>
      <c r="J278" s="139">
        <f>ROUND(I278*H278,2)</f>
        <v>0</v>
      </c>
      <c r="K278" s="135" t="s">
        <v>311</v>
      </c>
      <c r="L278" s="33"/>
      <c r="M278" s="140" t="s">
        <v>21</v>
      </c>
      <c r="N278" s="141" t="s">
        <v>43</v>
      </c>
      <c r="P278" s="142">
        <f>O278*H278</f>
        <v>0</v>
      </c>
      <c r="Q278" s="142">
        <v>0</v>
      </c>
      <c r="R278" s="142">
        <f>Q278*H278</f>
        <v>0</v>
      </c>
      <c r="S278" s="142">
        <v>0</v>
      </c>
      <c r="T278" s="143">
        <f>S278*H278</f>
        <v>0</v>
      </c>
      <c r="AR278" s="144" t="s">
        <v>108</v>
      </c>
      <c r="AT278" s="144" t="s">
        <v>308</v>
      </c>
      <c r="AU278" s="144" t="s">
        <v>81</v>
      </c>
      <c r="AY278" s="18" t="s">
        <v>306</v>
      </c>
      <c r="BE278" s="145">
        <f>IF(N278="základní",J278,0)</f>
        <v>0</v>
      </c>
      <c r="BF278" s="145">
        <f>IF(N278="snížená",J278,0)</f>
        <v>0</v>
      </c>
      <c r="BG278" s="145">
        <f>IF(N278="zákl. přenesená",J278,0)</f>
        <v>0</v>
      </c>
      <c r="BH278" s="145">
        <f>IF(N278="sníž. přenesená",J278,0)</f>
        <v>0</v>
      </c>
      <c r="BI278" s="145">
        <f>IF(N278="nulová",J278,0)</f>
        <v>0</v>
      </c>
      <c r="BJ278" s="18" t="s">
        <v>79</v>
      </c>
      <c r="BK278" s="145">
        <f>ROUND(I278*H278,2)</f>
        <v>0</v>
      </c>
      <c r="BL278" s="18" t="s">
        <v>108</v>
      </c>
      <c r="BM278" s="144" t="s">
        <v>802</v>
      </c>
    </row>
    <row r="279" spans="2:65" s="11" customFormat="1" ht="22.9" customHeight="1">
      <c r="B279" s="121"/>
      <c r="D279" s="122" t="s">
        <v>71</v>
      </c>
      <c r="E279" s="131" t="s">
        <v>351</v>
      </c>
      <c r="F279" s="131" t="s">
        <v>808</v>
      </c>
      <c r="I279" s="124"/>
      <c r="J279" s="132">
        <f>BK279</f>
        <v>0</v>
      </c>
      <c r="L279" s="121"/>
      <c r="M279" s="126"/>
      <c r="P279" s="127">
        <f>SUM(P280:P313)</f>
        <v>0</v>
      </c>
      <c r="R279" s="127">
        <f>SUM(R280:R313)</f>
        <v>0</v>
      </c>
      <c r="T279" s="128">
        <f>SUM(T280:T313)</f>
        <v>0</v>
      </c>
      <c r="AR279" s="122" t="s">
        <v>79</v>
      </c>
      <c r="AT279" s="129" t="s">
        <v>71</v>
      </c>
      <c r="AU279" s="129" t="s">
        <v>79</v>
      </c>
      <c r="AY279" s="122" t="s">
        <v>306</v>
      </c>
      <c r="BK279" s="130">
        <f>SUM(BK280:BK313)</f>
        <v>0</v>
      </c>
    </row>
    <row r="280" spans="2:65" s="1" customFormat="1" ht="24.2" customHeight="1">
      <c r="B280" s="33"/>
      <c r="C280" s="133" t="s">
        <v>553</v>
      </c>
      <c r="D280" s="133" t="s">
        <v>308</v>
      </c>
      <c r="E280" s="134" t="s">
        <v>889</v>
      </c>
      <c r="F280" s="135" t="s">
        <v>4035</v>
      </c>
      <c r="G280" s="136" t="s">
        <v>236</v>
      </c>
      <c r="H280" s="137">
        <v>68.796000000000006</v>
      </c>
      <c r="I280" s="138"/>
      <c r="J280" s="139">
        <f>ROUND(I280*H280,2)</f>
        <v>0</v>
      </c>
      <c r="K280" s="135" t="s">
        <v>3596</v>
      </c>
      <c r="L280" s="33"/>
      <c r="M280" s="140" t="s">
        <v>21</v>
      </c>
      <c r="N280" s="141" t="s">
        <v>43</v>
      </c>
      <c r="P280" s="142">
        <f>O280*H280</f>
        <v>0</v>
      </c>
      <c r="Q280" s="142">
        <v>0</v>
      </c>
      <c r="R280" s="142">
        <f>Q280*H280</f>
        <v>0</v>
      </c>
      <c r="S280" s="142">
        <v>0</v>
      </c>
      <c r="T280" s="143">
        <f>S280*H280</f>
        <v>0</v>
      </c>
      <c r="AR280" s="144" t="s">
        <v>108</v>
      </c>
      <c r="AT280" s="144" t="s">
        <v>308</v>
      </c>
      <c r="AU280" s="144" t="s">
        <v>81</v>
      </c>
      <c r="AY280" s="18" t="s">
        <v>306</v>
      </c>
      <c r="BE280" s="145">
        <f>IF(N280="základní",J280,0)</f>
        <v>0</v>
      </c>
      <c r="BF280" s="145">
        <f>IF(N280="snížená",J280,0)</f>
        <v>0</v>
      </c>
      <c r="BG280" s="145">
        <f>IF(N280="zákl. přenesená",J280,0)</f>
        <v>0</v>
      </c>
      <c r="BH280" s="145">
        <f>IF(N280="sníž. přenesená",J280,0)</f>
        <v>0</v>
      </c>
      <c r="BI280" s="145">
        <f>IF(N280="nulová",J280,0)</f>
        <v>0</v>
      </c>
      <c r="BJ280" s="18" t="s">
        <v>79</v>
      </c>
      <c r="BK280" s="145">
        <f>ROUND(I280*H280,2)</f>
        <v>0</v>
      </c>
      <c r="BL280" s="18" t="s">
        <v>108</v>
      </c>
      <c r="BM280" s="144" t="s">
        <v>816</v>
      </c>
    </row>
    <row r="281" spans="2:65" s="1" customFormat="1">
      <c r="B281" s="33"/>
      <c r="D281" s="161" t="s">
        <v>321</v>
      </c>
      <c r="F281" s="162" t="s">
        <v>4037</v>
      </c>
      <c r="I281" s="163"/>
      <c r="L281" s="33"/>
      <c r="M281" s="164"/>
      <c r="T281" s="52"/>
      <c r="AT281" s="18" t="s">
        <v>321</v>
      </c>
      <c r="AU281" s="18" t="s">
        <v>81</v>
      </c>
    </row>
    <row r="282" spans="2:65" s="12" customFormat="1">
      <c r="B282" s="146"/>
      <c r="D282" s="147" t="s">
        <v>313</v>
      </c>
      <c r="E282" s="148" t="s">
        <v>21</v>
      </c>
      <c r="F282" s="149" t="s">
        <v>6316</v>
      </c>
      <c r="H282" s="150">
        <v>41.363999999999997</v>
      </c>
      <c r="I282" s="151"/>
      <c r="L282" s="146"/>
      <c r="M282" s="152"/>
      <c r="T282" s="153"/>
      <c r="AT282" s="148" t="s">
        <v>313</v>
      </c>
      <c r="AU282" s="148" t="s">
        <v>81</v>
      </c>
      <c r="AV282" s="12" t="s">
        <v>81</v>
      </c>
      <c r="AW282" s="12" t="s">
        <v>34</v>
      </c>
      <c r="AX282" s="12" t="s">
        <v>72</v>
      </c>
      <c r="AY282" s="148" t="s">
        <v>306</v>
      </c>
    </row>
    <row r="283" spans="2:65" s="12" customFormat="1">
      <c r="B283" s="146"/>
      <c r="D283" s="147" t="s">
        <v>313</v>
      </c>
      <c r="E283" s="148" t="s">
        <v>21</v>
      </c>
      <c r="F283" s="149" t="s">
        <v>6266</v>
      </c>
      <c r="H283" s="150">
        <v>5.0199999999999996</v>
      </c>
      <c r="I283" s="151"/>
      <c r="L283" s="146"/>
      <c r="M283" s="152"/>
      <c r="T283" s="153"/>
      <c r="AT283" s="148" t="s">
        <v>313</v>
      </c>
      <c r="AU283" s="148" t="s">
        <v>81</v>
      </c>
      <c r="AV283" s="12" t="s">
        <v>81</v>
      </c>
      <c r="AW283" s="12" t="s">
        <v>34</v>
      </c>
      <c r="AX283" s="12" t="s">
        <v>72</v>
      </c>
      <c r="AY283" s="148" t="s">
        <v>306</v>
      </c>
    </row>
    <row r="284" spans="2:65" s="12" customFormat="1">
      <c r="B284" s="146"/>
      <c r="D284" s="147" t="s">
        <v>313</v>
      </c>
      <c r="E284" s="148" t="s">
        <v>21</v>
      </c>
      <c r="F284" s="149" t="s">
        <v>6266</v>
      </c>
      <c r="H284" s="150">
        <v>5.0199999999999996</v>
      </c>
      <c r="I284" s="151"/>
      <c r="L284" s="146"/>
      <c r="M284" s="152"/>
      <c r="T284" s="153"/>
      <c r="AT284" s="148" t="s">
        <v>313</v>
      </c>
      <c r="AU284" s="148" t="s">
        <v>81</v>
      </c>
      <c r="AV284" s="12" t="s">
        <v>81</v>
      </c>
      <c r="AW284" s="12" t="s">
        <v>34</v>
      </c>
      <c r="AX284" s="12" t="s">
        <v>72</v>
      </c>
      <c r="AY284" s="148" t="s">
        <v>306</v>
      </c>
    </row>
    <row r="285" spans="2:65" s="12" customFormat="1">
      <c r="B285" s="146"/>
      <c r="D285" s="147" t="s">
        <v>313</v>
      </c>
      <c r="E285" s="148" t="s">
        <v>21</v>
      </c>
      <c r="F285" s="149" t="s">
        <v>6267</v>
      </c>
      <c r="H285" s="150">
        <v>17.391999999999999</v>
      </c>
      <c r="I285" s="151"/>
      <c r="L285" s="146"/>
      <c r="M285" s="152"/>
      <c r="T285" s="153"/>
      <c r="AT285" s="148" t="s">
        <v>313</v>
      </c>
      <c r="AU285" s="148" t="s">
        <v>81</v>
      </c>
      <c r="AV285" s="12" t="s">
        <v>81</v>
      </c>
      <c r="AW285" s="12" t="s">
        <v>34</v>
      </c>
      <c r="AX285" s="12" t="s">
        <v>72</v>
      </c>
      <c r="AY285" s="148" t="s">
        <v>306</v>
      </c>
    </row>
    <row r="286" spans="2:65" s="15" customFormat="1">
      <c r="B286" s="171"/>
      <c r="D286" s="147" t="s">
        <v>313</v>
      </c>
      <c r="E286" s="172" t="s">
        <v>21</v>
      </c>
      <c r="F286" s="173" t="s">
        <v>331</v>
      </c>
      <c r="H286" s="174">
        <v>68.795999999999992</v>
      </c>
      <c r="I286" s="175"/>
      <c r="L286" s="171"/>
      <c r="M286" s="176"/>
      <c r="T286" s="177"/>
      <c r="AT286" s="172" t="s">
        <v>313</v>
      </c>
      <c r="AU286" s="172" t="s">
        <v>81</v>
      </c>
      <c r="AV286" s="15" t="s">
        <v>108</v>
      </c>
      <c r="AW286" s="15" t="s">
        <v>34</v>
      </c>
      <c r="AX286" s="15" t="s">
        <v>79</v>
      </c>
      <c r="AY286" s="172" t="s">
        <v>306</v>
      </c>
    </row>
    <row r="287" spans="2:65" s="1" customFormat="1" ht="24.2" customHeight="1">
      <c r="B287" s="33"/>
      <c r="C287" s="133" t="s">
        <v>562</v>
      </c>
      <c r="D287" s="133" t="s">
        <v>308</v>
      </c>
      <c r="E287" s="134" t="s">
        <v>6317</v>
      </c>
      <c r="F287" s="135" t="s">
        <v>6318</v>
      </c>
      <c r="G287" s="136" t="s">
        <v>236</v>
      </c>
      <c r="H287" s="137">
        <v>58.756</v>
      </c>
      <c r="I287" s="138"/>
      <c r="J287" s="139">
        <f>ROUND(I287*H287,2)</f>
        <v>0</v>
      </c>
      <c r="K287" s="135" t="s">
        <v>3596</v>
      </c>
      <c r="L287" s="33"/>
      <c r="M287" s="140" t="s">
        <v>21</v>
      </c>
      <c r="N287" s="141" t="s">
        <v>43</v>
      </c>
      <c r="P287" s="142">
        <f>O287*H287</f>
        <v>0</v>
      </c>
      <c r="Q287" s="142">
        <v>0</v>
      </c>
      <c r="R287" s="142">
        <f>Q287*H287</f>
        <v>0</v>
      </c>
      <c r="S287" s="142">
        <v>0</v>
      </c>
      <c r="T287" s="143">
        <f>S287*H287</f>
        <v>0</v>
      </c>
      <c r="AR287" s="144" t="s">
        <v>108</v>
      </c>
      <c r="AT287" s="144" t="s">
        <v>308</v>
      </c>
      <c r="AU287" s="144" t="s">
        <v>81</v>
      </c>
      <c r="AY287" s="18" t="s">
        <v>306</v>
      </c>
      <c r="BE287" s="145">
        <f>IF(N287="základní",J287,0)</f>
        <v>0</v>
      </c>
      <c r="BF287" s="145">
        <f>IF(N287="snížená",J287,0)</f>
        <v>0</v>
      </c>
      <c r="BG287" s="145">
        <f>IF(N287="zákl. přenesená",J287,0)</f>
        <v>0</v>
      </c>
      <c r="BH287" s="145">
        <f>IF(N287="sníž. přenesená",J287,0)</f>
        <v>0</v>
      </c>
      <c r="BI287" s="145">
        <f>IF(N287="nulová",J287,0)</f>
        <v>0</v>
      </c>
      <c r="BJ287" s="18" t="s">
        <v>79</v>
      </c>
      <c r="BK287" s="145">
        <f>ROUND(I287*H287,2)</f>
        <v>0</v>
      </c>
      <c r="BL287" s="18" t="s">
        <v>108</v>
      </c>
      <c r="BM287" s="144" t="s">
        <v>828</v>
      </c>
    </row>
    <row r="288" spans="2:65" s="1" customFormat="1">
      <c r="B288" s="33"/>
      <c r="D288" s="161" t="s">
        <v>321</v>
      </c>
      <c r="F288" s="162" t="s">
        <v>6319</v>
      </c>
      <c r="I288" s="163"/>
      <c r="L288" s="33"/>
      <c r="M288" s="164"/>
      <c r="T288" s="52"/>
      <c r="AT288" s="18" t="s">
        <v>321</v>
      </c>
      <c r="AU288" s="18" t="s">
        <v>81</v>
      </c>
    </row>
    <row r="289" spans="2:65" s="12" customFormat="1">
      <c r="B289" s="146"/>
      <c r="D289" s="147" t="s">
        <v>313</v>
      </c>
      <c r="E289" s="148" t="s">
        <v>21</v>
      </c>
      <c r="F289" s="149" t="s">
        <v>6316</v>
      </c>
      <c r="H289" s="150">
        <v>41.363999999999997</v>
      </c>
      <c r="I289" s="151"/>
      <c r="L289" s="146"/>
      <c r="M289" s="152"/>
      <c r="T289" s="153"/>
      <c r="AT289" s="148" t="s">
        <v>313</v>
      </c>
      <c r="AU289" s="148" t="s">
        <v>81</v>
      </c>
      <c r="AV289" s="12" t="s">
        <v>81</v>
      </c>
      <c r="AW289" s="12" t="s">
        <v>34</v>
      </c>
      <c r="AX289" s="12" t="s">
        <v>72</v>
      </c>
      <c r="AY289" s="148" t="s">
        <v>306</v>
      </c>
    </row>
    <row r="290" spans="2:65" s="12" customFormat="1">
      <c r="B290" s="146"/>
      <c r="D290" s="147" t="s">
        <v>313</v>
      </c>
      <c r="E290" s="148" t="s">
        <v>21</v>
      </c>
      <c r="F290" s="149" t="s">
        <v>6267</v>
      </c>
      <c r="H290" s="150">
        <v>17.391999999999999</v>
      </c>
      <c r="I290" s="151"/>
      <c r="L290" s="146"/>
      <c r="M290" s="152"/>
      <c r="T290" s="153"/>
      <c r="AT290" s="148" t="s">
        <v>313</v>
      </c>
      <c r="AU290" s="148" t="s">
        <v>81</v>
      </c>
      <c r="AV290" s="12" t="s">
        <v>81</v>
      </c>
      <c r="AW290" s="12" t="s">
        <v>34</v>
      </c>
      <c r="AX290" s="12" t="s">
        <v>72</v>
      </c>
      <c r="AY290" s="148" t="s">
        <v>306</v>
      </c>
    </row>
    <row r="291" spans="2:65" s="15" customFormat="1">
      <c r="B291" s="171"/>
      <c r="D291" s="147" t="s">
        <v>313</v>
      </c>
      <c r="E291" s="172" t="s">
        <v>21</v>
      </c>
      <c r="F291" s="173" t="s">
        <v>331</v>
      </c>
      <c r="H291" s="174">
        <v>58.756</v>
      </c>
      <c r="I291" s="175"/>
      <c r="L291" s="171"/>
      <c r="M291" s="176"/>
      <c r="T291" s="177"/>
      <c r="AT291" s="172" t="s">
        <v>313</v>
      </c>
      <c r="AU291" s="172" t="s">
        <v>81</v>
      </c>
      <c r="AV291" s="15" t="s">
        <v>108</v>
      </c>
      <c r="AW291" s="15" t="s">
        <v>34</v>
      </c>
      <c r="AX291" s="15" t="s">
        <v>79</v>
      </c>
      <c r="AY291" s="172" t="s">
        <v>306</v>
      </c>
    </row>
    <row r="292" spans="2:65" s="1" customFormat="1" ht="33" customHeight="1">
      <c r="B292" s="33"/>
      <c r="C292" s="133" t="s">
        <v>571</v>
      </c>
      <c r="D292" s="133" t="s">
        <v>308</v>
      </c>
      <c r="E292" s="134" t="s">
        <v>6320</v>
      </c>
      <c r="F292" s="135" t="s">
        <v>6321</v>
      </c>
      <c r="G292" s="136" t="s">
        <v>236</v>
      </c>
      <c r="H292" s="137">
        <v>125.83</v>
      </c>
      <c r="I292" s="138"/>
      <c r="J292" s="139">
        <f>ROUND(I292*H292,2)</f>
        <v>0</v>
      </c>
      <c r="K292" s="135" t="s">
        <v>3596</v>
      </c>
      <c r="L292" s="33"/>
      <c r="M292" s="140" t="s">
        <v>21</v>
      </c>
      <c r="N292" s="141" t="s">
        <v>43</v>
      </c>
      <c r="P292" s="142">
        <f>O292*H292</f>
        <v>0</v>
      </c>
      <c r="Q292" s="142">
        <v>0</v>
      </c>
      <c r="R292" s="142">
        <f>Q292*H292</f>
        <v>0</v>
      </c>
      <c r="S292" s="142">
        <v>0</v>
      </c>
      <c r="T292" s="143">
        <f>S292*H292</f>
        <v>0</v>
      </c>
      <c r="AR292" s="144" t="s">
        <v>108</v>
      </c>
      <c r="AT292" s="144" t="s">
        <v>308</v>
      </c>
      <c r="AU292" s="144" t="s">
        <v>81</v>
      </c>
      <c r="AY292" s="18" t="s">
        <v>306</v>
      </c>
      <c r="BE292" s="145">
        <f>IF(N292="základní",J292,0)</f>
        <v>0</v>
      </c>
      <c r="BF292" s="145">
        <f>IF(N292="snížená",J292,0)</f>
        <v>0</v>
      </c>
      <c r="BG292" s="145">
        <f>IF(N292="zákl. přenesená",J292,0)</f>
        <v>0</v>
      </c>
      <c r="BH292" s="145">
        <f>IF(N292="sníž. přenesená",J292,0)</f>
        <v>0</v>
      </c>
      <c r="BI292" s="145">
        <f>IF(N292="nulová",J292,0)</f>
        <v>0</v>
      </c>
      <c r="BJ292" s="18" t="s">
        <v>79</v>
      </c>
      <c r="BK292" s="145">
        <f>ROUND(I292*H292,2)</f>
        <v>0</v>
      </c>
      <c r="BL292" s="18" t="s">
        <v>108</v>
      </c>
      <c r="BM292" s="144" t="s">
        <v>839</v>
      </c>
    </row>
    <row r="293" spans="2:65" s="1" customFormat="1">
      <c r="B293" s="33"/>
      <c r="D293" s="161" t="s">
        <v>321</v>
      </c>
      <c r="F293" s="162" t="s">
        <v>6322</v>
      </c>
      <c r="I293" s="163"/>
      <c r="L293" s="33"/>
      <c r="M293" s="164"/>
      <c r="T293" s="52"/>
      <c r="AT293" s="18" t="s">
        <v>321</v>
      </c>
      <c r="AU293" s="18" t="s">
        <v>81</v>
      </c>
    </row>
    <row r="294" spans="2:65" s="12" customFormat="1">
      <c r="B294" s="146"/>
      <c r="D294" s="147" t="s">
        <v>313</v>
      </c>
      <c r="E294" s="148" t="s">
        <v>21</v>
      </c>
      <c r="F294" s="149" t="s">
        <v>6323</v>
      </c>
      <c r="H294" s="150">
        <v>3.6819999999999999</v>
      </c>
      <c r="I294" s="151"/>
      <c r="L294" s="146"/>
      <c r="M294" s="152"/>
      <c r="T294" s="153"/>
      <c r="AT294" s="148" t="s">
        <v>313</v>
      </c>
      <c r="AU294" s="148" t="s">
        <v>81</v>
      </c>
      <c r="AV294" s="12" t="s">
        <v>81</v>
      </c>
      <c r="AW294" s="12" t="s">
        <v>34</v>
      </c>
      <c r="AX294" s="12" t="s">
        <v>72</v>
      </c>
      <c r="AY294" s="148" t="s">
        <v>306</v>
      </c>
    </row>
    <row r="295" spans="2:65" s="12" customFormat="1">
      <c r="B295" s="146"/>
      <c r="D295" s="147" t="s">
        <v>313</v>
      </c>
      <c r="E295" s="148" t="s">
        <v>21</v>
      </c>
      <c r="F295" s="149" t="s">
        <v>6324</v>
      </c>
      <c r="H295" s="150">
        <v>22.143000000000001</v>
      </c>
      <c r="I295" s="151"/>
      <c r="L295" s="146"/>
      <c r="M295" s="152"/>
      <c r="T295" s="153"/>
      <c r="AT295" s="148" t="s">
        <v>313</v>
      </c>
      <c r="AU295" s="148" t="s">
        <v>81</v>
      </c>
      <c r="AV295" s="12" t="s">
        <v>81</v>
      </c>
      <c r="AW295" s="12" t="s">
        <v>34</v>
      </c>
      <c r="AX295" s="12" t="s">
        <v>72</v>
      </c>
      <c r="AY295" s="148" t="s">
        <v>306</v>
      </c>
    </row>
    <row r="296" spans="2:65" s="12" customFormat="1">
      <c r="B296" s="146"/>
      <c r="D296" s="147" t="s">
        <v>313</v>
      </c>
      <c r="E296" s="148" t="s">
        <v>21</v>
      </c>
      <c r="F296" s="149" t="s">
        <v>6325</v>
      </c>
      <c r="H296" s="150">
        <v>57.93</v>
      </c>
      <c r="I296" s="151"/>
      <c r="L296" s="146"/>
      <c r="M296" s="152"/>
      <c r="T296" s="153"/>
      <c r="AT296" s="148" t="s">
        <v>313</v>
      </c>
      <c r="AU296" s="148" t="s">
        <v>81</v>
      </c>
      <c r="AV296" s="12" t="s">
        <v>81</v>
      </c>
      <c r="AW296" s="12" t="s">
        <v>34</v>
      </c>
      <c r="AX296" s="12" t="s">
        <v>72</v>
      </c>
      <c r="AY296" s="148" t="s">
        <v>306</v>
      </c>
    </row>
    <row r="297" spans="2:65" s="12" customFormat="1">
      <c r="B297" s="146"/>
      <c r="D297" s="147" t="s">
        <v>313</v>
      </c>
      <c r="E297" s="148" t="s">
        <v>21</v>
      </c>
      <c r="F297" s="149" t="s">
        <v>6326</v>
      </c>
      <c r="H297" s="150">
        <v>42.075000000000003</v>
      </c>
      <c r="I297" s="151"/>
      <c r="L297" s="146"/>
      <c r="M297" s="152"/>
      <c r="T297" s="153"/>
      <c r="AT297" s="148" t="s">
        <v>313</v>
      </c>
      <c r="AU297" s="148" t="s">
        <v>81</v>
      </c>
      <c r="AV297" s="12" t="s">
        <v>81</v>
      </c>
      <c r="AW297" s="12" t="s">
        <v>34</v>
      </c>
      <c r="AX297" s="12" t="s">
        <v>72</v>
      </c>
      <c r="AY297" s="148" t="s">
        <v>306</v>
      </c>
    </row>
    <row r="298" spans="2:65" s="15" customFormat="1">
      <c r="B298" s="171"/>
      <c r="D298" s="147" t="s">
        <v>313</v>
      </c>
      <c r="E298" s="172" t="s">
        <v>21</v>
      </c>
      <c r="F298" s="173" t="s">
        <v>331</v>
      </c>
      <c r="H298" s="174">
        <v>125.83</v>
      </c>
      <c r="I298" s="175"/>
      <c r="L298" s="171"/>
      <c r="M298" s="176"/>
      <c r="T298" s="177"/>
      <c r="AT298" s="172" t="s">
        <v>313</v>
      </c>
      <c r="AU298" s="172" t="s">
        <v>81</v>
      </c>
      <c r="AV298" s="15" t="s">
        <v>108</v>
      </c>
      <c r="AW298" s="15" t="s">
        <v>34</v>
      </c>
      <c r="AX298" s="15" t="s">
        <v>79</v>
      </c>
      <c r="AY298" s="172" t="s">
        <v>306</v>
      </c>
    </row>
    <row r="299" spans="2:65" s="1" customFormat="1" ht="16.5" customHeight="1">
      <c r="B299" s="33"/>
      <c r="C299" s="179" t="s">
        <v>578</v>
      </c>
      <c r="D299" s="179" t="s">
        <v>447</v>
      </c>
      <c r="E299" s="180" t="s">
        <v>6327</v>
      </c>
      <c r="F299" s="181" t="s">
        <v>6328</v>
      </c>
      <c r="G299" s="182" t="s">
        <v>236</v>
      </c>
      <c r="H299" s="183">
        <v>132.12200000000001</v>
      </c>
      <c r="I299" s="184"/>
      <c r="J299" s="185">
        <f>ROUND(I299*H299,2)</f>
        <v>0</v>
      </c>
      <c r="K299" s="181" t="s">
        <v>3596</v>
      </c>
      <c r="L299" s="186"/>
      <c r="M299" s="187" t="s">
        <v>21</v>
      </c>
      <c r="N299" s="188" t="s">
        <v>43</v>
      </c>
      <c r="P299" s="142">
        <f>O299*H299</f>
        <v>0</v>
      </c>
      <c r="Q299" s="142">
        <v>0</v>
      </c>
      <c r="R299" s="142">
        <f>Q299*H299</f>
        <v>0</v>
      </c>
      <c r="S299" s="142">
        <v>0</v>
      </c>
      <c r="T299" s="143">
        <f>S299*H299</f>
        <v>0</v>
      </c>
      <c r="AR299" s="144" t="s">
        <v>365</v>
      </c>
      <c r="AT299" s="144" t="s">
        <v>447</v>
      </c>
      <c r="AU299" s="144" t="s">
        <v>81</v>
      </c>
      <c r="AY299" s="18" t="s">
        <v>306</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108</v>
      </c>
      <c r="BM299" s="144" t="s">
        <v>852</v>
      </c>
    </row>
    <row r="300" spans="2:65" s="12" customFormat="1">
      <c r="B300" s="146"/>
      <c r="D300" s="147" t="s">
        <v>313</v>
      </c>
      <c r="E300" s="148" t="s">
        <v>21</v>
      </c>
      <c r="F300" s="149" t="s">
        <v>6329</v>
      </c>
      <c r="H300" s="150">
        <v>132.12200000000001</v>
      </c>
      <c r="I300" s="151"/>
      <c r="L300" s="146"/>
      <c r="M300" s="152"/>
      <c r="T300" s="153"/>
      <c r="AT300" s="148" t="s">
        <v>313</v>
      </c>
      <c r="AU300" s="148" t="s">
        <v>81</v>
      </c>
      <c r="AV300" s="12" t="s">
        <v>81</v>
      </c>
      <c r="AW300" s="12" t="s">
        <v>34</v>
      </c>
      <c r="AX300" s="12" t="s">
        <v>72</v>
      </c>
      <c r="AY300" s="148" t="s">
        <v>306</v>
      </c>
    </row>
    <row r="301" spans="2:65" s="15" customFormat="1">
      <c r="B301" s="171"/>
      <c r="D301" s="147" t="s">
        <v>313</v>
      </c>
      <c r="E301" s="172" t="s">
        <v>21</v>
      </c>
      <c r="F301" s="173" t="s">
        <v>331</v>
      </c>
      <c r="H301" s="174">
        <v>132.12200000000001</v>
      </c>
      <c r="I301" s="175"/>
      <c r="L301" s="171"/>
      <c r="M301" s="176"/>
      <c r="T301" s="177"/>
      <c r="AT301" s="172" t="s">
        <v>313</v>
      </c>
      <c r="AU301" s="172" t="s">
        <v>81</v>
      </c>
      <c r="AV301" s="15" t="s">
        <v>108</v>
      </c>
      <c r="AW301" s="15" t="s">
        <v>34</v>
      </c>
      <c r="AX301" s="15" t="s">
        <v>79</v>
      </c>
      <c r="AY301" s="172" t="s">
        <v>306</v>
      </c>
    </row>
    <row r="302" spans="2:65" s="1" customFormat="1" ht="21.75" customHeight="1">
      <c r="B302" s="33"/>
      <c r="C302" s="133" t="s">
        <v>585</v>
      </c>
      <c r="D302" s="133" t="s">
        <v>308</v>
      </c>
      <c r="E302" s="134" t="s">
        <v>6330</v>
      </c>
      <c r="F302" s="135" t="s">
        <v>6331</v>
      </c>
      <c r="G302" s="136" t="s">
        <v>318</v>
      </c>
      <c r="H302" s="137">
        <v>4.5620000000000003</v>
      </c>
      <c r="I302" s="138"/>
      <c r="J302" s="139">
        <f>ROUND(I302*H302,2)</f>
        <v>0</v>
      </c>
      <c r="K302" s="135" t="s">
        <v>3596</v>
      </c>
      <c r="L302" s="33"/>
      <c r="M302" s="140" t="s">
        <v>21</v>
      </c>
      <c r="N302" s="141" t="s">
        <v>43</v>
      </c>
      <c r="P302" s="142">
        <f>O302*H302</f>
        <v>0</v>
      </c>
      <c r="Q302" s="142">
        <v>0</v>
      </c>
      <c r="R302" s="142">
        <f>Q302*H302</f>
        <v>0</v>
      </c>
      <c r="S302" s="142">
        <v>0</v>
      </c>
      <c r="T302" s="143">
        <f>S302*H302</f>
        <v>0</v>
      </c>
      <c r="AR302" s="144" t="s">
        <v>108</v>
      </c>
      <c r="AT302" s="144" t="s">
        <v>308</v>
      </c>
      <c r="AU302" s="144" t="s">
        <v>81</v>
      </c>
      <c r="AY302" s="18" t="s">
        <v>306</v>
      </c>
      <c r="BE302" s="145">
        <f>IF(N302="základní",J302,0)</f>
        <v>0</v>
      </c>
      <c r="BF302" s="145">
        <f>IF(N302="snížená",J302,0)</f>
        <v>0</v>
      </c>
      <c r="BG302" s="145">
        <f>IF(N302="zákl. přenesená",J302,0)</f>
        <v>0</v>
      </c>
      <c r="BH302" s="145">
        <f>IF(N302="sníž. přenesená",J302,0)</f>
        <v>0</v>
      </c>
      <c r="BI302" s="145">
        <f>IF(N302="nulová",J302,0)</f>
        <v>0</v>
      </c>
      <c r="BJ302" s="18" t="s">
        <v>79</v>
      </c>
      <c r="BK302" s="145">
        <f>ROUND(I302*H302,2)</f>
        <v>0</v>
      </c>
      <c r="BL302" s="18" t="s">
        <v>108</v>
      </c>
      <c r="BM302" s="144" t="s">
        <v>865</v>
      </c>
    </row>
    <row r="303" spans="2:65" s="1" customFormat="1">
      <c r="B303" s="33"/>
      <c r="D303" s="161" t="s">
        <v>321</v>
      </c>
      <c r="F303" s="162" t="s">
        <v>6332</v>
      </c>
      <c r="I303" s="163"/>
      <c r="L303" s="33"/>
      <c r="M303" s="164"/>
      <c r="T303" s="52"/>
      <c r="AT303" s="18" t="s">
        <v>321</v>
      </c>
      <c r="AU303" s="18" t="s">
        <v>81</v>
      </c>
    </row>
    <row r="304" spans="2:65" s="12" customFormat="1">
      <c r="B304" s="146"/>
      <c r="D304" s="147" t="s">
        <v>313</v>
      </c>
      <c r="E304" s="148" t="s">
        <v>21</v>
      </c>
      <c r="F304" s="149" t="s">
        <v>6333</v>
      </c>
      <c r="H304" s="150">
        <v>4.5620000000000003</v>
      </c>
      <c r="I304" s="151"/>
      <c r="L304" s="146"/>
      <c r="M304" s="152"/>
      <c r="T304" s="153"/>
      <c r="AT304" s="148" t="s">
        <v>313</v>
      </c>
      <c r="AU304" s="148" t="s">
        <v>81</v>
      </c>
      <c r="AV304" s="12" t="s">
        <v>81</v>
      </c>
      <c r="AW304" s="12" t="s">
        <v>34</v>
      </c>
      <c r="AX304" s="12" t="s">
        <v>72</v>
      </c>
      <c r="AY304" s="148" t="s">
        <v>306</v>
      </c>
    </row>
    <row r="305" spans="2:65" s="15" customFormat="1">
      <c r="B305" s="171"/>
      <c r="D305" s="147" t="s">
        <v>313</v>
      </c>
      <c r="E305" s="172" t="s">
        <v>21</v>
      </c>
      <c r="F305" s="173" t="s">
        <v>331</v>
      </c>
      <c r="H305" s="174">
        <v>4.5620000000000003</v>
      </c>
      <c r="I305" s="175"/>
      <c r="L305" s="171"/>
      <c r="M305" s="176"/>
      <c r="T305" s="177"/>
      <c r="AT305" s="172" t="s">
        <v>313</v>
      </c>
      <c r="AU305" s="172" t="s">
        <v>81</v>
      </c>
      <c r="AV305" s="15" t="s">
        <v>108</v>
      </c>
      <c r="AW305" s="15" t="s">
        <v>34</v>
      </c>
      <c r="AX305" s="15" t="s">
        <v>79</v>
      </c>
      <c r="AY305" s="172" t="s">
        <v>306</v>
      </c>
    </row>
    <row r="306" spans="2:65" s="1" customFormat="1" ht="16.5" customHeight="1">
      <c r="B306" s="33"/>
      <c r="C306" s="133" t="s">
        <v>591</v>
      </c>
      <c r="D306" s="133" t="s">
        <v>308</v>
      </c>
      <c r="E306" s="134" t="s">
        <v>1190</v>
      </c>
      <c r="F306" s="135" t="s">
        <v>4254</v>
      </c>
      <c r="G306" s="136" t="s">
        <v>236</v>
      </c>
      <c r="H306" s="137">
        <v>84.489000000000004</v>
      </c>
      <c r="I306" s="138"/>
      <c r="J306" s="139">
        <f>ROUND(I306*H306,2)</f>
        <v>0</v>
      </c>
      <c r="K306" s="135" t="s">
        <v>3596</v>
      </c>
      <c r="L306" s="33"/>
      <c r="M306" s="140" t="s">
        <v>21</v>
      </c>
      <c r="N306" s="141" t="s">
        <v>43</v>
      </c>
      <c r="P306" s="142">
        <f>O306*H306</f>
        <v>0</v>
      </c>
      <c r="Q306" s="142">
        <v>0</v>
      </c>
      <c r="R306" s="142">
        <f>Q306*H306</f>
        <v>0</v>
      </c>
      <c r="S306" s="142">
        <v>0</v>
      </c>
      <c r="T306" s="143">
        <f>S306*H306</f>
        <v>0</v>
      </c>
      <c r="AR306" s="144" t="s">
        <v>108</v>
      </c>
      <c r="AT306" s="144" t="s">
        <v>308</v>
      </c>
      <c r="AU306" s="144" t="s">
        <v>81</v>
      </c>
      <c r="AY306" s="18" t="s">
        <v>306</v>
      </c>
      <c r="BE306" s="145">
        <f>IF(N306="základní",J306,0)</f>
        <v>0</v>
      </c>
      <c r="BF306" s="145">
        <f>IF(N306="snížená",J306,0)</f>
        <v>0</v>
      </c>
      <c r="BG306" s="145">
        <f>IF(N306="zákl. přenesená",J306,0)</f>
        <v>0</v>
      </c>
      <c r="BH306" s="145">
        <f>IF(N306="sníž. přenesená",J306,0)</f>
        <v>0</v>
      </c>
      <c r="BI306" s="145">
        <f>IF(N306="nulová",J306,0)</f>
        <v>0</v>
      </c>
      <c r="BJ306" s="18" t="s">
        <v>79</v>
      </c>
      <c r="BK306" s="145">
        <f>ROUND(I306*H306,2)</f>
        <v>0</v>
      </c>
      <c r="BL306" s="18" t="s">
        <v>108</v>
      </c>
      <c r="BM306" s="144" t="s">
        <v>877</v>
      </c>
    </row>
    <row r="307" spans="2:65" s="1" customFormat="1">
      <c r="B307" s="33"/>
      <c r="D307" s="161" t="s">
        <v>321</v>
      </c>
      <c r="F307" s="162" t="s">
        <v>4256</v>
      </c>
      <c r="I307" s="163"/>
      <c r="L307" s="33"/>
      <c r="M307" s="164"/>
      <c r="T307" s="52"/>
      <c r="AT307" s="18" t="s">
        <v>321</v>
      </c>
      <c r="AU307" s="18" t="s">
        <v>81</v>
      </c>
    </row>
    <row r="308" spans="2:65" s="1" customFormat="1" ht="16.5" customHeight="1">
      <c r="B308" s="33"/>
      <c r="C308" s="133" t="s">
        <v>597</v>
      </c>
      <c r="D308" s="133" t="s">
        <v>308</v>
      </c>
      <c r="E308" s="134" t="s">
        <v>6334</v>
      </c>
      <c r="F308" s="135" t="s">
        <v>6335</v>
      </c>
      <c r="G308" s="136" t="s">
        <v>236</v>
      </c>
      <c r="H308" s="137">
        <v>168.97800000000001</v>
      </c>
      <c r="I308" s="138"/>
      <c r="J308" s="139">
        <f>ROUND(I308*H308,2)</f>
        <v>0</v>
      </c>
      <c r="K308" s="135" t="s">
        <v>3596</v>
      </c>
      <c r="L308" s="33"/>
      <c r="M308" s="140" t="s">
        <v>21</v>
      </c>
      <c r="N308" s="141" t="s">
        <v>43</v>
      </c>
      <c r="P308" s="142">
        <f>O308*H308</f>
        <v>0</v>
      </c>
      <c r="Q308" s="142">
        <v>0</v>
      </c>
      <c r="R308" s="142">
        <f>Q308*H308</f>
        <v>0</v>
      </c>
      <c r="S308" s="142">
        <v>0</v>
      </c>
      <c r="T308" s="143">
        <f>S308*H308</f>
        <v>0</v>
      </c>
      <c r="AR308" s="144" t="s">
        <v>108</v>
      </c>
      <c r="AT308" s="144" t="s">
        <v>308</v>
      </c>
      <c r="AU308" s="144" t="s">
        <v>81</v>
      </c>
      <c r="AY308" s="18" t="s">
        <v>306</v>
      </c>
      <c r="BE308" s="145">
        <f>IF(N308="základní",J308,0)</f>
        <v>0</v>
      </c>
      <c r="BF308" s="145">
        <f>IF(N308="snížená",J308,0)</f>
        <v>0</v>
      </c>
      <c r="BG308" s="145">
        <f>IF(N308="zákl. přenesená",J308,0)</f>
        <v>0</v>
      </c>
      <c r="BH308" s="145">
        <f>IF(N308="sníž. přenesená",J308,0)</f>
        <v>0</v>
      </c>
      <c r="BI308" s="145">
        <f>IF(N308="nulová",J308,0)</f>
        <v>0</v>
      </c>
      <c r="BJ308" s="18" t="s">
        <v>79</v>
      </c>
      <c r="BK308" s="145">
        <f>ROUND(I308*H308,2)</f>
        <v>0</v>
      </c>
      <c r="BL308" s="18" t="s">
        <v>108</v>
      </c>
      <c r="BM308" s="144" t="s">
        <v>888</v>
      </c>
    </row>
    <row r="309" spans="2:65" s="1" customFormat="1">
      <c r="B309" s="33"/>
      <c r="D309" s="161" t="s">
        <v>321</v>
      </c>
      <c r="F309" s="162" t="s">
        <v>6336</v>
      </c>
      <c r="I309" s="163"/>
      <c r="L309" s="33"/>
      <c r="M309" s="164"/>
      <c r="T309" s="52"/>
      <c r="AT309" s="18" t="s">
        <v>321</v>
      </c>
      <c r="AU309" s="18" t="s">
        <v>81</v>
      </c>
    </row>
    <row r="310" spans="2:65" s="14" customFormat="1">
      <c r="B310" s="165"/>
      <c r="D310" s="147" t="s">
        <v>313</v>
      </c>
      <c r="E310" s="166" t="s">
        <v>21</v>
      </c>
      <c r="F310" s="167" t="s">
        <v>6337</v>
      </c>
      <c r="H310" s="166" t="s">
        <v>21</v>
      </c>
      <c r="I310" s="168"/>
      <c r="L310" s="165"/>
      <c r="M310" s="169"/>
      <c r="T310" s="170"/>
      <c r="AT310" s="166" t="s">
        <v>313</v>
      </c>
      <c r="AU310" s="166" t="s">
        <v>81</v>
      </c>
      <c r="AV310" s="14" t="s">
        <v>79</v>
      </c>
      <c r="AW310" s="14" t="s">
        <v>34</v>
      </c>
      <c r="AX310" s="14" t="s">
        <v>72</v>
      </c>
      <c r="AY310" s="166" t="s">
        <v>306</v>
      </c>
    </row>
    <row r="311" spans="2:65" s="12" customFormat="1">
      <c r="B311" s="146"/>
      <c r="D311" s="147" t="s">
        <v>313</v>
      </c>
      <c r="E311" s="148" t="s">
        <v>21</v>
      </c>
      <c r="F311" s="149" t="s">
        <v>6338</v>
      </c>
      <c r="H311" s="150">
        <v>168.97800000000001</v>
      </c>
      <c r="I311" s="151"/>
      <c r="L311" s="146"/>
      <c r="M311" s="152"/>
      <c r="T311" s="153"/>
      <c r="AT311" s="148" t="s">
        <v>313</v>
      </c>
      <c r="AU311" s="148" t="s">
        <v>81</v>
      </c>
      <c r="AV311" s="12" t="s">
        <v>81</v>
      </c>
      <c r="AW311" s="12" t="s">
        <v>34</v>
      </c>
      <c r="AX311" s="12" t="s">
        <v>72</v>
      </c>
      <c r="AY311" s="148" t="s">
        <v>306</v>
      </c>
    </row>
    <row r="312" spans="2:65" s="15" customFormat="1">
      <c r="B312" s="171"/>
      <c r="D312" s="147" t="s">
        <v>313</v>
      </c>
      <c r="E312" s="172" t="s">
        <v>21</v>
      </c>
      <c r="F312" s="173" t="s">
        <v>331</v>
      </c>
      <c r="H312" s="174">
        <v>168.97800000000001</v>
      </c>
      <c r="I312" s="175"/>
      <c r="L312" s="171"/>
      <c r="M312" s="176"/>
      <c r="T312" s="177"/>
      <c r="AT312" s="172" t="s">
        <v>313</v>
      </c>
      <c r="AU312" s="172" t="s">
        <v>81</v>
      </c>
      <c r="AV312" s="15" t="s">
        <v>108</v>
      </c>
      <c r="AW312" s="15" t="s">
        <v>34</v>
      </c>
      <c r="AX312" s="15" t="s">
        <v>79</v>
      </c>
      <c r="AY312" s="172" t="s">
        <v>306</v>
      </c>
    </row>
    <row r="313" spans="2:65" s="1" customFormat="1" ht="16.5" customHeight="1">
      <c r="B313" s="33"/>
      <c r="C313" s="179" t="s">
        <v>603</v>
      </c>
      <c r="D313" s="179" t="s">
        <v>447</v>
      </c>
      <c r="E313" s="180" t="s">
        <v>6339</v>
      </c>
      <c r="F313" s="181" t="s">
        <v>6340</v>
      </c>
      <c r="G313" s="182" t="s">
        <v>236</v>
      </c>
      <c r="H313" s="183">
        <v>168.97800000000001</v>
      </c>
      <c r="I313" s="184"/>
      <c r="J313" s="185">
        <f>ROUND(I313*H313,2)</f>
        <v>0</v>
      </c>
      <c r="K313" s="181" t="s">
        <v>3596</v>
      </c>
      <c r="L313" s="186"/>
      <c r="M313" s="187" t="s">
        <v>21</v>
      </c>
      <c r="N313" s="188" t="s">
        <v>43</v>
      </c>
      <c r="P313" s="142">
        <f>O313*H313</f>
        <v>0</v>
      </c>
      <c r="Q313" s="142">
        <v>0</v>
      </c>
      <c r="R313" s="142">
        <f>Q313*H313</f>
        <v>0</v>
      </c>
      <c r="S313" s="142">
        <v>0</v>
      </c>
      <c r="T313" s="143">
        <f>S313*H313</f>
        <v>0</v>
      </c>
      <c r="AR313" s="144" t="s">
        <v>365</v>
      </c>
      <c r="AT313" s="144" t="s">
        <v>447</v>
      </c>
      <c r="AU313" s="144" t="s">
        <v>81</v>
      </c>
      <c r="AY313" s="18" t="s">
        <v>306</v>
      </c>
      <c r="BE313" s="145">
        <f>IF(N313="základní",J313,0)</f>
        <v>0</v>
      </c>
      <c r="BF313" s="145">
        <f>IF(N313="snížená",J313,0)</f>
        <v>0</v>
      </c>
      <c r="BG313" s="145">
        <f>IF(N313="zákl. přenesená",J313,0)</f>
        <v>0</v>
      </c>
      <c r="BH313" s="145">
        <f>IF(N313="sníž. přenesená",J313,0)</f>
        <v>0</v>
      </c>
      <c r="BI313" s="145">
        <f>IF(N313="nulová",J313,0)</f>
        <v>0</v>
      </c>
      <c r="BJ313" s="18" t="s">
        <v>79</v>
      </c>
      <c r="BK313" s="145">
        <f>ROUND(I313*H313,2)</f>
        <v>0</v>
      </c>
      <c r="BL313" s="18" t="s">
        <v>108</v>
      </c>
      <c r="BM313" s="144" t="s">
        <v>904</v>
      </c>
    </row>
    <row r="314" spans="2:65" s="11" customFormat="1" ht="22.9" customHeight="1">
      <c r="B314" s="121"/>
      <c r="D314" s="122" t="s">
        <v>71</v>
      </c>
      <c r="E314" s="131" t="s">
        <v>6341</v>
      </c>
      <c r="F314" s="131" t="s">
        <v>6342</v>
      </c>
      <c r="I314" s="124"/>
      <c r="J314" s="132">
        <f>BK314</f>
        <v>0</v>
      </c>
      <c r="L314" s="121"/>
      <c r="M314" s="126"/>
      <c r="P314" s="127">
        <f>SUM(P315:P326)</f>
        <v>0</v>
      </c>
      <c r="R314" s="127">
        <f>SUM(R315:R326)</f>
        <v>0</v>
      </c>
      <c r="T314" s="128">
        <f>SUM(T315:T326)</f>
        <v>0</v>
      </c>
      <c r="AR314" s="122" t="s">
        <v>79</v>
      </c>
      <c r="AT314" s="129" t="s">
        <v>71</v>
      </c>
      <c r="AU314" s="129" t="s">
        <v>79</v>
      </c>
      <c r="AY314" s="122" t="s">
        <v>306</v>
      </c>
      <c r="BK314" s="130">
        <f>SUM(BK315:BK326)</f>
        <v>0</v>
      </c>
    </row>
    <row r="315" spans="2:65" s="1" customFormat="1" ht="16.5" customHeight="1">
      <c r="B315" s="33"/>
      <c r="C315" s="133" t="s">
        <v>610</v>
      </c>
      <c r="D315" s="133" t="s">
        <v>308</v>
      </c>
      <c r="E315" s="134" t="s">
        <v>6343</v>
      </c>
      <c r="F315" s="135" t="s">
        <v>6344</v>
      </c>
      <c r="G315" s="136" t="s">
        <v>236</v>
      </c>
      <c r="H315" s="137">
        <v>12.5</v>
      </c>
      <c r="I315" s="138"/>
      <c r="J315" s="139">
        <f>ROUND(I315*H315,2)</f>
        <v>0</v>
      </c>
      <c r="K315" s="135" t="s">
        <v>311</v>
      </c>
      <c r="L315" s="33"/>
      <c r="M315" s="140" t="s">
        <v>21</v>
      </c>
      <c r="N315" s="141" t="s">
        <v>43</v>
      </c>
      <c r="P315" s="142">
        <f>O315*H315</f>
        <v>0</v>
      </c>
      <c r="Q315" s="142">
        <v>0</v>
      </c>
      <c r="R315" s="142">
        <f>Q315*H315</f>
        <v>0</v>
      </c>
      <c r="S315" s="142">
        <v>0</v>
      </c>
      <c r="T315" s="143">
        <f>S315*H315</f>
        <v>0</v>
      </c>
      <c r="AR315" s="144" t="s">
        <v>108</v>
      </c>
      <c r="AT315" s="144" t="s">
        <v>308</v>
      </c>
      <c r="AU315" s="144" t="s">
        <v>81</v>
      </c>
      <c r="AY315" s="18" t="s">
        <v>306</v>
      </c>
      <c r="BE315" s="145">
        <f>IF(N315="základní",J315,0)</f>
        <v>0</v>
      </c>
      <c r="BF315" s="145">
        <f>IF(N315="snížená",J315,0)</f>
        <v>0</v>
      </c>
      <c r="BG315" s="145">
        <f>IF(N315="zákl. přenesená",J315,0)</f>
        <v>0</v>
      </c>
      <c r="BH315" s="145">
        <f>IF(N315="sníž. přenesená",J315,0)</f>
        <v>0</v>
      </c>
      <c r="BI315" s="145">
        <f>IF(N315="nulová",J315,0)</f>
        <v>0</v>
      </c>
      <c r="BJ315" s="18" t="s">
        <v>79</v>
      </c>
      <c r="BK315" s="145">
        <f>ROUND(I315*H315,2)</f>
        <v>0</v>
      </c>
      <c r="BL315" s="18" t="s">
        <v>108</v>
      </c>
      <c r="BM315" s="144" t="s">
        <v>927</v>
      </c>
    </row>
    <row r="316" spans="2:65" s="1" customFormat="1" ht="39">
      <c r="B316" s="33"/>
      <c r="D316" s="147" t="s">
        <v>356</v>
      </c>
      <c r="F316" s="178" t="s">
        <v>6345</v>
      </c>
      <c r="I316" s="163"/>
      <c r="L316" s="33"/>
      <c r="M316" s="164"/>
      <c r="T316" s="52"/>
      <c r="AT316" s="18" t="s">
        <v>356</v>
      </c>
      <c r="AU316" s="18" t="s">
        <v>81</v>
      </c>
    </row>
    <row r="317" spans="2:65" s="12" customFormat="1">
      <c r="B317" s="146"/>
      <c r="D317" s="147" t="s">
        <v>313</v>
      </c>
      <c r="E317" s="148" t="s">
        <v>21</v>
      </c>
      <c r="F317" s="149" t="s">
        <v>6346</v>
      </c>
      <c r="H317" s="150">
        <v>12.5</v>
      </c>
      <c r="I317" s="151"/>
      <c r="L317" s="146"/>
      <c r="M317" s="152"/>
      <c r="T317" s="153"/>
      <c r="AT317" s="148" t="s">
        <v>313</v>
      </c>
      <c r="AU317" s="148" t="s">
        <v>81</v>
      </c>
      <c r="AV317" s="12" t="s">
        <v>81</v>
      </c>
      <c r="AW317" s="12" t="s">
        <v>34</v>
      </c>
      <c r="AX317" s="12" t="s">
        <v>72</v>
      </c>
      <c r="AY317" s="148" t="s">
        <v>306</v>
      </c>
    </row>
    <row r="318" spans="2:65" s="15" customFormat="1">
      <c r="B318" s="171"/>
      <c r="D318" s="147" t="s">
        <v>313</v>
      </c>
      <c r="E318" s="172" t="s">
        <v>21</v>
      </c>
      <c r="F318" s="173" t="s">
        <v>331</v>
      </c>
      <c r="H318" s="174">
        <v>12.5</v>
      </c>
      <c r="I318" s="175"/>
      <c r="L318" s="171"/>
      <c r="M318" s="176"/>
      <c r="T318" s="177"/>
      <c r="AT318" s="172" t="s">
        <v>313</v>
      </c>
      <c r="AU318" s="172" t="s">
        <v>81</v>
      </c>
      <c r="AV318" s="15" t="s">
        <v>108</v>
      </c>
      <c r="AW318" s="15" t="s">
        <v>34</v>
      </c>
      <c r="AX318" s="15" t="s">
        <v>79</v>
      </c>
      <c r="AY318" s="172" t="s">
        <v>306</v>
      </c>
    </row>
    <row r="319" spans="2:65" s="1" customFormat="1" ht="16.5" customHeight="1">
      <c r="B319" s="33"/>
      <c r="C319" s="133" t="s">
        <v>618</v>
      </c>
      <c r="D319" s="133" t="s">
        <v>308</v>
      </c>
      <c r="E319" s="134" t="s">
        <v>6347</v>
      </c>
      <c r="F319" s="135" t="s">
        <v>6348</v>
      </c>
      <c r="G319" s="136" t="s">
        <v>236</v>
      </c>
      <c r="H319" s="137">
        <v>12.5</v>
      </c>
      <c r="I319" s="138"/>
      <c r="J319" s="139">
        <f>ROUND(I319*H319,2)</f>
        <v>0</v>
      </c>
      <c r="K319" s="135" t="s">
        <v>311</v>
      </c>
      <c r="L319" s="33"/>
      <c r="M319" s="140" t="s">
        <v>21</v>
      </c>
      <c r="N319" s="141" t="s">
        <v>43</v>
      </c>
      <c r="P319" s="142">
        <f>O319*H319</f>
        <v>0</v>
      </c>
      <c r="Q319" s="142">
        <v>0</v>
      </c>
      <c r="R319" s="142">
        <f>Q319*H319</f>
        <v>0</v>
      </c>
      <c r="S319" s="142">
        <v>0</v>
      </c>
      <c r="T319" s="143">
        <f>S319*H319</f>
        <v>0</v>
      </c>
      <c r="AR319" s="144" t="s">
        <v>108</v>
      </c>
      <c r="AT319" s="144" t="s">
        <v>308</v>
      </c>
      <c r="AU319" s="144" t="s">
        <v>81</v>
      </c>
      <c r="AY319" s="18" t="s">
        <v>306</v>
      </c>
      <c r="BE319" s="145">
        <f>IF(N319="základní",J319,0)</f>
        <v>0</v>
      </c>
      <c r="BF319" s="145">
        <f>IF(N319="snížená",J319,0)</f>
        <v>0</v>
      </c>
      <c r="BG319" s="145">
        <f>IF(N319="zákl. přenesená",J319,0)</f>
        <v>0</v>
      </c>
      <c r="BH319" s="145">
        <f>IF(N319="sníž. přenesená",J319,0)</f>
        <v>0</v>
      </c>
      <c r="BI319" s="145">
        <f>IF(N319="nulová",J319,0)</f>
        <v>0</v>
      </c>
      <c r="BJ319" s="18" t="s">
        <v>79</v>
      </c>
      <c r="BK319" s="145">
        <f>ROUND(I319*H319,2)</f>
        <v>0</v>
      </c>
      <c r="BL319" s="18" t="s">
        <v>108</v>
      </c>
      <c r="BM319" s="144" t="s">
        <v>943</v>
      </c>
    </row>
    <row r="320" spans="2:65" s="1" customFormat="1" ht="29.25">
      <c r="B320" s="33"/>
      <c r="D320" s="147" t="s">
        <v>356</v>
      </c>
      <c r="F320" s="178" t="s">
        <v>6349</v>
      </c>
      <c r="I320" s="163"/>
      <c r="L320" s="33"/>
      <c r="M320" s="164"/>
      <c r="T320" s="52"/>
      <c r="AT320" s="18" t="s">
        <v>356</v>
      </c>
      <c r="AU320" s="18" t="s">
        <v>81</v>
      </c>
    </row>
    <row r="321" spans="2:65" s="1" customFormat="1" ht="16.5" customHeight="1">
      <c r="B321" s="33"/>
      <c r="C321" s="133" t="s">
        <v>629</v>
      </c>
      <c r="D321" s="133" t="s">
        <v>308</v>
      </c>
      <c r="E321" s="134" t="s">
        <v>6350</v>
      </c>
      <c r="F321" s="135" t="s">
        <v>6351</v>
      </c>
      <c r="G321" s="136" t="s">
        <v>236</v>
      </c>
      <c r="H321" s="137">
        <v>12.5</v>
      </c>
      <c r="I321" s="138"/>
      <c r="J321" s="139">
        <f>ROUND(I321*H321,2)</f>
        <v>0</v>
      </c>
      <c r="K321" s="135" t="s">
        <v>311</v>
      </c>
      <c r="L321" s="33"/>
      <c r="M321" s="140" t="s">
        <v>21</v>
      </c>
      <c r="N321" s="141" t="s">
        <v>43</v>
      </c>
      <c r="P321" s="142">
        <f>O321*H321</f>
        <v>0</v>
      </c>
      <c r="Q321" s="142">
        <v>0</v>
      </c>
      <c r="R321" s="142">
        <f>Q321*H321</f>
        <v>0</v>
      </c>
      <c r="S321" s="142">
        <v>0</v>
      </c>
      <c r="T321" s="143">
        <f>S321*H321</f>
        <v>0</v>
      </c>
      <c r="AR321" s="144" t="s">
        <v>108</v>
      </c>
      <c r="AT321" s="144" t="s">
        <v>308</v>
      </c>
      <c r="AU321" s="144" t="s">
        <v>81</v>
      </c>
      <c r="AY321" s="18" t="s">
        <v>306</v>
      </c>
      <c r="BE321" s="145">
        <f>IF(N321="základní",J321,0)</f>
        <v>0</v>
      </c>
      <c r="BF321" s="145">
        <f>IF(N321="snížená",J321,0)</f>
        <v>0</v>
      </c>
      <c r="BG321" s="145">
        <f>IF(N321="zákl. přenesená",J321,0)</f>
        <v>0</v>
      </c>
      <c r="BH321" s="145">
        <f>IF(N321="sníž. přenesená",J321,0)</f>
        <v>0</v>
      </c>
      <c r="BI321" s="145">
        <f>IF(N321="nulová",J321,0)</f>
        <v>0</v>
      </c>
      <c r="BJ321" s="18" t="s">
        <v>79</v>
      </c>
      <c r="BK321" s="145">
        <f>ROUND(I321*H321,2)</f>
        <v>0</v>
      </c>
      <c r="BL321" s="18" t="s">
        <v>108</v>
      </c>
      <c r="BM321" s="144" t="s">
        <v>954</v>
      </c>
    </row>
    <row r="322" spans="2:65" s="1" customFormat="1" ht="39">
      <c r="B322" s="33"/>
      <c r="D322" s="147" t="s">
        <v>356</v>
      </c>
      <c r="F322" s="178" t="s">
        <v>6352</v>
      </c>
      <c r="I322" s="163"/>
      <c r="L322" s="33"/>
      <c r="M322" s="164"/>
      <c r="T322" s="52"/>
      <c r="AT322" s="18" t="s">
        <v>356</v>
      </c>
      <c r="AU322" s="18" t="s">
        <v>81</v>
      </c>
    </row>
    <row r="323" spans="2:65" s="1" customFormat="1" ht="16.5" customHeight="1">
      <c r="B323" s="33"/>
      <c r="C323" s="133" t="s">
        <v>635</v>
      </c>
      <c r="D323" s="133" t="s">
        <v>308</v>
      </c>
      <c r="E323" s="134" t="s">
        <v>6353</v>
      </c>
      <c r="F323" s="135" t="s">
        <v>6354</v>
      </c>
      <c r="G323" s="136" t="s">
        <v>236</v>
      </c>
      <c r="H323" s="137">
        <v>12.5</v>
      </c>
      <c r="I323" s="138"/>
      <c r="J323" s="139">
        <f>ROUND(I323*H323,2)</f>
        <v>0</v>
      </c>
      <c r="K323" s="135" t="s">
        <v>311</v>
      </c>
      <c r="L323" s="33"/>
      <c r="M323" s="140" t="s">
        <v>21</v>
      </c>
      <c r="N323" s="141" t="s">
        <v>43</v>
      </c>
      <c r="P323" s="142">
        <f>O323*H323</f>
        <v>0</v>
      </c>
      <c r="Q323" s="142">
        <v>0</v>
      </c>
      <c r="R323" s="142">
        <f>Q323*H323</f>
        <v>0</v>
      </c>
      <c r="S323" s="142">
        <v>0</v>
      </c>
      <c r="T323" s="143">
        <f>S323*H323</f>
        <v>0</v>
      </c>
      <c r="AR323" s="144" t="s">
        <v>108</v>
      </c>
      <c r="AT323" s="144" t="s">
        <v>308</v>
      </c>
      <c r="AU323" s="144" t="s">
        <v>81</v>
      </c>
      <c r="AY323" s="18" t="s">
        <v>306</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108</v>
      </c>
      <c r="BM323" s="144" t="s">
        <v>965</v>
      </c>
    </row>
    <row r="324" spans="2:65" s="1" customFormat="1" ht="39">
      <c r="B324" s="33"/>
      <c r="D324" s="147" t="s">
        <v>356</v>
      </c>
      <c r="F324" s="178" t="s">
        <v>6355</v>
      </c>
      <c r="I324" s="163"/>
      <c r="L324" s="33"/>
      <c r="M324" s="164"/>
      <c r="T324" s="52"/>
      <c r="AT324" s="18" t="s">
        <v>356</v>
      </c>
      <c r="AU324" s="18" t="s">
        <v>81</v>
      </c>
    </row>
    <row r="325" spans="2:65" s="1" customFormat="1" ht="16.5" customHeight="1">
      <c r="B325" s="33"/>
      <c r="C325" s="133" t="s">
        <v>640</v>
      </c>
      <c r="D325" s="133" t="s">
        <v>308</v>
      </c>
      <c r="E325" s="134" t="s">
        <v>6356</v>
      </c>
      <c r="F325" s="135" t="s">
        <v>6357</v>
      </c>
      <c r="G325" s="136" t="s">
        <v>236</v>
      </c>
      <c r="H325" s="137">
        <v>12.5</v>
      </c>
      <c r="I325" s="138"/>
      <c r="J325" s="139">
        <f>ROUND(I325*H325,2)</f>
        <v>0</v>
      </c>
      <c r="K325" s="135" t="s">
        <v>311</v>
      </c>
      <c r="L325" s="33"/>
      <c r="M325" s="140" t="s">
        <v>21</v>
      </c>
      <c r="N325" s="141" t="s">
        <v>43</v>
      </c>
      <c r="P325" s="142">
        <f>O325*H325</f>
        <v>0</v>
      </c>
      <c r="Q325" s="142">
        <v>0</v>
      </c>
      <c r="R325" s="142">
        <f>Q325*H325</f>
        <v>0</v>
      </c>
      <c r="S325" s="142">
        <v>0</v>
      </c>
      <c r="T325" s="143">
        <f>S325*H325</f>
        <v>0</v>
      </c>
      <c r="AR325" s="144" t="s">
        <v>108</v>
      </c>
      <c r="AT325" s="144" t="s">
        <v>308</v>
      </c>
      <c r="AU325" s="144" t="s">
        <v>81</v>
      </c>
      <c r="AY325" s="18" t="s">
        <v>306</v>
      </c>
      <c r="BE325" s="145">
        <f>IF(N325="základní",J325,0)</f>
        <v>0</v>
      </c>
      <c r="BF325" s="145">
        <f>IF(N325="snížená",J325,0)</f>
        <v>0</v>
      </c>
      <c r="BG325" s="145">
        <f>IF(N325="zákl. přenesená",J325,0)</f>
        <v>0</v>
      </c>
      <c r="BH325" s="145">
        <f>IF(N325="sníž. přenesená",J325,0)</f>
        <v>0</v>
      </c>
      <c r="BI325" s="145">
        <f>IF(N325="nulová",J325,0)</f>
        <v>0</v>
      </c>
      <c r="BJ325" s="18" t="s">
        <v>79</v>
      </c>
      <c r="BK325" s="145">
        <f>ROUND(I325*H325,2)</f>
        <v>0</v>
      </c>
      <c r="BL325" s="18" t="s">
        <v>108</v>
      </c>
      <c r="BM325" s="144" t="s">
        <v>977</v>
      </c>
    </row>
    <row r="326" spans="2:65" s="1" customFormat="1" ht="19.5">
      <c r="B326" s="33"/>
      <c r="D326" s="147" t="s">
        <v>356</v>
      </c>
      <c r="F326" s="178" t="s">
        <v>6358</v>
      </c>
      <c r="I326" s="163"/>
      <c r="L326" s="33"/>
      <c r="M326" s="164"/>
      <c r="T326" s="52"/>
      <c r="AT326" s="18" t="s">
        <v>356</v>
      </c>
      <c r="AU326" s="18" t="s">
        <v>81</v>
      </c>
    </row>
    <row r="327" spans="2:65" s="11" customFormat="1" ht="22.9" customHeight="1">
      <c r="B327" s="121"/>
      <c r="D327" s="122" t="s">
        <v>71</v>
      </c>
      <c r="E327" s="131" t="s">
        <v>6359</v>
      </c>
      <c r="F327" s="131" t="s">
        <v>6360</v>
      </c>
      <c r="I327" s="124"/>
      <c r="J327" s="132">
        <f>BK327</f>
        <v>0</v>
      </c>
      <c r="L327" s="121"/>
      <c r="M327" s="126"/>
      <c r="P327" s="127">
        <f>SUM(P328:P337)</f>
        <v>0</v>
      </c>
      <c r="R327" s="127">
        <f>SUM(R328:R337)</f>
        <v>0</v>
      </c>
      <c r="T327" s="128">
        <f>SUM(T328:T337)</f>
        <v>0</v>
      </c>
      <c r="AR327" s="122" t="s">
        <v>79</v>
      </c>
      <c r="AT327" s="129" t="s">
        <v>71</v>
      </c>
      <c r="AU327" s="129" t="s">
        <v>79</v>
      </c>
      <c r="AY327" s="122" t="s">
        <v>306</v>
      </c>
      <c r="BK327" s="130">
        <f>SUM(BK328:BK337)</f>
        <v>0</v>
      </c>
    </row>
    <row r="328" spans="2:65" s="1" customFormat="1" ht="16.5" customHeight="1">
      <c r="B328" s="33"/>
      <c r="C328" s="133" t="s">
        <v>646</v>
      </c>
      <c r="D328" s="133" t="s">
        <v>308</v>
      </c>
      <c r="E328" s="134" t="s">
        <v>6361</v>
      </c>
      <c r="F328" s="135" t="s">
        <v>6362</v>
      </c>
      <c r="G328" s="136" t="s">
        <v>236</v>
      </c>
      <c r="H328" s="137">
        <v>125.83</v>
      </c>
      <c r="I328" s="138"/>
      <c r="J328" s="139">
        <f>ROUND(I328*H328,2)</f>
        <v>0</v>
      </c>
      <c r="K328" s="135" t="s">
        <v>311</v>
      </c>
      <c r="L328" s="33"/>
      <c r="M328" s="140" t="s">
        <v>21</v>
      </c>
      <c r="N328" s="141" t="s">
        <v>43</v>
      </c>
      <c r="P328" s="142">
        <f>O328*H328</f>
        <v>0</v>
      </c>
      <c r="Q328" s="142">
        <v>0</v>
      </c>
      <c r="R328" s="142">
        <f>Q328*H328</f>
        <v>0</v>
      </c>
      <c r="S328" s="142">
        <v>0</v>
      </c>
      <c r="T328" s="143">
        <f>S328*H328</f>
        <v>0</v>
      </c>
      <c r="AR328" s="144" t="s">
        <v>108</v>
      </c>
      <c r="AT328" s="144" t="s">
        <v>308</v>
      </c>
      <c r="AU328" s="144" t="s">
        <v>81</v>
      </c>
      <c r="AY328" s="18" t="s">
        <v>306</v>
      </c>
      <c r="BE328" s="145">
        <f>IF(N328="základní",J328,0)</f>
        <v>0</v>
      </c>
      <c r="BF328" s="145">
        <f>IF(N328="snížená",J328,0)</f>
        <v>0</v>
      </c>
      <c r="BG328" s="145">
        <f>IF(N328="zákl. přenesená",J328,0)</f>
        <v>0</v>
      </c>
      <c r="BH328" s="145">
        <f>IF(N328="sníž. přenesená",J328,0)</f>
        <v>0</v>
      </c>
      <c r="BI328" s="145">
        <f>IF(N328="nulová",J328,0)</f>
        <v>0</v>
      </c>
      <c r="BJ328" s="18" t="s">
        <v>79</v>
      </c>
      <c r="BK328" s="145">
        <f>ROUND(I328*H328,2)</f>
        <v>0</v>
      </c>
      <c r="BL328" s="18" t="s">
        <v>108</v>
      </c>
      <c r="BM328" s="144" t="s">
        <v>991</v>
      </c>
    </row>
    <row r="329" spans="2:65" s="1" customFormat="1" ht="29.25">
      <c r="B329" s="33"/>
      <c r="D329" s="147" t="s">
        <v>356</v>
      </c>
      <c r="F329" s="178" t="s">
        <v>6363</v>
      </c>
      <c r="I329" s="163"/>
      <c r="L329" s="33"/>
      <c r="M329" s="164"/>
      <c r="T329" s="52"/>
      <c r="AT329" s="18" t="s">
        <v>356</v>
      </c>
      <c r="AU329" s="18" t="s">
        <v>81</v>
      </c>
    </row>
    <row r="330" spans="2:65" s="1" customFormat="1" ht="16.5" customHeight="1">
      <c r="B330" s="33"/>
      <c r="C330" s="133" t="s">
        <v>651</v>
      </c>
      <c r="D330" s="133" t="s">
        <v>308</v>
      </c>
      <c r="E330" s="134" t="s">
        <v>6347</v>
      </c>
      <c r="F330" s="135" t="s">
        <v>6348</v>
      </c>
      <c r="G330" s="136" t="s">
        <v>236</v>
      </c>
      <c r="H330" s="137">
        <v>125.83</v>
      </c>
      <c r="I330" s="138"/>
      <c r="J330" s="139">
        <f>ROUND(I330*H330,2)</f>
        <v>0</v>
      </c>
      <c r="K330" s="135" t="s">
        <v>311</v>
      </c>
      <c r="L330" s="33"/>
      <c r="M330" s="140" t="s">
        <v>21</v>
      </c>
      <c r="N330" s="141" t="s">
        <v>43</v>
      </c>
      <c r="P330" s="142">
        <f>O330*H330</f>
        <v>0</v>
      </c>
      <c r="Q330" s="142">
        <v>0</v>
      </c>
      <c r="R330" s="142">
        <f>Q330*H330</f>
        <v>0</v>
      </c>
      <c r="S330" s="142">
        <v>0</v>
      </c>
      <c r="T330" s="143">
        <f>S330*H330</f>
        <v>0</v>
      </c>
      <c r="AR330" s="144" t="s">
        <v>108</v>
      </c>
      <c r="AT330" s="144" t="s">
        <v>308</v>
      </c>
      <c r="AU330" s="144" t="s">
        <v>81</v>
      </c>
      <c r="AY330" s="18" t="s">
        <v>306</v>
      </c>
      <c r="BE330" s="145">
        <f>IF(N330="základní",J330,0)</f>
        <v>0</v>
      </c>
      <c r="BF330" s="145">
        <f>IF(N330="snížená",J330,0)</f>
        <v>0</v>
      </c>
      <c r="BG330" s="145">
        <f>IF(N330="zákl. přenesená",J330,0)</f>
        <v>0</v>
      </c>
      <c r="BH330" s="145">
        <f>IF(N330="sníž. přenesená",J330,0)</f>
        <v>0</v>
      </c>
      <c r="BI330" s="145">
        <f>IF(N330="nulová",J330,0)</f>
        <v>0</v>
      </c>
      <c r="BJ330" s="18" t="s">
        <v>79</v>
      </c>
      <c r="BK330" s="145">
        <f>ROUND(I330*H330,2)</f>
        <v>0</v>
      </c>
      <c r="BL330" s="18" t="s">
        <v>108</v>
      </c>
      <c r="BM330" s="144" t="s">
        <v>1002</v>
      </c>
    </row>
    <row r="331" spans="2:65" s="1" customFormat="1" ht="29.25">
      <c r="B331" s="33"/>
      <c r="D331" s="147" t="s">
        <v>356</v>
      </c>
      <c r="F331" s="178" t="s">
        <v>6349</v>
      </c>
      <c r="I331" s="163"/>
      <c r="L331" s="33"/>
      <c r="M331" s="164"/>
      <c r="T331" s="52"/>
      <c r="AT331" s="18" t="s">
        <v>356</v>
      </c>
      <c r="AU331" s="18" t="s">
        <v>81</v>
      </c>
    </row>
    <row r="332" spans="2:65" s="1" customFormat="1" ht="16.5" customHeight="1">
      <c r="B332" s="33"/>
      <c r="C332" s="133" t="s">
        <v>658</v>
      </c>
      <c r="D332" s="133" t="s">
        <v>308</v>
      </c>
      <c r="E332" s="134" t="s">
        <v>6350</v>
      </c>
      <c r="F332" s="135" t="s">
        <v>6351</v>
      </c>
      <c r="G332" s="136" t="s">
        <v>236</v>
      </c>
      <c r="H332" s="137">
        <v>125.83</v>
      </c>
      <c r="I332" s="138"/>
      <c r="J332" s="139">
        <f>ROUND(I332*H332,2)</f>
        <v>0</v>
      </c>
      <c r="K332" s="135" t="s">
        <v>311</v>
      </c>
      <c r="L332" s="33"/>
      <c r="M332" s="140" t="s">
        <v>21</v>
      </c>
      <c r="N332" s="141" t="s">
        <v>43</v>
      </c>
      <c r="P332" s="142">
        <f>O332*H332</f>
        <v>0</v>
      </c>
      <c r="Q332" s="142">
        <v>0</v>
      </c>
      <c r="R332" s="142">
        <f>Q332*H332</f>
        <v>0</v>
      </c>
      <c r="S332" s="142">
        <v>0</v>
      </c>
      <c r="T332" s="143">
        <f>S332*H332</f>
        <v>0</v>
      </c>
      <c r="AR332" s="144" t="s">
        <v>108</v>
      </c>
      <c r="AT332" s="144" t="s">
        <v>308</v>
      </c>
      <c r="AU332" s="144" t="s">
        <v>81</v>
      </c>
      <c r="AY332" s="18" t="s">
        <v>306</v>
      </c>
      <c r="BE332" s="145">
        <f>IF(N332="základní",J332,0)</f>
        <v>0</v>
      </c>
      <c r="BF332" s="145">
        <f>IF(N332="snížená",J332,0)</f>
        <v>0</v>
      </c>
      <c r="BG332" s="145">
        <f>IF(N332="zákl. přenesená",J332,0)</f>
        <v>0</v>
      </c>
      <c r="BH332" s="145">
        <f>IF(N332="sníž. přenesená",J332,0)</f>
        <v>0</v>
      </c>
      <c r="BI332" s="145">
        <f>IF(N332="nulová",J332,0)</f>
        <v>0</v>
      </c>
      <c r="BJ332" s="18" t="s">
        <v>79</v>
      </c>
      <c r="BK332" s="145">
        <f>ROUND(I332*H332,2)</f>
        <v>0</v>
      </c>
      <c r="BL332" s="18" t="s">
        <v>108</v>
      </c>
      <c r="BM332" s="144" t="s">
        <v>1014</v>
      </c>
    </row>
    <row r="333" spans="2:65" s="1" customFormat="1" ht="39">
      <c r="B333" s="33"/>
      <c r="D333" s="147" t="s">
        <v>356</v>
      </c>
      <c r="F333" s="178" t="s">
        <v>6352</v>
      </c>
      <c r="I333" s="163"/>
      <c r="L333" s="33"/>
      <c r="M333" s="164"/>
      <c r="T333" s="52"/>
      <c r="AT333" s="18" t="s">
        <v>356</v>
      </c>
      <c r="AU333" s="18" t="s">
        <v>81</v>
      </c>
    </row>
    <row r="334" spans="2:65" s="1" customFormat="1" ht="16.5" customHeight="1">
      <c r="B334" s="33"/>
      <c r="C334" s="133" t="s">
        <v>665</v>
      </c>
      <c r="D334" s="133" t="s">
        <v>308</v>
      </c>
      <c r="E334" s="134" t="s">
        <v>6353</v>
      </c>
      <c r="F334" s="135" t="s">
        <v>6354</v>
      </c>
      <c r="G334" s="136" t="s">
        <v>236</v>
      </c>
      <c r="H334" s="137">
        <v>125.83</v>
      </c>
      <c r="I334" s="138"/>
      <c r="J334" s="139">
        <f>ROUND(I334*H334,2)</f>
        <v>0</v>
      </c>
      <c r="K334" s="135" t="s">
        <v>311</v>
      </c>
      <c r="L334" s="33"/>
      <c r="M334" s="140" t="s">
        <v>21</v>
      </c>
      <c r="N334" s="141" t="s">
        <v>43</v>
      </c>
      <c r="P334" s="142">
        <f>O334*H334</f>
        <v>0</v>
      </c>
      <c r="Q334" s="142">
        <v>0</v>
      </c>
      <c r="R334" s="142">
        <f>Q334*H334</f>
        <v>0</v>
      </c>
      <c r="S334" s="142">
        <v>0</v>
      </c>
      <c r="T334" s="143">
        <f>S334*H334</f>
        <v>0</v>
      </c>
      <c r="AR334" s="144" t="s">
        <v>108</v>
      </c>
      <c r="AT334" s="144" t="s">
        <v>308</v>
      </c>
      <c r="AU334" s="144" t="s">
        <v>81</v>
      </c>
      <c r="AY334" s="18" t="s">
        <v>306</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108</v>
      </c>
      <c r="BM334" s="144" t="s">
        <v>1026</v>
      </c>
    </row>
    <row r="335" spans="2:65" s="1" customFormat="1" ht="39">
      <c r="B335" s="33"/>
      <c r="D335" s="147" t="s">
        <v>356</v>
      </c>
      <c r="F335" s="178" t="s">
        <v>6355</v>
      </c>
      <c r="I335" s="163"/>
      <c r="L335" s="33"/>
      <c r="M335" s="164"/>
      <c r="T335" s="52"/>
      <c r="AT335" s="18" t="s">
        <v>356</v>
      </c>
      <c r="AU335" s="18" t="s">
        <v>81</v>
      </c>
    </row>
    <row r="336" spans="2:65" s="1" customFormat="1" ht="16.5" customHeight="1">
      <c r="B336" s="33"/>
      <c r="C336" s="133" t="s">
        <v>680</v>
      </c>
      <c r="D336" s="133" t="s">
        <v>308</v>
      </c>
      <c r="E336" s="134" t="s">
        <v>6356</v>
      </c>
      <c r="F336" s="135" t="s">
        <v>6357</v>
      </c>
      <c r="G336" s="136" t="s">
        <v>236</v>
      </c>
      <c r="H336" s="137">
        <v>125.83</v>
      </c>
      <c r="I336" s="138"/>
      <c r="J336" s="139">
        <f>ROUND(I336*H336,2)</f>
        <v>0</v>
      </c>
      <c r="K336" s="135" t="s">
        <v>311</v>
      </c>
      <c r="L336" s="33"/>
      <c r="M336" s="140" t="s">
        <v>21</v>
      </c>
      <c r="N336" s="141" t="s">
        <v>43</v>
      </c>
      <c r="P336" s="142">
        <f>O336*H336</f>
        <v>0</v>
      </c>
      <c r="Q336" s="142">
        <v>0</v>
      </c>
      <c r="R336" s="142">
        <f>Q336*H336</f>
        <v>0</v>
      </c>
      <c r="S336" s="142">
        <v>0</v>
      </c>
      <c r="T336" s="143">
        <f>S336*H336</f>
        <v>0</v>
      </c>
      <c r="AR336" s="144" t="s">
        <v>108</v>
      </c>
      <c r="AT336" s="144" t="s">
        <v>308</v>
      </c>
      <c r="AU336" s="144" t="s">
        <v>81</v>
      </c>
      <c r="AY336" s="18" t="s">
        <v>306</v>
      </c>
      <c r="BE336" s="145">
        <f>IF(N336="základní",J336,0)</f>
        <v>0</v>
      </c>
      <c r="BF336" s="145">
        <f>IF(N336="snížená",J336,0)</f>
        <v>0</v>
      </c>
      <c r="BG336" s="145">
        <f>IF(N336="zákl. přenesená",J336,0)</f>
        <v>0</v>
      </c>
      <c r="BH336" s="145">
        <f>IF(N336="sníž. přenesená",J336,0)</f>
        <v>0</v>
      </c>
      <c r="BI336" s="145">
        <f>IF(N336="nulová",J336,0)</f>
        <v>0</v>
      </c>
      <c r="BJ336" s="18" t="s">
        <v>79</v>
      </c>
      <c r="BK336" s="145">
        <f>ROUND(I336*H336,2)</f>
        <v>0</v>
      </c>
      <c r="BL336" s="18" t="s">
        <v>108</v>
      </c>
      <c r="BM336" s="144" t="s">
        <v>1037</v>
      </c>
    </row>
    <row r="337" spans="2:65" s="1" customFormat="1" ht="19.5">
      <c r="B337" s="33"/>
      <c r="D337" s="147" t="s">
        <v>356</v>
      </c>
      <c r="F337" s="178" t="s">
        <v>6358</v>
      </c>
      <c r="I337" s="163"/>
      <c r="L337" s="33"/>
      <c r="M337" s="164"/>
      <c r="T337" s="52"/>
      <c r="AT337" s="18" t="s">
        <v>356</v>
      </c>
      <c r="AU337" s="18" t="s">
        <v>81</v>
      </c>
    </row>
    <row r="338" spans="2:65" s="11" customFormat="1" ht="22.9" customHeight="1">
      <c r="B338" s="121"/>
      <c r="D338" s="122" t="s">
        <v>71</v>
      </c>
      <c r="E338" s="131" t="s">
        <v>6364</v>
      </c>
      <c r="F338" s="131" t="s">
        <v>6365</v>
      </c>
      <c r="I338" s="124"/>
      <c r="J338" s="132">
        <f>BK338</f>
        <v>0</v>
      </c>
      <c r="L338" s="121"/>
      <c r="M338" s="126"/>
      <c r="P338" s="127">
        <f>SUM(P339:P347)</f>
        <v>0</v>
      </c>
      <c r="R338" s="127">
        <f>SUM(R339:R347)</f>
        <v>0</v>
      </c>
      <c r="T338" s="128">
        <f>SUM(T339:T347)</f>
        <v>0</v>
      </c>
      <c r="AR338" s="122" t="s">
        <v>79</v>
      </c>
      <c r="AT338" s="129" t="s">
        <v>71</v>
      </c>
      <c r="AU338" s="129" t="s">
        <v>79</v>
      </c>
      <c r="AY338" s="122" t="s">
        <v>306</v>
      </c>
      <c r="BK338" s="130">
        <f>SUM(BK339:BK347)</f>
        <v>0</v>
      </c>
    </row>
    <row r="339" spans="2:65" s="1" customFormat="1" ht="16.5" customHeight="1">
      <c r="B339" s="33"/>
      <c r="C339" s="133" t="s">
        <v>703</v>
      </c>
      <c r="D339" s="133" t="s">
        <v>308</v>
      </c>
      <c r="E339" s="134" t="s">
        <v>6366</v>
      </c>
      <c r="F339" s="135" t="s">
        <v>6367</v>
      </c>
      <c r="G339" s="136" t="s">
        <v>318</v>
      </c>
      <c r="H339" s="137">
        <v>2.5</v>
      </c>
      <c r="I339" s="138"/>
      <c r="J339" s="139">
        <f t="shared" ref="J339:J347" si="0">ROUND(I339*H339,2)</f>
        <v>0</v>
      </c>
      <c r="K339" s="135" t="s">
        <v>311</v>
      </c>
      <c r="L339" s="33"/>
      <c r="M339" s="140" t="s">
        <v>21</v>
      </c>
      <c r="N339" s="141" t="s">
        <v>43</v>
      </c>
      <c r="P339" s="142">
        <f t="shared" ref="P339:P347" si="1">O339*H339</f>
        <v>0</v>
      </c>
      <c r="Q339" s="142">
        <v>0</v>
      </c>
      <c r="R339" s="142">
        <f t="shared" ref="R339:R347" si="2">Q339*H339</f>
        <v>0</v>
      </c>
      <c r="S339" s="142">
        <v>0</v>
      </c>
      <c r="T339" s="143">
        <f t="shared" ref="T339:T347" si="3">S339*H339</f>
        <v>0</v>
      </c>
      <c r="AR339" s="144" t="s">
        <v>108</v>
      </c>
      <c r="AT339" s="144" t="s">
        <v>308</v>
      </c>
      <c r="AU339" s="144" t="s">
        <v>81</v>
      </c>
      <c r="AY339" s="18" t="s">
        <v>306</v>
      </c>
      <c r="BE339" s="145">
        <f t="shared" ref="BE339:BE347" si="4">IF(N339="základní",J339,0)</f>
        <v>0</v>
      </c>
      <c r="BF339" s="145">
        <f t="shared" ref="BF339:BF347" si="5">IF(N339="snížená",J339,0)</f>
        <v>0</v>
      </c>
      <c r="BG339" s="145">
        <f t="shared" ref="BG339:BG347" si="6">IF(N339="zákl. přenesená",J339,0)</f>
        <v>0</v>
      </c>
      <c r="BH339" s="145">
        <f t="shared" ref="BH339:BH347" si="7">IF(N339="sníž. přenesená",J339,0)</f>
        <v>0</v>
      </c>
      <c r="BI339" s="145">
        <f t="shared" ref="BI339:BI347" si="8">IF(N339="nulová",J339,0)</f>
        <v>0</v>
      </c>
      <c r="BJ339" s="18" t="s">
        <v>79</v>
      </c>
      <c r="BK339" s="145">
        <f t="shared" ref="BK339:BK347" si="9">ROUND(I339*H339,2)</f>
        <v>0</v>
      </c>
      <c r="BL339" s="18" t="s">
        <v>108</v>
      </c>
      <c r="BM339" s="144" t="s">
        <v>1047</v>
      </c>
    </row>
    <row r="340" spans="2:65" s="1" customFormat="1" ht="16.5" customHeight="1">
      <c r="B340" s="33"/>
      <c r="C340" s="133" t="s">
        <v>709</v>
      </c>
      <c r="D340" s="133" t="s">
        <v>308</v>
      </c>
      <c r="E340" s="134" t="s">
        <v>6368</v>
      </c>
      <c r="F340" s="135" t="s">
        <v>2682</v>
      </c>
      <c r="G340" s="136" t="s">
        <v>318</v>
      </c>
      <c r="H340" s="137">
        <v>0.6</v>
      </c>
      <c r="I340" s="138"/>
      <c r="J340" s="139">
        <f t="shared" si="0"/>
        <v>0</v>
      </c>
      <c r="K340" s="135" t="s">
        <v>311</v>
      </c>
      <c r="L340" s="33"/>
      <c r="M340" s="140" t="s">
        <v>21</v>
      </c>
      <c r="N340" s="141" t="s">
        <v>43</v>
      </c>
      <c r="P340" s="142">
        <f t="shared" si="1"/>
        <v>0</v>
      </c>
      <c r="Q340" s="142">
        <v>0</v>
      </c>
      <c r="R340" s="142">
        <f t="shared" si="2"/>
        <v>0</v>
      </c>
      <c r="S340" s="142">
        <v>0</v>
      </c>
      <c r="T340" s="143">
        <f t="shared" si="3"/>
        <v>0</v>
      </c>
      <c r="AR340" s="144" t="s">
        <v>108</v>
      </c>
      <c r="AT340" s="144" t="s">
        <v>308</v>
      </c>
      <c r="AU340" s="144" t="s">
        <v>81</v>
      </c>
      <c r="AY340" s="18" t="s">
        <v>306</v>
      </c>
      <c r="BE340" s="145">
        <f t="shared" si="4"/>
        <v>0</v>
      </c>
      <c r="BF340" s="145">
        <f t="shared" si="5"/>
        <v>0</v>
      </c>
      <c r="BG340" s="145">
        <f t="shared" si="6"/>
        <v>0</v>
      </c>
      <c r="BH340" s="145">
        <f t="shared" si="7"/>
        <v>0</v>
      </c>
      <c r="BI340" s="145">
        <f t="shared" si="8"/>
        <v>0</v>
      </c>
      <c r="BJ340" s="18" t="s">
        <v>79</v>
      </c>
      <c r="BK340" s="145">
        <f t="shared" si="9"/>
        <v>0</v>
      </c>
      <c r="BL340" s="18" t="s">
        <v>108</v>
      </c>
      <c r="BM340" s="144" t="s">
        <v>1058</v>
      </c>
    </row>
    <row r="341" spans="2:65" s="1" customFormat="1" ht="16.5" customHeight="1">
      <c r="B341" s="33"/>
      <c r="C341" s="133" t="s">
        <v>714</v>
      </c>
      <c r="D341" s="133" t="s">
        <v>308</v>
      </c>
      <c r="E341" s="134" t="s">
        <v>6369</v>
      </c>
      <c r="F341" s="135" t="s">
        <v>2684</v>
      </c>
      <c r="G341" s="136" t="s">
        <v>422</v>
      </c>
      <c r="H341" s="137">
        <v>590</v>
      </c>
      <c r="I341" s="138"/>
      <c r="J341" s="139">
        <f t="shared" si="0"/>
        <v>0</v>
      </c>
      <c r="K341" s="135" t="s">
        <v>311</v>
      </c>
      <c r="L341" s="33"/>
      <c r="M341" s="140" t="s">
        <v>21</v>
      </c>
      <c r="N341" s="141" t="s">
        <v>43</v>
      </c>
      <c r="P341" s="142">
        <f t="shared" si="1"/>
        <v>0</v>
      </c>
      <c r="Q341" s="142">
        <v>0</v>
      </c>
      <c r="R341" s="142">
        <f t="shared" si="2"/>
        <v>0</v>
      </c>
      <c r="S341" s="142">
        <v>0</v>
      </c>
      <c r="T341" s="143">
        <f t="shared" si="3"/>
        <v>0</v>
      </c>
      <c r="AR341" s="144" t="s">
        <v>108</v>
      </c>
      <c r="AT341" s="144" t="s">
        <v>308</v>
      </c>
      <c r="AU341" s="144" t="s">
        <v>81</v>
      </c>
      <c r="AY341" s="18" t="s">
        <v>306</v>
      </c>
      <c r="BE341" s="145">
        <f t="shared" si="4"/>
        <v>0</v>
      </c>
      <c r="BF341" s="145">
        <f t="shared" si="5"/>
        <v>0</v>
      </c>
      <c r="BG341" s="145">
        <f t="shared" si="6"/>
        <v>0</v>
      </c>
      <c r="BH341" s="145">
        <f t="shared" si="7"/>
        <v>0</v>
      </c>
      <c r="BI341" s="145">
        <f t="shared" si="8"/>
        <v>0</v>
      </c>
      <c r="BJ341" s="18" t="s">
        <v>79</v>
      </c>
      <c r="BK341" s="145">
        <f t="shared" si="9"/>
        <v>0</v>
      </c>
      <c r="BL341" s="18" t="s">
        <v>108</v>
      </c>
      <c r="BM341" s="144" t="s">
        <v>1068</v>
      </c>
    </row>
    <row r="342" spans="2:65" s="1" customFormat="1" ht="16.5" customHeight="1">
      <c r="B342" s="33"/>
      <c r="C342" s="133" t="s">
        <v>719</v>
      </c>
      <c r="D342" s="133" t="s">
        <v>308</v>
      </c>
      <c r="E342" s="134" t="s">
        <v>6370</v>
      </c>
      <c r="F342" s="135" t="s">
        <v>6371</v>
      </c>
      <c r="G342" s="136" t="s">
        <v>2699</v>
      </c>
      <c r="H342" s="137">
        <v>180</v>
      </c>
      <c r="I342" s="138"/>
      <c r="J342" s="139">
        <f t="shared" si="0"/>
        <v>0</v>
      </c>
      <c r="K342" s="135" t="s">
        <v>311</v>
      </c>
      <c r="L342" s="33"/>
      <c r="M342" s="140" t="s">
        <v>21</v>
      </c>
      <c r="N342" s="141" t="s">
        <v>43</v>
      </c>
      <c r="P342" s="142">
        <f t="shared" si="1"/>
        <v>0</v>
      </c>
      <c r="Q342" s="142">
        <v>0</v>
      </c>
      <c r="R342" s="142">
        <f t="shared" si="2"/>
        <v>0</v>
      </c>
      <c r="S342" s="142">
        <v>0</v>
      </c>
      <c r="T342" s="143">
        <f t="shared" si="3"/>
        <v>0</v>
      </c>
      <c r="AR342" s="144" t="s">
        <v>108</v>
      </c>
      <c r="AT342" s="144" t="s">
        <v>308</v>
      </c>
      <c r="AU342" s="144" t="s">
        <v>81</v>
      </c>
      <c r="AY342" s="18" t="s">
        <v>306</v>
      </c>
      <c r="BE342" s="145">
        <f t="shared" si="4"/>
        <v>0</v>
      </c>
      <c r="BF342" s="145">
        <f t="shared" si="5"/>
        <v>0</v>
      </c>
      <c r="BG342" s="145">
        <f t="shared" si="6"/>
        <v>0</v>
      </c>
      <c r="BH342" s="145">
        <f t="shared" si="7"/>
        <v>0</v>
      </c>
      <c r="BI342" s="145">
        <f t="shared" si="8"/>
        <v>0</v>
      </c>
      <c r="BJ342" s="18" t="s">
        <v>79</v>
      </c>
      <c r="BK342" s="145">
        <f t="shared" si="9"/>
        <v>0</v>
      </c>
      <c r="BL342" s="18" t="s">
        <v>108</v>
      </c>
      <c r="BM342" s="144" t="s">
        <v>1078</v>
      </c>
    </row>
    <row r="343" spans="2:65" s="1" customFormat="1" ht="16.5" customHeight="1">
      <c r="B343" s="33"/>
      <c r="C343" s="133" t="s">
        <v>725</v>
      </c>
      <c r="D343" s="133" t="s">
        <v>308</v>
      </c>
      <c r="E343" s="134" t="s">
        <v>6372</v>
      </c>
      <c r="F343" s="135" t="s">
        <v>6373</v>
      </c>
      <c r="G343" s="136" t="s">
        <v>2699</v>
      </c>
      <c r="H343" s="137">
        <v>30</v>
      </c>
      <c r="I343" s="138"/>
      <c r="J343" s="139">
        <f t="shared" si="0"/>
        <v>0</v>
      </c>
      <c r="K343" s="135" t="s">
        <v>311</v>
      </c>
      <c r="L343" s="33"/>
      <c r="M343" s="140" t="s">
        <v>21</v>
      </c>
      <c r="N343" s="141" t="s">
        <v>43</v>
      </c>
      <c r="P343" s="142">
        <f t="shared" si="1"/>
        <v>0</v>
      </c>
      <c r="Q343" s="142">
        <v>0</v>
      </c>
      <c r="R343" s="142">
        <f t="shared" si="2"/>
        <v>0</v>
      </c>
      <c r="S343" s="142">
        <v>0</v>
      </c>
      <c r="T343" s="143">
        <f t="shared" si="3"/>
        <v>0</v>
      </c>
      <c r="AR343" s="144" t="s">
        <v>108</v>
      </c>
      <c r="AT343" s="144" t="s">
        <v>308</v>
      </c>
      <c r="AU343" s="144" t="s">
        <v>81</v>
      </c>
      <c r="AY343" s="18" t="s">
        <v>306</v>
      </c>
      <c r="BE343" s="145">
        <f t="shared" si="4"/>
        <v>0</v>
      </c>
      <c r="BF343" s="145">
        <f t="shared" si="5"/>
        <v>0</v>
      </c>
      <c r="BG343" s="145">
        <f t="shared" si="6"/>
        <v>0</v>
      </c>
      <c r="BH343" s="145">
        <f t="shared" si="7"/>
        <v>0</v>
      </c>
      <c r="BI343" s="145">
        <f t="shared" si="8"/>
        <v>0</v>
      </c>
      <c r="BJ343" s="18" t="s">
        <v>79</v>
      </c>
      <c r="BK343" s="145">
        <f t="shared" si="9"/>
        <v>0</v>
      </c>
      <c r="BL343" s="18" t="s">
        <v>108</v>
      </c>
      <c r="BM343" s="144" t="s">
        <v>1088</v>
      </c>
    </row>
    <row r="344" spans="2:65" s="1" customFormat="1" ht="16.5" customHeight="1">
      <c r="B344" s="33"/>
      <c r="C344" s="133" t="s">
        <v>732</v>
      </c>
      <c r="D344" s="133" t="s">
        <v>308</v>
      </c>
      <c r="E344" s="134" t="s">
        <v>6374</v>
      </c>
      <c r="F344" s="135" t="s">
        <v>5899</v>
      </c>
      <c r="G344" s="136" t="s">
        <v>1336</v>
      </c>
      <c r="H344" s="137">
        <v>2</v>
      </c>
      <c r="I344" s="138"/>
      <c r="J344" s="139">
        <f t="shared" si="0"/>
        <v>0</v>
      </c>
      <c r="K344" s="135" t="s">
        <v>311</v>
      </c>
      <c r="L344" s="33"/>
      <c r="M344" s="140" t="s">
        <v>21</v>
      </c>
      <c r="N344" s="141" t="s">
        <v>43</v>
      </c>
      <c r="P344" s="142">
        <f t="shared" si="1"/>
        <v>0</v>
      </c>
      <c r="Q344" s="142">
        <v>0</v>
      </c>
      <c r="R344" s="142">
        <f t="shared" si="2"/>
        <v>0</v>
      </c>
      <c r="S344" s="142">
        <v>0</v>
      </c>
      <c r="T344" s="143">
        <f t="shared" si="3"/>
        <v>0</v>
      </c>
      <c r="AR344" s="144" t="s">
        <v>108</v>
      </c>
      <c r="AT344" s="144" t="s">
        <v>308</v>
      </c>
      <c r="AU344" s="144" t="s">
        <v>81</v>
      </c>
      <c r="AY344" s="18" t="s">
        <v>306</v>
      </c>
      <c r="BE344" s="145">
        <f t="shared" si="4"/>
        <v>0</v>
      </c>
      <c r="BF344" s="145">
        <f t="shared" si="5"/>
        <v>0</v>
      </c>
      <c r="BG344" s="145">
        <f t="shared" si="6"/>
        <v>0</v>
      </c>
      <c r="BH344" s="145">
        <f t="shared" si="7"/>
        <v>0</v>
      </c>
      <c r="BI344" s="145">
        <f t="shared" si="8"/>
        <v>0</v>
      </c>
      <c r="BJ344" s="18" t="s">
        <v>79</v>
      </c>
      <c r="BK344" s="145">
        <f t="shared" si="9"/>
        <v>0</v>
      </c>
      <c r="BL344" s="18" t="s">
        <v>108</v>
      </c>
      <c r="BM344" s="144" t="s">
        <v>1102</v>
      </c>
    </row>
    <row r="345" spans="2:65" s="1" customFormat="1" ht="16.5" customHeight="1">
      <c r="B345" s="33"/>
      <c r="C345" s="179" t="s">
        <v>743</v>
      </c>
      <c r="D345" s="179" t="s">
        <v>447</v>
      </c>
      <c r="E345" s="180" t="s">
        <v>6375</v>
      </c>
      <c r="F345" s="181" t="s">
        <v>6376</v>
      </c>
      <c r="G345" s="182" t="s">
        <v>422</v>
      </c>
      <c r="H345" s="183">
        <v>590</v>
      </c>
      <c r="I345" s="184"/>
      <c r="J345" s="185">
        <f t="shared" si="0"/>
        <v>0</v>
      </c>
      <c r="K345" s="181" t="s">
        <v>311</v>
      </c>
      <c r="L345" s="186"/>
      <c r="M345" s="187" t="s">
        <v>21</v>
      </c>
      <c r="N345" s="188" t="s">
        <v>43</v>
      </c>
      <c r="P345" s="142">
        <f t="shared" si="1"/>
        <v>0</v>
      </c>
      <c r="Q345" s="142">
        <v>0</v>
      </c>
      <c r="R345" s="142">
        <f t="shared" si="2"/>
        <v>0</v>
      </c>
      <c r="S345" s="142">
        <v>0</v>
      </c>
      <c r="T345" s="143">
        <f t="shared" si="3"/>
        <v>0</v>
      </c>
      <c r="AR345" s="144" t="s">
        <v>365</v>
      </c>
      <c r="AT345" s="144" t="s">
        <v>447</v>
      </c>
      <c r="AU345" s="144" t="s">
        <v>81</v>
      </c>
      <c r="AY345" s="18" t="s">
        <v>306</v>
      </c>
      <c r="BE345" s="145">
        <f t="shared" si="4"/>
        <v>0</v>
      </c>
      <c r="BF345" s="145">
        <f t="shared" si="5"/>
        <v>0</v>
      </c>
      <c r="BG345" s="145">
        <f t="shared" si="6"/>
        <v>0</v>
      </c>
      <c r="BH345" s="145">
        <f t="shared" si="7"/>
        <v>0</v>
      </c>
      <c r="BI345" s="145">
        <f t="shared" si="8"/>
        <v>0</v>
      </c>
      <c r="BJ345" s="18" t="s">
        <v>79</v>
      </c>
      <c r="BK345" s="145">
        <f t="shared" si="9"/>
        <v>0</v>
      </c>
      <c r="BL345" s="18" t="s">
        <v>108</v>
      </c>
      <c r="BM345" s="144" t="s">
        <v>1115</v>
      </c>
    </row>
    <row r="346" spans="2:65" s="1" customFormat="1" ht="16.5" customHeight="1">
      <c r="B346" s="33"/>
      <c r="C346" s="179" t="s">
        <v>752</v>
      </c>
      <c r="D346" s="179" t="s">
        <v>447</v>
      </c>
      <c r="E346" s="180" t="s">
        <v>6377</v>
      </c>
      <c r="F346" s="181" t="s">
        <v>6378</v>
      </c>
      <c r="G346" s="182" t="s">
        <v>318</v>
      </c>
      <c r="H346" s="183">
        <v>2.5</v>
      </c>
      <c r="I346" s="184"/>
      <c r="J346" s="185">
        <f t="shared" si="0"/>
        <v>0</v>
      </c>
      <c r="K346" s="181" t="s">
        <v>311</v>
      </c>
      <c r="L346" s="186"/>
      <c r="M346" s="187" t="s">
        <v>21</v>
      </c>
      <c r="N346" s="188" t="s">
        <v>43</v>
      </c>
      <c r="P346" s="142">
        <f t="shared" si="1"/>
        <v>0</v>
      </c>
      <c r="Q346" s="142">
        <v>0</v>
      </c>
      <c r="R346" s="142">
        <f t="shared" si="2"/>
        <v>0</v>
      </c>
      <c r="S346" s="142">
        <v>0</v>
      </c>
      <c r="T346" s="143">
        <f t="shared" si="3"/>
        <v>0</v>
      </c>
      <c r="AR346" s="144" t="s">
        <v>365</v>
      </c>
      <c r="AT346" s="144" t="s">
        <v>447</v>
      </c>
      <c r="AU346" s="144" t="s">
        <v>81</v>
      </c>
      <c r="AY346" s="18" t="s">
        <v>306</v>
      </c>
      <c r="BE346" s="145">
        <f t="shared" si="4"/>
        <v>0</v>
      </c>
      <c r="BF346" s="145">
        <f t="shared" si="5"/>
        <v>0</v>
      </c>
      <c r="BG346" s="145">
        <f t="shared" si="6"/>
        <v>0</v>
      </c>
      <c r="BH346" s="145">
        <f t="shared" si="7"/>
        <v>0</v>
      </c>
      <c r="BI346" s="145">
        <f t="shared" si="8"/>
        <v>0</v>
      </c>
      <c r="BJ346" s="18" t="s">
        <v>79</v>
      </c>
      <c r="BK346" s="145">
        <f t="shared" si="9"/>
        <v>0</v>
      </c>
      <c r="BL346" s="18" t="s">
        <v>108</v>
      </c>
      <c r="BM346" s="144" t="s">
        <v>1125</v>
      </c>
    </row>
    <row r="347" spans="2:65" s="1" customFormat="1" ht="16.5" customHeight="1">
      <c r="B347" s="33"/>
      <c r="C347" s="179" t="s">
        <v>758</v>
      </c>
      <c r="D347" s="179" t="s">
        <v>447</v>
      </c>
      <c r="E347" s="180" t="s">
        <v>6379</v>
      </c>
      <c r="F347" s="181" t="s">
        <v>6380</v>
      </c>
      <c r="G347" s="182" t="s">
        <v>375</v>
      </c>
      <c r="H347" s="183">
        <v>1.2</v>
      </c>
      <c r="I347" s="184"/>
      <c r="J347" s="185">
        <f t="shared" si="0"/>
        <v>0</v>
      </c>
      <c r="K347" s="181" t="s">
        <v>311</v>
      </c>
      <c r="L347" s="186"/>
      <c r="M347" s="187" t="s">
        <v>21</v>
      </c>
      <c r="N347" s="188" t="s">
        <v>43</v>
      </c>
      <c r="P347" s="142">
        <f t="shared" si="1"/>
        <v>0</v>
      </c>
      <c r="Q347" s="142">
        <v>0</v>
      </c>
      <c r="R347" s="142">
        <f t="shared" si="2"/>
        <v>0</v>
      </c>
      <c r="S347" s="142">
        <v>0</v>
      </c>
      <c r="T347" s="143">
        <f t="shared" si="3"/>
        <v>0</v>
      </c>
      <c r="AR347" s="144" t="s">
        <v>365</v>
      </c>
      <c r="AT347" s="144" t="s">
        <v>447</v>
      </c>
      <c r="AU347" s="144" t="s">
        <v>81</v>
      </c>
      <c r="AY347" s="18" t="s">
        <v>306</v>
      </c>
      <c r="BE347" s="145">
        <f t="shared" si="4"/>
        <v>0</v>
      </c>
      <c r="BF347" s="145">
        <f t="shared" si="5"/>
        <v>0</v>
      </c>
      <c r="BG347" s="145">
        <f t="shared" si="6"/>
        <v>0</v>
      </c>
      <c r="BH347" s="145">
        <f t="shared" si="7"/>
        <v>0</v>
      </c>
      <c r="BI347" s="145">
        <f t="shared" si="8"/>
        <v>0</v>
      </c>
      <c r="BJ347" s="18" t="s">
        <v>79</v>
      </c>
      <c r="BK347" s="145">
        <f t="shared" si="9"/>
        <v>0</v>
      </c>
      <c r="BL347" s="18" t="s">
        <v>108</v>
      </c>
      <c r="BM347" s="144" t="s">
        <v>1138</v>
      </c>
    </row>
    <row r="348" spans="2:65" s="11" customFormat="1" ht="22.9" customHeight="1">
      <c r="B348" s="121"/>
      <c r="D348" s="122" t="s">
        <v>71</v>
      </c>
      <c r="E348" s="131" t="s">
        <v>372</v>
      </c>
      <c r="F348" s="131" t="s">
        <v>1242</v>
      </c>
      <c r="I348" s="124"/>
      <c r="J348" s="132">
        <f>BK348</f>
        <v>0</v>
      </c>
      <c r="L348" s="121"/>
      <c r="M348" s="126"/>
      <c r="P348" s="127">
        <f>SUM(P349:P403)</f>
        <v>0</v>
      </c>
      <c r="R348" s="127">
        <f>SUM(R349:R403)</f>
        <v>0</v>
      </c>
      <c r="T348" s="128">
        <f>SUM(T349:T403)</f>
        <v>0</v>
      </c>
      <c r="AR348" s="122" t="s">
        <v>79</v>
      </c>
      <c r="AT348" s="129" t="s">
        <v>71</v>
      </c>
      <c r="AU348" s="129" t="s">
        <v>79</v>
      </c>
      <c r="AY348" s="122" t="s">
        <v>306</v>
      </c>
      <c r="BK348" s="130">
        <f>SUM(BK349:BK403)</f>
        <v>0</v>
      </c>
    </row>
    <row r="349" spans="2:65" s="1" customFormat="1" ht="16.5" customHeight="1">
      <c r="B349" s="33"/>
      <c r="C349" s="133" t="s">
        <v>764</v>
      </c>
      <c r="D349" s="133" t="s">
        <v>308</v>
      </c>
      <c r="E349" s="134" t="s">
        <v>6381</v>
      </c>
      <c r="F349" s="135" t="s">
        <v>6382</v>
      </c>
      <c r="G349" s="136" t="s">
        <v>422</v>
      </c>
      <c r="H349" s="137">
        <v>2</v>
      </c>
      <c r="I349" s="138"/>
      <c r="J349" s="139">
        <f>ROUND(I349*H349,2)</f>
        <v>0</v>
      </c>
      <c r="K349" s="135" t="s">
        <v>311</v>
      </c>
      <c r="L349" s="33"/>
      <c r="M349" s="140" t="s">
        <v>21</v>
      </c>
      <c r="N349" s="141" t="s">
        <v>43</v>
      </c>
      <c r="P349" s="142">
        <f>O349*H349</f>
        <v>0</v>
      </c>
      <c r="Q349" s="142">
        <v>0</v>
      </c>
      <c r="R349" s="142">
        <f>Q349*H349</f>
        <v>0</v>
      </c>
      <c r="S349" s="142">
        <v>0</v>
      </c>
      <c r="T349" s="143">
        <f>S349*H349</f>
        <v>0</v>
      </c>
      <c r="AR349" s="144" t="s">
        <v>108</v>
      </c>
      <c r="AT349" s="144" t="s">
        <v>308</v>
      </c>
      <c r="AU349" s="144" t="s">
        <v>81</v>
      </c>
      <c r="AY349" s="18" t="s">
        <v>306</v>
      </c>
      <c r="BE349" s="145">
        <f>IF(N349="základní",J349,0)</f>
        <v>0</v>
      </c>
      <c r="BF349" s="145">
        <f>IF(N349="snížená",J349,0)</f>
        <v>0</v>
      </c>
      <c r="BG349" s="145">
        <f>IF(N349="zákl. přenesená",J349,0)</f>
        <v>0</v>
      </c>
      <c r="BH349" s="145">
        <f>IF(N349="sníž. přenesená",J349,0)</f>
        <v>0</v>
      </c>
      <c r="BI349" s="145">
        <f>IF(N349="nulová",J349,0)</f>
        <v>0</v>
      </c>
      <c r="BJ349" s="18" t="s">
        <v>79</v>
      </c>
      <c r="BK349" s="145">
        <f>ROUND(I349*H349,2)</f>
        <v>0</v>
      </c>
      <c r="BL349" s="18" t="s">
        <v>108</v>
      </c>
      <c r="BM349" s="144" t="s">
        <v>1154</v>
      </c>
    </row>
    <row r="350" spans="2:65" s="1" customFormat="1" ht="16.5" customHeight="1">
      <c r="B350" s="33"/>
      <c r="C350" s="133" t="s">
        <v>770</v>
      </c>
      <c r="D350" s="133" t="s">
        <v>308</v>
      </c>
      <c r="E350" s="134" t="s">
        <v>6383</v>
      </c>
      <c r="F350" s="135" t="s">
        <v>6384</v>
      </c>
      <c r="G350" s="136" t="s">
        <v>422</v>
      </c>
      <c r="H350" s="137">
        <v>2</v>
      </c>
      <c r="I350" s="138"/>
      <c r="J350" s="139">
        <f>ROUND(I350*H350,2)</f>
        <v>0</v>
      </c>
      <c r="K350" s="135" t="s">
        <v>311</v>
      </c>
      <c r="L350" s="33"/>
      <c r="M350" s="140" t="s">
        <v>21</v>
      </c>
      <c r="N350" s="141" t="s">
        <v>43</v>
      </c>
      <c r="P350" s="142">
        <f>O350*H350</f>
        <v>0</v>
      </c>
      <c r="Q350" s="142">
        <v>0</v>
      </c>
      <c r="R350" s="142">
        <f>Q350*H350</f>
        <v>0</v>
      </c>
      <c r="S350" s="142">
        <v>0</v>
      </c>
      <c r="T350" s="143">
        <f>S350*H350</f>
        <v>0</v>
      </c>
      <c r="AR350" s="144" t="s">
        <v>108</v>
      </c>
      <c r="AT350" s="144" t="s">
        <v>308</v>
      </c>
      <c r="AU350" s="144" t="s">
        <v>81</v>
      </c>
      <c r="AY350" s="18" t="s">
        <v>306</v>
      </c>
      <c r="BE350" s="145">
        <f>IF(N350="základní",J350,0)</f>
        <v>0</v>
      </c>
      <c r="BF350" s="145">
        <f>IF(N350="snížená",J350,0)</f>
        <v>0</v>
      </c>
      <c r="BG350" s="145">
        <f>IF(N350="zákl. přenesená",J350,0)</f>
        <v>0</v>
      </c>
      <c r="BH350" s="145">
        <f>IF(N350="sníž. přenesená",J350,0)</f>
        <v>0</v>
      </c>
      <c r="BI350" s="145">
        <f>IF(N350="nulová",J350,0)</f>
        <v>0</v>
      </c>
      <c r="BJ350" s="18" t="s">
        <v>79</v>
      </c>
      <c r="BK350" s="145">
        <f>ROUND(I350*H350,2)</f>
        <v>0</v>
      </c>
      <c r="BL350" s="18" t="s">
        <v>108</v>
      </c>
      <c r="BM350" s="144" t="s">
        <v>1173</v>
      </c>
    </row>
    <row r="351" spans="2:65" s="12" customFormat="1">
      <c r="B351" s="146"/>
      <c r="D351" s="147" t="s">
        <v>313</v>
      </c>
      <c r="E351" s="148" t="s">
        <v>21</v>
      </c>
      <c r="F351" s="149" t="s">
        <v>81</v>
      </c>
      <c r="H351" s="150">
        <v>2</v>
      </c>
      <c r="I351" s="151"/>
      <c r="L351" s="146"/>
      <c r="M351" s="152"/>
      <c r="T351" s="153"/>
      <c r="AT351" s="148" t="s">
        <v>313</v>
      </c>
      <c r="AU351" s="148" t="s">
        <v>81</v>
      </c>
      <c r="AV351" s="12" t="s">
        <v>81</v>
      </c>
      <c r="AW351" s="12" t="s">
        <v>34</v>
      </c>
      <c r="AX351" s="12" t="s">
        <v>72</v>
      </c>
      <c r="AY351" s="148" t="s">
        <v>306</v>
      </c>
    </row>
    <row r="352" spans="2:65" s="15" customFormat="1">
      <c r="B352" s="171"/>
      <c r="D352" s="147" t="s">
        <v>313</v>
      </c>
      <c r="E352" s="172" t="s">
        <v>21</v>
      </c>
      <c r="F352" s="173" t="s">
        <v>331</v>
      </c>
      <c r="H352" s="174">
        <v>2</v>
      </c>
      <c r="I352" s="175"/>
      <c r="L352" s="171"/>
      <c r="M352" s="176"/>
      <c r="T352" s="177"/>
      <c r="AT352" s="172" t="s">
        <v>313</v>
      </c>
      <c r="AU352" s="172" t="s">
        <v>81</v>
      </c>
      <c r="AV352" s="15" t="s">
        <v>108</v>
      </c>
      <c r="AW352" s="15" t="s">
        <v>34</v>
      </c>
      <c r="AX352" s="15" t="s">
        <v>79</v>
      </c>
      <c r="AY352" s="172" t="s">
        <v>306</v>
      </c>
    </row>
    <row r="353" spans="2:65" s="1" customFormat="1" ht="16.5" customHeight="1">
      <c r="B353" s="33"/>
      <c r="C353" s="133" t="s">
        <v>776</v>
      </c>
      <c r="D353" s="133" t="s">
        <v>308</v>
      </c>
      <c r="E353" s="134" t="s">
        <v>6385</v>
      </c>
      <c r="F353" s="135" t="s">
        <v>6386</v>
      </c>
      <c r="G353" s="136" t="s">
        <v>21</v>
      </c>
      <c r="H353" s="137">
        <v>2.6859999999999999</v>
      </c>
      <c r="I353" s="138"/>
      <c r="J353" s="139">
        <f>ROUND(I353*H353,2)</f>
        <v>0</v>
      </c>
      <c r="K353" s="135" t="s">
        <v>311</v>
      </c>
      <c r="L353" s="33"/>
      <c r="M353" s="140" t="s">
        <v>21</v>
      </c>
      <c r="N353" s="141" t="s">
        <v>43</v>
      </c>
      <c r="P353" s="142">
        <f>O353*H353</f>
        <v>0</v>
      </c>
      <c r="Q353" s="142">
        <v>0</v>
      </c>
      <c r="R353" s="142">
        <f>Q353*H353</f>
        <v>0</v>
      </c>
      <c r="S353" s="142">
        <v>0</v>
      </c>
      <c r="T353" s="143">
        <f>S353*H353</f>
        <v>0</v>
      </c>
      <c r="AR353" s="144" t="s">
        <v>108</v>
      </c>
      <c r="AT353" s="144" t="s">
        <v>308</v>
      </c>
      <c r="AU353" s="144" t="s">
        <v>81</v>
      </c>
      <c r="AY353" s="18" t="s">
        <v>306</v>
      </c>
      <c r="BE353" s="145">
        <f>IF(N353="základní",J353,0)</f>
        <v>0</v>
      </c>
      <c r="BF353" s="145">
        <f>IF(N353="snížená",J353,0)</f>
        <v>0</v>
      </c>
      <c r="BG353" s="145">
        <f>IF(N353="zákl. přenesená",J353,0)</f>
        <v>0</v>
      </c>
      <c r="BH353" s="145">
        <f>IF(N353="sníž. přenesená",J353,0)</f>
        <v>0</v>
      </c>
      <c r="BI353" s="145">
        <f>IF(N353="nulová",J353,0)</f>
        <v>0</v>
      </c>
      <c r="BJ353" s="18" t="s">
        <v>79</v>
      </c>
      <c r="BK353" s="145">
        <f>ROUND(I353*H353,2)</f>
        <v>0</v>
      </c>
      <c r="BL353" s="18" t="s">
        <v>108</v>
      </c>
      <c r="BM353" s="144" t="s">
        <v>1189</v>
      </c>
    </row>
    <row r="354" spans="2:65" s="12" customFormat="1">
      <c r="B354" s="146"/>
      <c r="D354" s="147" t="s">
        <v>313</v>
      </c>
      <c r="E354" s="148" t="s">
        <v>21</v>
      </c>
      <c r="F354" s="149" t="s">
        <v>6387</v>
      </c>
      <c r="H354" s="150">
        <v>2.6859999999999999</v>
      </c>
      <c r="I354" s="151"/>
      <c r="L354" s="146"/>
      <c r="M354" s="152"/>
      <c r="T354" s="153"/>
      <c r="AT354" s="148" t="s">
        <v>313</v>
      </c>
      <c r="AU354" s="148" t="s">
        <v>81</v>
      </c>
      <c r="AV354" s="12" t="s">
        <v>81</v>
      </c>
      <c r="AW354" s="12" t="s">
        <v>34</v>
      </c>
      <c r="AX354" s="12" t="s">
        <v>72</v>
      </c>
      <c r="AY354" s="148" t="s">
        <v>306</v>
      </c>
    </row>
    <row r="355" spans="2:65" s="15" customFormat="1">
      <c r="B355" s="171"/>
      <c r="D355" s="147" t="s">
        <v>313</v>
      </c>
      <c r="E355" s="172" t="s">
        <v>21</v>
      </c>
      <c r="F355" s="173" t="s">
        <v>331</v>
      </c>
      <c r="H355" s="174">
        <v>2.6859999999999999</v>
      </c>
      <c r="I355" s="175"/>
      <c r="L355" s="171"/>
      <c r="M355" s="176"/>
      <c r="T355" s="177"/>
      <c r="AT355" s="172" t="s">
        <v>313</v>
      </c>
      <c r="AU355" s="172" t="s">
        <v>81</v>
      </c>
      <c r="AV355" s="15" t="s">
        <v>108</v>
      </c>
      <c r="AW355" s="15" t="s">
        <v>34</v>
      </c>
      <c r="AX355" s="15" t="s">
        <v>79</v>
      </c>
      <c r="AY355" s="172" t="s">
        <v>306</v>
      </c>
    </row>
    <row r="356" spans="2:65" s="1" customFormat="1" ht="24.2" customHeight="1">
      <c r="B356" s="33"/>
      <c r="C356" s="133" t="s">
        <v>784</v>
      </c>
      <c r="D356" s="133" t="s">
        <v>308</v>
      </c>
      <c r="E356" s="134" t="s">
        <v>6388</v>
      </c>
      <c r="F356" s="135" t="s">
        <v>6389</v>
      </c>
      <c r="G356" s="136" t="s">
        <v>236</v>
      </c>
      <c r="H356" s="137">
        <v>186.99700000000001</v>
      </c>
      <c r="I356" s="138"/>
      <c r="J356" s="139">
        <f>ROUND(I356*H356,2)</f>
        <v>0</v>
      </c>
      <c r="K356" s="135" t="s">
        <v>3596</v>
      </c>
      <c r="L356" s="33"/>
      <c r="M356" s="140" t="s">
        <v>21</v>
      </c>
      <c r="N356" s="141" t="s">
        <v>43</v>
      </c>
      <c r="P356" s="142">
        <f>O356*H356</f>
        <v>0</v>
      </c>
      <c r="Q356" s="142">
        <v>0</v>
      </c>
      <c r="R356" s="142">
        <f>Q356*H356</f>
        <v>0</v>
      </c>
      <c r="S356" s="142">
        <v>0</v>
      </c>
      <c r="T356" s="143">
        <f>S356*H356</f>
        <v>0</v>
      </c>
      <c r="AR356" s="144" t="s">
        <v>108</v>
      </c>
      <c r="AT356" s="144" t="s">
        <v>308</v>
      </c>
      <c r="AU356" s="144" t="s">
        <v>81</v>
      </c>
      <c r="AY356" s="18" t="s">
        <v>306</v>
      </c>
      <c r="BE356" s="145">
        <f>IF(N356="základní",J356,0)</f>
        <v>0</v>
      </c>
      <c r="BF356" s="145">
        <f>IF(N356="snížená",J356,0)</f>
        <v>0</v>
      </c>
      <c r="BG356" s="145">
        <f>IF(N356="zákl. přenesená",J356,0)</f>
        <v>0</v>
      </c>
      <c r="BH356" s="145">
        <f>IF(N356="sníž. přenesená",J356,0)</f>
        <v>0</v>
      </c>
      <c r="BI356" s="145">
        <f>IF(N356="nulová",J356,0)</f>
        <v>0</v>
      </c>
      <c r="BJ356" s="18" t="s">
        <v>79</v>
      </c>
      <c r="BK356" s="145">
        <f>ROUND(I356*H356,2)</f>
        <v>0</v>
      </c>
      <c r="BL356" s="18" t="s">
        <v>108</v>
      </c>
      <c r="BM356" s="144" t="s">
        <v>1201</v>
      </c>
    </row>
    <row r="357" spans="2:65" s="1" customFormat="1">
      <c r="B357" s="33"/>
      <c r="D357" s="161" t="s">
        <v>321</v>
      </c>
      <c r="F357" s="162" t="s">
        <v>6390</v>
      </c>
      <c r="I357" s="163"/>
      <c r="L357" s="33"/>
      <c r="M357" s="164"/>
      <c r="T357" s="52"/>
      <c r="AT357" s="18" t="s">
        <v>321</v>
      </c>
      <c r="AU357" s="18" t="s">
        <v>81</v>
      </c>
    </row>
    <row r="358" spans="2:65" s="12" customFormat="1">
      <c r="B358" s="146"/>
      <c r="D358" s="147" t="s">
        <v>313</v>
      </c>
      <c r="E358" s="148" t="s">
        <v>21</v>
      </c>
      <c r="F358" s="149" t="s">
        <v>6391</v>
      </c>
      <c r="H358" s="150">
        <v>186.99700000000001</v>
      </c>
      <c r="I358" s="151"/>
      <c r="L358" s="146"/>
      <c r="M358" s="152"/>
      <c r="T358" s="153"/>
      <c r="AT358" s="148" t="s">
        <v>313</v>
      </c>
      <c r="AU358" s="148" t="s">
        <v>81</v>
      </c>
      <c r="AV358" s="12" t="s">
        <v>81</v>
      </c>
      <c r="AW358" s="12" t="s">
        <v>34</v>
      </c>
      <c r="AX358" s="12" t="s">
        <v>72</v>
      </c>
      <c r="AY358" s="148" t="s">
        <v>306</v>
      </c>
    </row>
    <row r="359" spans="2:65" s="15" customFormat="1">
      <c r="B359" s="171"/>
      <c r="D359" s="147" t="s">
        <v>313</v>
      </c>
      <c r="E359" s="172" t="s">
        <v>21</v>
      </c>
      <c r="F359" s="173" t="s">
        <v>331</v>
      </c>
      <c r="H359" s="174">
        <v>186.99700000000001</v>
      </c>
      <c r="I359" s="175"/>
      <c r="L359" s="171"/>
      <c r="M359" s="176"/>
      <c r="T359" s="177"/>
      <c r="AT359" s="172" t="s">
        <v>313</v>
      </c>
      <c r="AU359" s="172" t="s">
        <v>81</v>
      </c>
      <c r="AV359" s="15" t="s">
        <v>108</v>
      </c>
      <c r="AW359" s="15" t="s">
        <v>34</v>
      </c>
      <c r="AX359" s="15" t="s">
        <v>79</v>
      </c>
      <c r="AY359" s="172" t="s">
        <v>306</v>
      </c>
    </row>
    <row r="360" spans="2:65" s="1" customFormat="1" ht="24.2" customHeight="1">
      <c r="B360" s="33"/>
      <c r="C360" s="133" t="s">
        <v>790</v>
      </c>
      <c r="D360" s="133" t="s">
        <v>308</v>
      </c>
      <c r="E360" s="134" t="s">
        <v>6392</v>
      </c>
      <c r="F360" s="135" t="s">
        <v>6393</v>
      </c>
      <c r="G360" s="136" t="s">
        <v>236</v>
      </c>
      <c r="H360" s="137">
        <v>11219.82</v>
      </c>
      <c r="I360" s="138"/>
      <c r="J360" s="139">
        <f>ROUND(I360*H360,2)</f>
        <v>0</v>
      </c>
      <c r="K360" s="135" t="s">
        <v>3596</v>
      </c>
      <c r="L360" s="33"/>
      <c r="M360" s="140" t="s">
        <v>21</v>
      </c>
      <c r="N360" s="141" t="s">
        <v>43</v>
      </c>
      <c r="P360" s="142">
        <f>O360*H360</f>
        <v>0</v>
      </c>
      <c r="Q360" s="142">
        <v>0</v>
      </c>
      <c r="R360" s="142">
        <f>Q360*H360</f>
        <v>0</v>
      </c>
      <c r="S360" s="142">
        <v>0</v>
      </c>
      <c r="T360" s="143">
        <f>S360*H360</f>
        <v>0</v>
      </c>
      <c r="AR360" s="144" t="s">
        <v>108</v>
      </c>
      <c r="AT360" s="144" t="s">
        <v>308</v>
      </c>
      <c r="AU360" s="144" t="s">
        <v>81</v>
      </c>
      <c r="AY360" s="18" t="s">
        <v>306</v>
      </c>
      <c r="BE360" s="145">
        <f>IF(N360="základní",J360,0)</f>
        <v>0</v>
      </c>
      <c r="BF360" s="145">
        <f>IF(N360="snížená",J360,0)</f>
        <v>0</v>
      </c>
      <c r="BG360" s="145">
        <f>IF(N360="zákl. přenesená",J360,0)</f>
        <v>0</v>
      </c>
      <c r="BH360" s="145">
        <f>IF(N360="sníž. přenesená",J360,0)</f>
        <v>0</v>
      </c>
      <c r="BI360" s="145">
        <f>IF(N360="nulová",J360,0)</f>
        <v>0</v>
      </c>
      <c r="BJ360" s="18" t="s">
        <v>79</v>
      </c>
      <c r="BK360" s="145">
        <f>ROUND(I360*H360,2)</f>
        <v>0</v>
      </c>
      <c r="BL360" s="18" t="s">
        <v>108</v>
      </c>
      <c r="BM360" s="144" t="s">
        <v>1225</v>
      </c>
    </row>
    <row r="361" spans="2:65" s="1" customFormat="1">
      <c r="B361" s="33"/>
      <c r="D361" s="161" t="s">
        <v>321</v>
      </c>
      <c r="F361" s="162" t="s">
        <v>6394</v>
      </c>
      <c r="I361" s="163"/>
      <c r="L361" s="33"/>
      <c r="M361" s="164"/>
      <c r="T361" s="52"/>
      <c r="AT361" s="18" t="s">
        <v>321</v>
      </c>
      <c r="AU361" s="18" t="s">
        <v>81</v>
      </c>
    </row>
    <row r="362" spans="2:65" s="12" customFormat="1">
      <c r="B362" s="146"/>
      <c r="D362" s="147" t="s">
        <v>313</v>
      </c>
      <c r="E362" s="148" t="s">
        <v>21</v>
      </c>
      <c r="F362" s="149" t="s">
        <v>6395</v>
      </c>
      <c r="H362" s="150">
        <v>11219.82</v>
      </c>
      <c r="I362" s="151"/>
      <c r="L362" s="146"/>
      <c r="M362" s="152"/>
      <c r="T362" s="153"/>
      <c r="AT362" s="148" t="s">
        <v>313</v>
      </c>
      <c r="AU362" s="148" t="s">
        <v>81</v>
      </c>
      <c r="AV362" s="12" t="s">
        <v>81</v>
      </c>
      <c r="AW362" s="12" t="s">
        <v>34</v>
      </c>
      <c r="AX362" s="12" t="s">
        <v>72</v>
      </c>
      <c r="AY362" s="148" t="s">
        <v>306</v>
      </c>
    </row>
    <row r="363" spans="2:65" s="15" customFormat="1">
      <c r="B363" s="171"/>
      <c r="D363" s="147" t="s">
        <v>313</v>
      </c>
      <c r="E363" s="172" t="s">
        <v>21</v>
      </c>
      <c r="F363" s="173" t="s">
        <v>331</v>
      </c>
      <c r="H363" s="174">
        <v>11219.82</v>
      </c>
      <c r="I363" s="175"/>
      <c r="L363" s="171"/>
      <c r="M363" s="176"/>
      <c r="T363" s="177"/>
      <c r="AT363" s="172" t="s">
        <v>313</v>
      </c>
      <c r="AU363" s="172" t="s">
        <v>81</v>
      </c>
      <c r="AV363" s="15" t="s">
        <v>108</v>
      </c>
      <c r="AW363" s="15" t="s">
        <v>34</v>
      </c>
      <c r="AX363" s="15" t="s">
        <v>79</v>
      </c>
      <c r="AY363" s="172" t="s">
        <v>306</v>
      </c>
    </row>
    <row r="364" spans="2:65" s="1" customFormat="1" ht="24.2" customHeight="1">
      <c r="B364" s="33"/>
      <c r="C364" s="133" t="s">
        <v>796</v>
      </c>
      <c r="D364" s="133" t="s">
        <v>308</v>
      </c>
      <c r="E364" s="134" t="s">
        <v>6396</v>
      </c>
      <c r="F364" s="135" t="s">
        <v>6397</v>
      </c>
      <c r="G364" s="136" t="s">
        <v>236</v>
      </c>
      <c r="H364" s="137">
        <v>186.99700000000001</v>
      </c>
      <c r="I364" s="138"/>
      <c r="J364" s="139">
        <f>ROUND(I364*H364,2)</f>
        <v>0</v>
      </c>
      <c r="K364" s="135" t="s">
        <v>3596</v>
      </c>
      <c r="L364" s="33"/>
      <c r="M364" s="140" t="s">
        <v>21</v>
      </c>
      <c r="N364" s="141" t="s">
        <v>43</v>
      </c>
      <c r="P364" s="142">
        <f>O364*H364</f>
        <v>0</v>
      </c>
      <c r="Q364" s="142">
        <v>0</v>
      </c>
      <c r="R364" s="142">
        <f>Q364*H364</f>
        <v>0</v>
      </c>
      <c r="S364" s="142">
        <v>0</v>
      </c>
      <c r="T364" s="143">
        <f>S364*H364</f>
        <v>0</v>
      </c>
      <c r="AR364" s="144" t="s">
        <v>108</v>
      </c>
      <c r="AT364" s="144" t="s">
        <v>308</v>
      </c>
      <c r="AU364" s="144" t="s">
        <v>81</v>
      </c>
      <c r="AY364" s="18" t="s">
        <v>306</v>
      </c>
      <c r="BE364" s="145">
        <f>IF(N364="základní",J364,0)</f>
        <v>0</v>
      </c>
      <c r="BF364" s="145">
        <f>IF(N364="snížená",J364,0)</f>
        <v>0</v>
      </c>
      <c r="BG364" s="145">
        <f>IF(N364="zákl. přenesená",J364,0)</f>
        <v>0</v>
      </c>
      <c r="BH364" s="145">
        <f>IF(N364="sníž. přenesená",J364,0)</f>
        <v>0</v>
      </c>
      <c r="BI364" s="145">
        <f>IF(N364="nulová",J364,0)</f>
        <v>0</v>
      </c>
      <c r="BJ364" s="18" t="s">
        <v>79</v>
      </c>
      <c r="BK364" s="145">
        <f>ROUND(I364*H364,2)</f>
        <v>0</v>
      </c>
      <c r="BL364" s="18" t="s">
        <v>108</v>
      </c>
      <c r="BM364" s="144" t="s">
        <v>1236</v>
      </c>
    </row>
    <row r="365" spans="2:65" s="1" customFormat="1">
      <c r="B365" s="33"/>
      <c r="D365" s="161" t="s">
        <v>321</v>
      </c>
      <c r="F365" s="162" t="s">
        <v>6398</v>
      </c>
      <c r="I365" s="163"/>
      <c r="L365" s="33"/>
      <c r="M365" s="164"/>
      <c r="T365" s="52"/>
      <c r="AT365" s="18" t="s">
        <v>321</v>
      </c>
      <c r="AU365" s="18" t="s">
        <v>81</v>
      </c>
    </row>
    <row r="366" spans="2:65" s="1" customFormat="1" ht="16.5" customHeight="1">
      <c r="B366" s="33"/>
      <c r="C366" s="133" t="s">
        <v>802</v>
      </c>
      <c r="D366" s="133" t="s">
        <v>308</v>
      </c>
      <c r="E366" s="134" t="s">
        <v>1364</v>
      </c>
      <c r="F366" s="135" t="s">
        <v>1365</v>
      </c>
      <c r="G366" s="136" t="s">
        <v>661</v>
      </c>
      <c r="H366" s="137">
        <v>1</v>
      </c>
      <c r="I366" s="138"/>
      <c r="J366" s="139">
        <f>ROUND(I366*H366,2)</f>
        <v>0</v>
      </c>
      <c r="K366" s="135" t="s">
        <v>3596</v>
      </c>
      <c r="L366" s="33"/>
      <c r="M366" s="140" t="s">
        <v>21</v>
      </c>
      <c r="N366" s="141" t="s">
        <v>43</v>
      </c>
      <c r="P366" s="142">
        <f>O366*H366</f>
        <v>0</v>
      </c>
      <c r="Q366" s="142">
        <v>0</v>
      </c>
      <c r="R366" s="142">
        <f>Q366*H366</f>
        <v>0</v>
      </c>
      <c r="S366" s="142">
        <v>0</v>
      </c>
      <c r="T366" s="143">
        <f>S366*H366</f>
        <v>0</v>
      </c>
      <c r="AR366" s="144" t="s">
        <v>108</v>
      </c>
      <c r="AT366" s="144" t="s">
        <v>308</v>
      </c>
      <c r="AU366" s="144" t="s">
        <v>81</v>
      </c>
      <c r="AY366" s="18" t="s">
        <v>306</v>
      </c>
      <c r="BE366" s="145">
        <f>IF(N366="základní",J366,0)</f>
        <v>0</v>
      </c>
      <c r="BF366" s="145">
        <f>IF(N366="snížená",J366,0)</f>
        <v>0</v>
      </c>
      <c r="BG366" s="145">
        <f>IF(N366="zákl. přenesená",J366,0)</f>
        <v>0</v>
      </c>
      <c r="BH366" s="145">
        <f>IF(N366="sníž. přenesená",J366,0)</f>
        <v>0</v>
      </c>
      <c r="BI366" s="145">
        <f>IF(N366="nulová",J366,0)</f>
        <v>0</v>
      </c>
      <c r="BJ366" s="18" t="s">
        <v>79</v>
      </c>
      <c r="BK366" s="145">
        <f>ROUND(I366*H366,2)</f>
        <v>0</v>
      </c>
      <c r="BL366" s="18" t="s">
        <v>108</v>
      </c>
      <c r="BM366" s="144" t="s">
        <v>1249</v>
      </c>
    </row>
    <row r="367" spans="2:65" s="1" customFormat="1">
      <c r="B367" s="33"/>
      <c r="D367" s="161" t="s">
        <v>321</v>
      </c>
      <c r="F367" s="162" t="s">
        <v>4352</v>
      </c>
      <c r="I367" s="163"/>
      <c r="L367" s="33"/>
      <c r="M367" s="164"/>
      <c r="T367" s="52"/>
      <c r="AT367" s="18" t="s">
        <v>321</v>
      </c>
      <c r="AU367" s="18" t="s">
        <v>81</v>
      </c>
    </row>
    <row r="368" spans="2:65" s="1" customFormat="1" ht="16.5" customHeight="1">
      <c r="B368" s="33"/>
      <c r="C368" s="179" t="s">
        <v>809</v>
      </c>
      <c r="D368" s="179" t="s">
        <v>447</v>
      </c>
      <c r="E368" s="180" t="s">
        <v>1371</v>
      </c>
      <c r="F368" s="181" t="s">
        <v>1372</v>
      </c>
      <c r="G368" s="182" t="s">
        <v>661</v>
      </c>
      <c r="H368" s="183">
        <v>1</v>
      </c>
      <c r="I368" s="184"/>
      <c r="J368" s="185">
        <f>ROUND(I368*H368,2)</f>
        <v>0</v>
      </c>
      <c r="K368" s="181" t="s">
        <v>3596</v>
      </c>
      <c r="L368" s="186"/>
      <c r="M368" s="187" t="s">
        <v>21</v>
      </c>
      <c r="N368" s="188" t="s">
        <v>43</v>
      </c>
      <c r="P368" s="142">
        <f>O368*H368</f>
        <v>0</v>
      </c>
      <c r="Q368" s="142">
        <v>0</v>
      </c>
      <c r="R368" s="142">
        <f>Q368*H368</f>
        <v>0</v>
      </c>
      <c r="S368" s="142">
        <v>0</v>
      </c>
      <c r="T368" s="143">
        <f>S368*H368</f>
        <v>0</v>
      </c>
      <c r="AR368" s="144" t="s">
        <v>365</v>
      </c>
      <c r="AT368" s="144" t="s">
        <v>447</v>
      </c>
      <c r="AU368" s="144" t="s">
        <v>81</v>
      </c>
      <c r="AY368" s="18" t="s">
        <v>306</v>
      </c>
      <c r="BE368" s="145">
        <f>IF(N368="základní",J368,0)</f>
        <v>0</v>
      </c>
      <c r="BF368" s="145">
        <f>IF(N368="snížená",J368,0)</f>
        <v>0</v>
      </c>
      <c r="BG368" s="145">
        <f>IF(N368="zákl. přenesená",J368,0)</f>
        <v>0</v>
      </c>
      <c r="BH368" s="145">
        <f>IF(N368="sníž. přenesená",J368,0)</f>
        <v>0</v>
      </c>
      <c r="BI368" s="145">
        <f>IF(N368="nulová",J368,0)</f>
        <v>0</v>
      </c>
      <c r="BJ368" s="18" t="s">
        <v>79</v>
      </c>
      <c r="BK368" s="145">
        <f>ROUND(I368*H368,2)</f>
        <v>0</v>
      </c>
      <c r="BL368" s="18" t="s">
        <v>108</v>
      </c>
      <c r="BM368" s="144" t="s">
        <v>1260</v>
      </c>
    </row>
    <row r="369" spans="2:65" s="1" customFormat="1" ht="16.5" customHeight="1">
      <c r="B369" s="33"/>
      <c r="C369" s="133" t="s">
        <v>816</v>
      </c>
      <c r="D369" s="133" t="s">
        <v>308</v>
      </c>
      <c r="E369" s="134" t="s">
        <v>6399</v>
      </c>
      <c r="F369" s="135" t="s">
        <v>6400</v>
      </c>
      <c r="G369" s="136" t="s">
        <v>236</v>
      </c>
      <c r="H369" s="137">
        <v>8.58</v>
      </c>
      <c r="I369" s="138"/>
      <c r="J369" s="139">
        <f>ROUND(I369*H369,2)</f>
        <v>0</v>
      </c>
      <c r="K369" s="135" t="s">
        <v>3596</v>
      </c>
      <c r="L369" s="33"/>
      <c r="M369" s="140" t="s">
        <v>21</v>
      </c>
      <c r="N369" s="141" t="s">
        <v>43</v>
      </c>
      <c r="P369" s="142">
        <f>O369*H369</f>
        <v>0</v>
      </c>
      <c r="Q369" s="142">
        <v>0</v>
      </c>
      <c r="R369" s="142">
        <f>Q369*H369</f>
        <v>0</v>
      </c>
      <c r="S369" s="142">
        <v>0</v>
      </c>
      <c r="T369" s="143">
        <f>S369*H369</f>
        <v>0</v>
      </c>
      <c r="AR369" s="144" t="s">
        <v>108</v>
      </c>
      <c r="AT369" s="144" t="s">
        <v>308</v>
      </c>
      <c r="AU369" s="144" t="s">
        <v>81</v>
      </c>
      <c r="AY369" s="18" t="s">
        <v>306</v>
      </c>
      <c r="BE369" s="145">
        <f>IF(N369="základní",J369,0)</f>
        <v>0</v>
      </c>
      <c r="BF369" s="145">
        <f>IF(N369="snížená",J369,0)</f>
        <v>0</v>
      </c>
      <c r="BG369" s="145">
        <f>IF(N369="zákl. přenesená",J369,0)</f>
        <v>0</v>
      </c>
      <c r="BH369" s="145">
        <f>IF(N369="sníž. přenesená",J369,0)</f>
        <v>0</v>
      </c>
      <c r="BI369" s="145">
        <f>IF(N369="nulová",J369,0)</f>
        <v>0</v>
      </c>
      <c r="BJ369" s="18" t="s">
        <v>79</v>
      </c>
      <c r="BK369" s="145">
        <f>ROUND(I369*H369,2)</f>
        <v>0</v>
      </c>
      <c r="BL369" s="18" t="s">
        <v>108</v>
      </c>
      <c r="BM369" s="144" t="s">
        <v>1273</v>
      </c>
    </row>
    <row r="370" spans="2:65" s="1" customFormat="1">
      <c r="B370" s="33"/>
      <c r="D370" s="161" t="s">
        <v>321</v>
      </c>
      <c r="F370" s="162" t="s">
        <v>6401</v>
      </c>
      <c r="I370" s="163"/>
      <c r="L370" s="33"/>
      <c r="M370" s="164"/>
      <c r="T370" s="52"/>
      <c r="AT370" s="18" t="s">
        <v>321</v>
      </c>
      <c r="AU370" s="18" t="s">
        <v>81</v>
      </c>
    </row>
    <row r="371" spans="2:65" s="14" customFormat="1">
      <c r="B371" s="165"/>
      <c r="D371" s="147" t="s">
        <v>313</v>
      </c>
      <c r="E371" s="166" t="s">
        <v>21</v>
      </c>
      <c r="F371" s="167" t="s">
        <v>6402</v>
      </c>
      <c r="H371" s="166" t="s">
        <v>21</v>
      </c>
      <c r="I371" s="168"/>
      <c r="L371" s="165"/>
      <c r="M371" s="169"/>
      <c r="T371" s="170"/>
      <c r="AT371" s="166" t="s">
        <v>313</v>
      </c>
      <c r="AU371" s="166" t="s">
        <v>81</v>
      </c>
      <c r="AV371" s="14" t="s">
        <v>79</v>
      </c>
      <c r="AW371" s="14" t="s">
        <v>34</v>
      </c>
      <c r="AX371" s="14" t="s">
        <v>72</v>
      </c>
      <c r="AY371" s="166" t="s">
        <v>306</v>
      </c>
    </row>
    <row r="372" spans="2:65" s="12" customFormat="1">
      <c r="B372" s="146"/>
      <c r="D372" s="147" t="s">
        <v>313</v>
      </c>
      <c r="E372" s="148" t="s">
        <v>21</v>
      </c>
      <c r="F372" s="149" t="s">
        <v>6403</v>
      </c>
      <c r="H372" s="150">
        <v>8.58</v>
      </c>
      <c r="I372" s="151"/>
      <c r="L372" s="146"/>
      <c r="M372" s="152"/>
      <c r="T372" s="153"/>
      <c r="AT372" s="148" t="s">
        <v>313</v>
      </c>
      <c r="AU372" s="148" t="s">
        <v>81</v>
      </c>
      <c r="AV372" s="12" t="s">
        <v>81</v>
      </c>
      <c r="AW372" s="12" t="s">
        <v>34</v>
      </c>
      <c r="AX372" s="12" t="s">
        <v>72</v>
      </c>
      <c r="AY372" s="148" t="s">
        <v>306</v>
      </c>
    </row>
    <row r="373" spans="2:65" s="15" customFormat="1">
      <c r="B373" s="171"/>
      <c r="D373" s="147" t="s">
        <v>313</v>
      </c>
      <c r="E373" s="172" t="s">
        <v>21</v>
      </c>
      <c r="F373" s="173" t="s">
        <v>331</v>
      </c>
      <c r="H373" s="174">
        <v>8.58</v>
      </c>
      <c r="I373" s="175"/>
      <c r="L373" s="171"/>
      <c r="M373" s="176"/>
      <c r="T373" s="177"/>
      <c r="AT373" s="172" t="s">
        <v>313</v>
      </c>
      <c r="AU373" s="172" t="s">
        <v>81</v>
      </c>
      <c r="AV373" s="15" t="s">
        <v>108</v>
      </c>
      <c r="AW373" s="15" t="s">
        <v>34</v>
      </c>
      <c r="AX373" s="15" t="s">
        <v>79</v>
      </c>
      <c r="AY373" s="172" t="s">
        <v>306</v>
      </c>
    </row>
    <row r="374" spans="2:65" s="1" customFormat="1" ht="16.5" customHeight="1">
      <c r="B374" s="33"/>
      <c r="C374" s="133" t="s">
        <v>822</v>
      </c>
      <c r="D374" s="133" t="s">
        <v>308</v>
      </c>
      <c r="E374" s="134" t="s">
        <v>6404</v>
      </c>
      <c r="F374" s="135" t="s">
        <v>6405</v>
      </c>
      <c r="G374" s="136" t="s">
        <v>240</v>
      </c>
      <c r="H374" s="137">
        <v>28.039000000000001</v>
      </c>
      <c r="I374" s="138"/>
      <c r="J374" s="139">
        <f>ROUND(I374*H374,2)</f>
        <v>0</v>
      </c>
      <c r="K374" s="135" t="s">
        <v>3596</v>
      </c>
      <c r="L374" s="33"/>
      <c r="M374" s="140" t="s">
        <v>21</v>
      </c>
      <c r="N374" s="141" t="s">
        <v>43</v>
      </c>
      <c r="P374" s="142">
        <f>O374*H374</f>
        <v>0</v>
      </c>
      <c r="Q374" s="142">
        <v>0</v>
      </c>
      <c r="R374" s="142">
        <f>Q374*H374</f>
        <v>0</v>
      </c>
      <c r="S374" s="142">
        <v>0</v>
      </c>
      <c r="T374" s="143">
        <f>S374*H374</f>
        <v>0</v>
      </c>
      <c r="AR374" s="144" t="s">
        <v>108</v>
      </c>
      <c r="AT374" s="144" t="s">
        <v>308</v>
      </c>
      <c r="AU374" s="144" t="s">
        <v>81</v>
      </c>
      <c r="AY374" s="18" t="s">
        <v>306</v>
      </c>
      <c r="BE374" s="145">
        <f>IF(N374="základní",J374,0)</f>
        <v>0</v>
      </c>
      <c r="BF374" s="145">
        <f>IF(N374="snížená",J374,0)</f>
        <v>0</v>
      </c>
      <c r="BG374" s="145">
        <f>IF(N374="zákl. přenesená",J374,0)</f>
        <v>0</v>
      </c>
      <c r="BH374" s="145">
        <f>IF(N374="sníž. přenesená",J374,0)</f>
        <v>0</v>
      </c>
      <c r="BI374" s="145">
        <f>IF(N374="nulová",J374,0)</f>
        <v>0</v>
      </c>
      <c r="BJ374" s="18" t="s">
        <v>79</v>
      </c>
      <c r="BK374" s="145">
        <f>ROUND(I374*H374,2)</f>
        <v>0</v>
      </c>
      <c r="BL374" s="18" t="s">
        <v>108</v>
      </c>
      <c r="BM374" s="144" t="s">
        <v>1285</v>
      </c>
    </row>
    <row r="375" spans="2:65" s="1" customFormat="1">
      <c r="B375" s="33"/>
      <c r="D375" s="161" t="s">
        <v>321</v>
      </c>
      <c r="F375" s="162" t="s">
        <v>6406</v>
      </c>
      <c r="I375" s="163"/>
      <c r="L375" s="33"/>
      <c r="M375" s="164"/>
      <c r="T375" s="52"/>
      <c r="AT375" s="18" t="s">
        <v>321</v>
      </c>
      <c r="AU375" s="18" t="s">
        <v>81</v>
      </c>
    </row>
    <row r="376" spans="2:65" s="12" customFormat="1">
      <c r="B376" s="146"/>
      <c r="D376" s="147" t="s">
        <v>313</v>
      </c>
      <c r="E376" s="148" t="s">
        <v>21</v>
      </c>
      <c r="F376" s="149" t="s">
        <v>6407</v>
      </c>
      <c r="H376" s="150">
        <v>28.039000000000001</v>
      </c>
      <c r="I376" s="151"/>
      <c r="L376" s="146"/>
      <c r="M376" s="152"/>
      <c r="T376" s="153"/>
      <c r="AT376" s="148" t="s">
        <v>313</v>
      </c>
      <c r="AU376" s="148" t="s">
        <v>81</v>
      </c>
      <c r="AV376" s="12" t="s">
        <v>81</v>
      </c>
      <c r="AW376" s="12" t="s">
        <v>34</v>
      </c>
      <c r="AX376" s="12" t="s">
        <v>72</v>
      </c>
      <c r="AY376" s="148" t="s">
        <v>306</v>
      </c>
    </row>
    <row r="377" spans="2:65" s="15" customFormat="1">
      <c r="B377" s="171"/>
      <c r="D377" s="147" t="s">
        <v>313</v>
      </c>
      <c r="E377" s="172" t="s">
        <v>21</v>
      </c>
      <c r="F377" s="173" t="s">
        <v>331</v>
      </c>
      <c r="H377" s="174">
        <v>28.039000000000001</v>
      </c>
      <c r="I377" s="175"/>
      <c r="L377" s="171"/>
      <c r="M377" s="176"/>
      <c r="T377" s="177"/>
      <c r="AT377" s="172" t="s">
        <v>313</v>
      </c>
      <c r="AU377" s="172" t="s">
        <v>81</v>
      </c>
      <c r="AV377" s="15" t="s">
        <v>108</v>
      </c>
      <c r="AW377" s="15" t="s">
        <v>34</v>
      </c>
      <c r="AX377" s="15" t="s">
        <v>79</v>
      </c>
      <c r="AY377" s="172" t="s">
        <v>306</v>
      </c>
    </row>
    <row r="378" spans="2:65" s="1" customFormat="1" ht="16.5" customHeight="1">
      <c r="B378" s="33"/>
      <c r="C378" s="133" t="s">
        <v>828</v>
      </c>
      <c r="D378" s="133" t="s">
        <v>308</v>
      </c>
      <c r="E378" s="134" t="s">
        <v>6408</v>
      </c>
      <c r="F378" s="135" t="s">
        <v>6409</v>
      </c>
      <c r="G378" s="136" t="s">
        <v>236</v>
      </c>
      <c r="H378" s="137">
        <v>78.31</v>
      </c>
      <c r="I378" s="138"/>
      <c r="J378" s="139">
        <f>ROUND(I378*H378,2)</f>
        <v>0</v>
      </c>
      <c r="K378" s="135" t="s">
        <v>21</v>
      </c>
      <c r="L378" s="33"/>
      <c r="M378" s="140" t="s">
        <v>21</v>
      </c>
      <c r="N378" s="141" t="s">
        <v>43</v>
      </c>
      <c r="P378" s="142">
        <f>O378*H378</f>
        <v>0</v>
      </c>
      <c r="Q378" s="142">
        <v>0</v>
      </c>
      <c r="R378" s="142">
        <f>Q378*H378</f>
        <v>0</v>
      </c>
      <c r="S378" s="142">
        <v>0</v>
      </c>
      <c r="T378" s="143">
        <f>S378*H378</f>
        <v>0</v>
      </c>
      <c r="AR378" s="144" t="s">
        <v>108</v>
      </c>
      <c r="AT378" s="144" t="s">
        <v>308</v>
      </c>
      <c r="AU378" s="144" t="s">
        <v>81</v>
      </c>
      <c r="AY378" s="18" t="s">
        <v>306</v>
      </c>
      <c r="BE378" s="145">
        <f>IF(N378="základní",J378,0)</f>
        <v>0</v>
      </c>
      <c r="BF378" s="145">
        <f>IF(N378="snížená",J378,0)</f>
        <v>0</v>
      </c>
      <c r="BG378" s="145">
        <f>IF(N378="zákl. přenesená",J378,0)</f>
        <v>0</v>
      </c>
      <c r="BH378" s="145">
        <f>IF(N378="sníž. přenesená",J378,0)</f>
        <v>0</v>
      </c>
      <c r="BI378" s="145">
        <f>IF(N378="nulová",J378,0)</f>
        <v>0</v>
      </c>
      <c r="BJ378" s="18" t="s">
        <v>79</v>
      </c>
      <c r="BK378" s="145">
        <f>ROUND(I378*H378,2)</f>
        <v>0</v>
      </c>
      <c r="BL378" s="18" t="s">
        <v>108</v>
      </c>
      <c r="BM378" s="144" t="s">
        <v>1297</v>
      </c>
    </row>
    <row r="379" spans="2:65" s="12" customFormat="1">
      <c r="B379" s="146"/>
      <c r="D379" s="147" t="s">
        <v>313</v>
      </c>
      <c r="E379" s="148" t="s">
        <v>21</v>
      </c>
      <c r="F379" s="149" t="s">
        <v>6410</v>
      </c>
      <c r="H379" s="150">
        <v>78.31</v>
      </c>
      <c r="I379" s="151"/>
      <c r="L379" s="146"/>
      <c r="M379" s="152"/>
      <c r="T379" s="153"/>
      <c r="AT379" s="148" t="s">
        <v>313</v>
      </c>
      <c r="AU379" s="148" t="s">
        <v>81</v>
      </c>
      <c r="AV379" s="12" t="s">
        <v>81</v>
      </c>
      <c r="AW379" s="12" t="s">
        <v>34</v>
      </c>
      <c r="AX379" s="12" t="s">
        <v>72</v>
      </c>
      <c r="AY379" s="148" t="s">
        <v>306</v>
      </c>
    </row>
    <row r="380" spans="2:65" s="15" customFormat="1">
      <c r="B380" s="171"/>
      <c r="D380" s="147" t="s">
        <v>313</v>
      </c>
      <c r="E380" s="172" t="s">
        <v>21</v>
      </c>
      <c r="F380" s="173" t="s">
        <v>331</v>
      </c>
      <c r="H380" s="174">
        <v>78.31</v>
      </c>
      <c r="I380" s="175"/>
      <c r="L380" s="171"/>
      <c r="M380" s="176"/>
      <c r="T380" s="177"/>
      <c r="AT380" s="172" t="s">
        <v>313</v>
      </c>
      <c r="AU380" s="172" t="s">
        <v>81</v>
      </c>
      <c r="AV380" s="15" t="s">
        <v>108</v>
      </c>
      <c r="AW380" s="15" t="s">
        <v>34</v>
      </c>
      <c r="AX380" s="15" t="s">
        <v>79</v>
      </c>
      <c r="AY380" s="172" t="s">
        <v>306</v>
      </c>
    </row>
    <row r="381" spans="2:65" s="1" customFormat="1" ht="24.2" customHeight="1">
      <c r="B381" s="33"/>
      <c r="C381" s="133" t="s">
        <v>834</v>
      </c>
      <c r="D381" s="133" t="s">
        <v>308</v>
      </c>
      <c r="E381" s="134" t="s">
        <v>6411</v>
      </c>
      <c r="F381" s="135" t="s">
        <v>6412</v>
      </c>
      <c r="G381" s="136" t="s">
        <v>236</v>
      </c>
      <c r="H381" s="137">
        <v>63.65</v>
      </c>
      <c r="I381" s="138"/>
      <c r="J381" s="139">
        <f>ROUND(I381*H381,2)</f>
        <v>0</v>
      </c>
      <c r="K381" s="135" t="s">
        <v>3596</v>
      </c>
      <c r="L381" s="33"/>
      <c r="M381" s="140" t="s">
        <v>21</v>
      </c>
      <c r="N381" s="141" t="s">
        <v>43</v>
      </c>
      <c r="P381" s="142">
        <f>O381*H381</f>
        <v>0</v>
      </c>
      <c r="Q381" s="142">
        <v>0</v>
      </c>
      <c r="R381" s="142">
        <f>Q381*H381</f>
        <v>0</v>
      </c>
      <c r="S381" s="142">
        <v>0</v>
      </c>
      <c r="T381" s="143">
        <f>S381*H381</f>
        <v>0</v>
      </c>
      <c r="AR381" s="144" t="s">
        <v>108</v>
      </c>
      <c r="AT381" s="144" t="s">
        <v>308</v>
      </c>
      <c r="AU381" s="144" t="s">
        <v>81</v>
      </c>
      <c r="AY381" s="18" t="s">
        <v>306</v>
      </c>
      <c r="BE381" s="145">
        <f>IF(N381="základní",J381,0)</f>
        <v>0</v>
      </c>
      <c r="BF381" s="145">
        <f>IF(N381="snížená",J381,0)</f>
        <v>0</v>
      </c>
      <c r="BG381" s="145">
        <f>IF(N381="zákl. přenesená",J381,0)</f>
        <v>0</v>
      </c>
      <c r="BH381" s="145">
        <f>IF(N381="sníž. přenesená",J381,0)</f>
        <v>0</v>
      </c>
      <c r="BI381" s="145">
        <f>IF(N381="nulová",J381,0)</f>
        <v>0</v>
      </c>
      <c r="BJ381" s="18" t="s">
        <v>79</v>
      </c>
      <c r="BK381" s="145">
        <f>ROUND(I381*H381,2)</f>
        <v>0</v>
      </c>
      <c r="BL381" s="18" t="s">
        <v>108</v>
      </c>
      <c r="BM381" s="144" t="s">
        <v>1307</v>
      </c>
    </row>
    <row r="382" spans="2:65" s="1" customFormat="1">
      <c r="B382" s="33"/>
      <c r="D382" s="161" t="s">
        <v>321</v>
      </c>
      <c r="F382" s="162" t="s">
        <v>6413</v>
      </c>
      <c r="I382" s="163"/>
      <c r="L382" s="33"/>
      <c r="M382" s="164"/>
      <c r="T382" s="52"/>
      <c r="AT382" s="18" t="s">
        <v>321</v>
      </c>
      <c r="AU382" s="18" t="s">
        <v>81</v>
      </c>
    </row>
    <row r="383" spans="2:65" s="14" customFormat="1">
      <c r="B383" s="165"/>
      <c r="D383" s="147" t="s">
        <v>313</v>
      </c>
      <c r="E383" s="166" t="s">
        <v>21</v>
      </c>
      <c r="F383" s="167" t="s">
        <v>6414</v>
      </c>
      <c r="H383" s="166" t="s">
        <v>21</v>
      </c>
      <c r="I383" s="168"/>
      <c r="L383" s="165"/>
      <c r="M383" s="169"/>
      <c r="T383" s="170"/>
      <c r="AT383" s="166" t="s">
        <v>313</v>
      </c>
      <c r="AU383" s="166" t="s">
        <v>81</v>
      </c>
      <c r="AV383" s="14" t="s">
        <v>79</v>
      </c>
      <c r="AW383" s="14" t="s">
        <v>34</v>
      </c>
      <c r="AX383" s="14" t="s">
        <v>72</v>
      </c>
      <c r="AY383" s="166" t="s">
        <v>306</v>
      </c>
    </row>
    <row r="384" spans="2:65" s="12" customFormat="1">
      <c r="B384" s="146"/>
      <c r="D384" s="147" t="s">
        <v>313</v>
      </c>
      <c r="E384" s="148" t="s">
        <v>21</v>
      </c>
      <c r="F384" s="149" t="s">
        <v>6415</v>
      </c>
      <c r="H384" s="150">
        <v>40.82</v>
      </c>
      <c r="I384" s="151"/>
      <c r="L384" s="146"/>
      <c r="M384" s="152"/>
      <c r="T384" s="153"/>
      <c r="AT384" s="148" t="s">
        <v>313</v>
      </c>
      <c r="AU384" s="148" t="s">
        <v>81</v>
      </c>
      <c r="AV384" s="12" t="s">
        <v>81</v>
      </c>
      <c r="AW384" s="12" t="s">
        <v>34</v>
      </c>
      <c r="AX384" s="12" t="s">
        <v>72</v>
      </c>
      <c r="AY384" s="148" t="s">
        <v>306</v>
      </c>
    </row>
    <row r="385" spans="2:65" s="14" customFormat="1">
      <c r="B385" s="165"/>
      <c r="D385" s="147" t="s">
        <v>313</v>
      </c>
      <c r="E385" s="166" t="s">
        <v>21</v>
      </c>
      <c r="F385" s="167" t="s">
        <v>6416</v>
      </c>
      <c r="H385" s="166" t="s">
        <v>21</v>
      </c>
      <c r="I385" s="168"/>
      <c r="L385" s="165"/>
      <c r="M385" s="169"/>
      <c r="T385" s="170"/>
      <c r="AT385" s="166" t="s">
        <v>313</v>
      </c>
      <c r="AU385" s="166" t="s">
        <v>81</v>
      </c>
      <c r="AV385" s="14" t="s">
        <v>79</v>
      </c>
      <c r="AW385" s="14" t="s">
        <v>34</v>
      </c>
      <c r="AX385" s="14" t="s">
        <v>72</v>
      </c>
      <c r="AY385" s="166" t="s">
        <v>306</v>
      </c>
    </row>
    <row r="386" spans="2:65" s="12" customFormat="1">
      <c r="B386" s="146"/>
      <c r="D386" s="147" t="s">
        <v>313</v>
      </c>
      <c r="E386" s="148" t="s">
        <v>21</v>
      </c>
      <c r="F386" s="149" t="s">
        <v>6417</v>
      </c>
      <c r="H386" s="150">
        <v>10.49</v>
      </c>
      <c r="I386" s="151"/>
      <c r="L386" s="146"/>
      <c r="M386" s="152"/>
      <c r="T386" s="153"/>
      <c r="AT386" s="148" t="s">
        <v>313</v>
      </c>
      <c r="AU386" s="148" t="s">
        <v>81</v>
      </c>
      <c r="AV386" s="12" t="s">
        <v>81</v>
      </c>
      <c r="AW386" s="12" t="s">
        <v>34</v>
      </c>
      <c r="AX386" s="12" t="s">
        <v>72</v>
      </c>
      <c r="AY386" s="148" t="s">
        <v>306</v>
      </c>
    </row>
    <row r="387" spans="2:65" s="14" customFormat="1">
      <c r="B387" s="165"/>
      <c r="D387" s="147" t="s">
        <v>313</v>
      </c>
      <c r="E387" s="166" t="s">
        <v>21</v>
      </c>
      <c r="F387" s="167" t="s">
        <v>6418</v>
      </c>
      <c r="H387" s="166" t="s">
        <v>21</v>
      </c>
      <c r="I387" s="168"/>
      <c r="L387" s="165"/>
      <c r="M387" s="169"/>
      <c r="T387" s="170"/>
      <c r="AT387" s="166" t="s">
        <v>313</v>
      </c>
      <c r="AU387" s="166" t="s">
        <v>81</v>
      </c>
      <c r="AV387" s="14" t="s">
        <v>79</v>
      </c>
      <c r="AW387" s="14" t="s">
        <v>34</v>
      </c>
      <c r="AX387" s="14" t="s">
        <v>72</v>
      </c>
      <c r="AY387" s="166" t="s">
        <v>306</v>
      </c>
    </row>
    <row r="388" spans="2:65" s="12" customFormat="1">
      <c r="B388" s="146"/>
      <c r="D388" s="147" t="s">
        <v>313</v>
      </c>
      <c r="E388" s="148" t="s">
        <v>21</v>
      </c>
      <c r="F388" s="149" t="s">
        <v>6419</v>
      </c>
      <c r="H388" s="150">
        <v>12.34</v>
      </c>
      <c r="I388" s="151"/>
      <c r="L388" s="146"/>
      <c r="M388" s="152"/>
      <c r="T388" s="153"/>
      <c r="AT388" s="148" t="s">
        <v>313</v>
      </c>
      <c r="AU388" s="148" t="s">
        <v>81</v>
      </c>
      <c r="AV388" s="12" t="s">
        <v>81</v>
      </c>
      <c r="AW388" s="12" t="s">
        <v>34</v>
      </c>
      <c r="AX388" s="12" t="s">
        <v>72</v>
      </c>
      <c r="AY388" s="148" t="s">
        <v>306</v>
      </c>
    </row>
    <row r="389" spans="2:65" s="15" customFormat="1">
      <c r="B389" s="171"/>
      <c r="D389" s="147" t="s">
        <v>313</v>
      </c>
      <c r="E389" s="172" t="s">
        <v>21</v>
      </c>
      <c r="F389" s="173" t="s">
        <v>331</v>
      </c>
      <c r="H389" s="174">
        <v>63.650000000000006</v>
      </c>
      <c r="I389" s="175"/>
      <c r="L389" s="171"/>
      <c r="M389" s="176"/>
      <c r="T389" s="177"/>
      <c r="AT389" s="172" t="s">
        <v>313</v>
      </c>
      <c r="AU389" s="172" t="s">
        <v>81</v>
      </c>
      <c r="AV389" s="15" t="s">
        <v>108</v>
      </c>
      <c r="AW389" s="15" t="s">
        <v>34</v>
      </c>
      <c r="AX389" s="15" t="s">
        <v>79</v>
      </c>
      <c r="AY389" s="172" t="s">
        <v>306</v>
      </c>
    </row>
    <row r="390" spans="2:65" s="1" customFormat="1" ht="21.75" customHeight="1">
      <c r="B390" s="33"/>
      <c r="C390" s="133" t="s">
        <v>839</v>
      </c>
      <c r="D390" s="133" t="s">
        <v>308</v>
      </c>
      <c r="E390" s="134" t="s">
        <v>6420</v>
      </c>
      <c r="F390" s="135" t="s">
        <v>6421</v>
      </c>
      <c r="G390" s="136" t="s">
        <v>236</v>
      </c>
      <c r="H390" s="137">
        <v>54.482999999999997</v>
      </c>
      <c r="I390" s="138"/>
      <c r="J390" s="139">
        <f>ROUND(I390*H390,2)</f>
        <v>0</v>
      </c>
      <c r="K390" s="135" t="s">
        <v>3596</v>
      </c>
      <c r="L390" s="33"/>
      <c r="M390" s="140" t="s">
        <v>21</v>
      </c>
      <c r="N390" s="141" t="s">
        <v>43</v>
      </c>
      <c r="P390" s="142">
        <f>O390*H390</f>
        <v>0</v>
      </c>
      <c r="Q390" s="142">
        <v>0</v>
      </c>
      <c r="R390" s="142">
        <f>Q390*H390</f>
        <v>0</v>
      </c>
      <c r="S390" s="142">
        <v>0</v>
      </c>
      <c r="T390" s="143">
        <f>S390*H390</f>
        <v>0</v>
      </c>
      <c r="AR390" s="144" t="s">
        <v>108</v>
      </c>
      <c r="AT390" s="144" t="s">
        <v>308</v>
      </c>
      <c r="AU390" s="144" t="s">
        <v>81</v>
      </c>
      <c r="AY390" s="18" t="s">
        <v>306</v>
      </c>
      <c r="BE390" s="145">
        <f>IF(N390="základní",J390,0)</f>
        <v>0</v>
      </c>
      <c r="BF390" s="145">
        <f>IF(N390="snížená",J390,0)</f>
        <v>0</v>
      </c>
      <c r="BG390" s="145">
        <f>IF(N390="zákl. přenesená",J390,0)</f>
        <v>0</v>
      </c>
      <c r="BH390" s="145">
        <f>IF(N390="sníž. přenesená",J390,0)</f>
        <v>0</v>
      </c>
      <c r="BI390" s="145">
        <f>IF(N390="nulová",J390,0)</f>
        <v>0</v>
      </c>
      <c r="BJ390" s="18" t="s">
        <v>79</v>
      </c>
      <c r="BK390" s="145">
        <f>ROUND(I390*H390,2)</f>
        <v>0</v>
      </c>
      <c r="BL390" s="18" t="s">
        <v>108</v>
      </c>
      <c r="BM390" s="144" t="s">
        <v>1318</v>
      </c>
    </row>
    <row r="391" spans="2:65" s="1" customFormat="1">
      <c r="B391" s="33"/>
      <c r="D391" s="161" t="s">
        <v>321</v>
      </c>
      <c r="F391" s="162" t="s">
        <v>6422</v>
      </c>
      <c r="I391" s="163"/>
      <c r="L391" s="33"/>
      <c r="M391" s="164"/>
      <c r="T391" s="52"/>
      <c r="AT391" s="18" t="s">
        <v>321</v>
      </c>
      <c r="AU391" s="18" t="s">
        <v>81</v>
      </c>
    </row>
    <row r="392" spans="2:65" s="12" customFormat="1">
      <c r="B392" s="146"/>
      <c r="D392" s="147" t="s">
        <v>313</v>
      </c>
      <c r="E392" s="148" t="s">
        <v>21</v>
      </c>
      <c r="F392" s="149" t="s">
        <v>6423</v>
      </c>
      <c r="H392" s="150">
        <v>15.8</v>
      </c>
      <c r="I392" s="151"/>
      <c r="L392" s="146"/>
      <c r="M392" s="152"/>
      <c r="T392" s="153"/>
      <c r="AT392" s="148" t="s">
        <v>313</v>
      </c>
      <c r="AU392" s="148" t="s">
        <v>81</v>
      </c>
      <c r="AV392" s="12" t="s">
        <v>81</v>
      </c>
      <c r="AW392" s="12" t="s">
        <v>34</v>
      </c>
      <c r="AX392" s="12" t="s">
        <v>72</v>
      </c>
      <c r="AY392" s="148" t="s">
        <v>306</v>
      </c>
    </row>
    <row r="393" spans="2:65" s="12" customFormat="1">
      <c r="B393" s="146"/>
      <c r="D393" s="147" t="s">
        <v>313</v>
      </c>
      <c r="E393" s="148" t="s">
        <v>21</v>
      </c>
      <c r="F393" s="149" t="s">
        <v>6424</v>
      </c>
      <c r="H393" s="150">
        <v>6.5979999999999999</v>
      </c>
      <c r="I393" s="151"/>
      <c r="L393" s="146"/>
      <c r="M393" s="152"/>
      <c r="T393" s="153"/>
      <c r="AT393" s="148" t="s">
        <v>313</v>
      </c>
      <c r="AU393" s="148" t="s">
        <v>81</v>
      </c>
      <c r="AV393" s="12" t="s">
        <v>81</v>
      </c>
      <c r="AW393" s="12" t="s">
        <v>34</v>
      </c>
      <c r="AX393" s="12" t="s">
        <v>72</v>
      </c>
      <c r="AY393" s="148" t="s">
        <v>306</v>
      </c>
    </row>
    <row r="394" spans="2:65" s="12" customFormat="1">
      <c r="B394" s="146"/>
      <c r="D394" s="147" t="s">
        <v>313</v>
      </c>
      <c r="E394" s="148" t="s">
        <v>21</v>
      </c>
      <c r="F394" s="149" t="s">
        <v>6425</v>
      </c>
      <c r="H394" s="150">
        <v>14.444000000000001</v>
      </c>
      <c r="I394" s="151"/>
      <c r="L394" s="146"/>
      <c r="M394" s="152"/>
      <c r="T394" s="153"/>
      <c r="AT394" s="148" t="s">
        <v>313</v>
      </c>
      <c r="AU394" s="148" t="s">
        <v>81</v>
      </c>
      <c r="AV394" s="12" t="s">
        <v>81</v>
      </c>
      <c r="AW394" s="12" t="s">
        <v>34</v>
      </c>
      <c r="AX394" s="12" t="s">
        <v>72</v>
      </c>
      <c r="AY394" s="148" t="s">
        <v>306</v>
      </c>
    </row>
    <row r="395" spans="2:65" s="12" customFormat="1">
      <c r="B395" s="146"/>
      <c r="D395" s="147" t="s">
        <v>313</v>
      </c>
      <c r="E395" s="148" t="s">
        <v>21</v>
      </c>
      <c r="F395" s="149" t="s">
        <v>6426</v>
      </c>
      <c r="H395" s="150">
        <v>4.8719999999999999</v>
      </c>
      <c r="I395" s="151"/>
      <c r="L395" s="146"/>
      <c r="M395" s="152"/>
      <c r="T395" s="153"/>
      <c r="AT395" s="148" t="s">
        <v>313</v>
      </c>
      <c r="AU395" s="148" t="s">
        <v>81</v>
      </c>
      <c r="AV395" s="12" t="s">
        <v>81</v>
      </c>
      <c r="AW395" s="12" t="s">
        <v>34</v>
      </c>
      <c r="AX395" s="12" t="s">
        <v>72</v>
      </c>
      <c r="AY395" s="148" t="s">
        <v>306</v>
      </c>
    </row>
    <row r="396" spans="2:65" s="12" customFormat="1">
      <c r="B396" s="146"/>
      <c r="D396" s="147" t="s">
        <v>313</v>
      </c>
      <c r="E396" s="148" t="s">
        <v>21</v>
      </c>
      <c r="F396" s="149" t="s">
        <v>6427</v>
      </c>
      <c r="H396" s="150">
        <v>12.769</v>
      </c>
      <c r="I396" s="151"/>
      <c r="L396" s="146"/>
      <c r="M396" s="152"/>
      <c r="T396" s="153"/>
      <c r="AT396" s="148" t="s">
        <v>313</v>
      </c>
      <c r="AU396" s="148" t="s">
        <v>81</v>
      </c>
      <c r="AV396" s="12" t="s">
        <v>81</v>
      </c>
      <c r="AW396" s="12" t="s">
        <v>34</v>
      </c>
      <c r="AX396" s="12" t="s">
        <v>72</v>
      </c>
      <c r="AY396" s="148" t="s">
        <v>306</v>
      </c>
    </row>
    <row r="397" spans="2:65" s="15" customFormat="1">
      <c r="B397" s="171"/>
      <c r="D397" s="147" t="s">
        <v>313</v>
      </c>
      <c r="E397" s="172" t="s">
        <v>21</v>
      </c>
      <c r="F397" s="173" t="s">
        <v>331</v>
      </c>
      <c r="H397" s="174">
        <v>54.482999999999997</v>
      </c>
      <c r="I397" s="175"/>
      <c r="L397" s="171"/>
      <c r="M397" s="176"/>
      <c r="T397" s="177"/>
      <c r="AT397" s="172" t="s">
        <v>313</v>
      </c>
      <c r="AU397" s="172" t="s">
        <v>81</v>
      </c>
      <c r="AV397" s="15" t="s">
        <v>108</v>
      </c>
      <c r="AW397" s="15" t="s">
        <v>34</v>
      </c>
      <c r="AX397" s="15" t="s">
        <v>79</v>
      </c>
      <c r="AY397" s="172" t="s">
        <v>306</v>
      </c>
    </row>
    <row r="398" spans="2:65" s="1" customFormat="1" ht="16.5" customHeight="1">
      <c r="B398" s="33"/>
      <c r="C398" s="133" t="s">
        <v>844</v>
      </c>
      <c r="D398" s="133" t="s">
        <v>308</v>
      </c>
      <c r="E398" s="134" t="s">
        <v>6428</v>
      </c>
      <c r="F398" s="135" t="s">
        <v>6429</v>
      </c>
      <c r="G398" s="136" t="s">
        <v>236</v>
      </c>
      <c r="H398" s="137">
        <v>33.96</v>
      </c>
      <c r="I398" s="138"/>
      <c r="J398" s="139">
        <f>ROUND(I398*H398,2)</f>
        <v>0</v>
      </c>
      <c r="K398" s="135" t="s">
        <v>311</v>
      </c>
      <c r="L398" s="33"/>
      <c r="M398" s="140" t="s">
        <v>21</v>
      </c>
      <c r="N398" s="141" t="s">
        <v>43</v>
      </c>
      <c r="P398" s="142">
        <f>O398*H398</f>
        <v>0</v>
      </c>
      <c r="Q398" s="142">
        <v>0</v>
      </c>
      <c r="R398" s="142">
        <f>Q398*H398</f>
        <v>0</v>
      </c>
      <c r="S398" s="142">
        <v>0</v>
      </c>
      <c r="T398" s="143">
        <f>S398*H398</f>
        <v>0</v>
      </c>
      <c r="AR398" s="144" t="s">
        <v>108</v>
      </c>
      <c r="AT398" s="144" t="s">
        <v>308</v>
      </c>
      <c r="AU398" s="144" t="s">
        <v>81</v>
      </c>
      <c r="AY398" s="18" t="s">
        <v>306</v>
      </c>
      <c r="BE398" s="145">
        <f>IF(N398="základní",J398,0)</f>
        <v>0</v>
      </c>
      <c r="BF398" s="145">
        <f>IF(N398="snížená",J398,0)</f>
        <v>0</v>
      </c>
      <c r="BG398" s="145">
        <f>IF(N398="zákl. přenesená",J398,0)</f>
        <v>0</v>
      </c>
      <c r="BH398" s="145">
        <f>IF(N398="sníž. přenesená",J398,0)</f>
        <v>0</v>
      </c>
      <c r="BI398" s="145">
        <f>IF(N398="nulová",J398,0)</f>
        <v>0</v>
      </c>
      <c r="BJ398" s="18" t="s">
        <v>79</v>
      </c>
      <c r="BK398" s="145">
        <f>ROUND(I398*H398,2)</f>
        <v>0</v>
      </c>
      <c r="BL398" s="18" t="s">
        <v>108</v>
      </c>
      <c r="BM398" s="144" t="s">
        <v>1333</v>
      </c>
    </row>
    <row r="399" spans="2:65" s="12" customFormat="1">
      <c r="B399" s="146"/>
      <c r="D399" s="147" t="s">
        <v>313</v>
      </c>
      <c r="E399" s="148" t="s">
        <v>21</v>
      </c>
      <c r="F399" s="149" t="s">
        <v>6430</v>
      </c>
      <c r="H399" s="150">
        <v>33.96</v>
      </c>
      <c r="I399" s="151"/>
      <c r="L399" s="146"/>
      <c r="M399" s="152"/>
      <c r="T399" s="153"/>
      <c r="AT399" s="148" t="s">
        <v>313</v>
      </c>
      <c r="AU399" s="148" t="s">
        <v>81</v>
      </c>
      <c r="AV399" s="12" t="s">
        <v>81</v>
      </c>
      <c r="AW399" s="12" t="s">
        <v>34</v>
      </c>
      <c r="AX399" s="12" t="s">
        <v>72</v>
      </c>
      <c r="AY399" s="148" t="s">
        <v>306</v>
      </c>
    </row>
    <row r="400" spans="2:65" s="15" customFormat="1">
      <c r="B400" s="171"/>
      <c r="D400" s="147" t="s">
        <v>313</v>
      </c>
      <c r="E400" s="172" t="s">
        <v>21</v>
      </c>
      <c r="F400" s="173" t="s">
        <v>331</v>
      </c>
      <c r="H400" s="174">
        <v>33.96</v>
      </c>
      <c r="I400" s="175"/>
      <c r="L400" s="171"/>
      <c r="M400" s="176"/>
      <c r="T400" s="177"/>
      <c r="AT400" s="172" t="s">
        <v>313</v>
      </c>
      <c r="AU400" s="172" t="s">
        <v>81</v>
      </c>
      <c r="AV400" s="15" t="s">
        <v>108</v>
      </c>
      <c r="AW400" s="15" t="s">
        <v>34</v>
      </c>
      <c r="AX400" s="15" t="s">
        <v>79</v>
      </c>
      <c r="AY400" s="172" t="s">
        <v>306</v>
      </c>
    </row>
    <row r="401" spans="2:65" s="1" customFormat="1" ht="16.5" customHeight="1">
      <c r="B401" s="33"/>
      <c r="C401" s="133" t="s">
        <v>852</v>
      </c>
      <c r="D401" s="133" t="s">
        <v>308</v>
      </c>
      <c r="E401" s="134" t="s">
        <v>6431</v>
      </c>
      <c r="F401" s="135" t="s">
        <v>6432</v>
      </c>
      <c r="G401" s="136" t="s">
        <v>318</v>
      </c>
      <c r="H401" s="137">
        <v>1.4850000000000001</v>
      </c>
      <c r="I401" s="138"/>
      <c r="J401" s="139">
        <f>ROUND(I401*H401,2)</f>
        <v>0</v>
      </c>
      <c r="K401" s="135" t="s">
        <v>311</v>
      </c>
      <c r="L401" s="33"/>
      <c r="M401" s="140" t="s">
        <v>21</v>
      </c>
      <c r="N401" s="141" t="s">
        <v>43</v>
      </c>
      <c r="P401" s="142">
        <f>O401*H401</f>
        <v>0</v>
      </c>
      <c r="Q401" s="142">
        <v>0</v>
      </c>
      <c r="R401" s="142">
        <f>Q401*H401</f>
        <v>0</v>
      </c>
      <c r="S401" s="142">
        <v>0</v>
      </c>
      <c r="T401" s="143">
        <f>S401*H401</f>
        <v>0</v>
      </c>
      <c r="AR401" s="144" t="s">
        <v>108</v>
      </c>
      <c r="AT401" s="144" t="s">
        <v>308</v>
      </c>
      <c r="AU401" s="144" t="s">
        <v>81</v>
      </c>
      <c r="AY401" s="18" t="s">
        <v>306</v>
      </c>
      <c r="BE401" s="145">
        <f>IF(N401="základní",J401,0)</f>
        <v>0</v>
      </c>
      <c r="BF401" s="145">
        <f>IF(N401="snížená",J401,0)</f>
        <v>0</v>
      </c>
      <c r="BG401" s="145">
        <f>IF(N401="zákl. přenesená",J401,0)</f>
        <v>0</v>
      </c>
      <c r="BH401" s="145">
        <f>IF(N401="sníž. přenesená",J401,0)</f>
        <v>0</v>
      </c>
      <c r="BI401" s="145">
        <f>IF(N401="nulová",J401,0)</f>
        <v>0</v>
      </c>
      <c r="BJ401" s="18" t="s">
        <v>79</v>
      </c>
      <c r="BK401" s="145">
        <f>ROUND(I401*H401,2)</f>
        <v>0</v>
      </c>
      <c r="BL401" s="18" t="s">
        <v>108</v>
      </c>
      <c r="BM401" s="144" t="s">
        <v>1343</v>
      </c>
    </row>
    <row r="402" spans="2:65" s="12" customFormat="1">
      <c r="B402" s="146"/>
      <c r="D402" s="147" t="s">
        <v>313</v>
      </c>
      <c r="E402" s="148" t="s">
        <v>21</v>
      </c>
      <c r="F402" s="149" t="s">
        <v>6433</v>
      </c>
      <c r="H402" s="150">
        <v>1.4850000000000001</v>
      </c>
      <c r="I402" s="151"/>
      <c r="L402" s="146"/>
      <c r="M402" s="152"/>
      <c r="T402" s="153"/>
      <c r="AT402" s="148" t="s">
        <v>313</v>
      </c>
      <c r="AU402" s="148" t="s">
        <v>81</v>
      </c>
      <c r="AV402" s="12" t="s">
        <v>81</v>
      </c>
      <c r="AW402" s="12" t="s">
        <v>34</v>
      </c>
      <c r="AX402" s="12" t="s">
        <v>72</v>
      </c>
      <c r="AY402" s="148" t="s">
        <v>306</v>
      </c>
    </row>
    <row r="403" spans="2:65" s="15" customFormat="1">
      <c r="B403" s="171"/>
      <c r="D403" s="147" t="s">
        <v>313</v>
      </c>
      <c r="E403" s="172" t="s">
        <v>21</v>
      </c>
      <c r="F403" s="173" t="s">
        <v>331</v>
      </c>
      <c r="H403" s="174">
        <v>1.4850000000000001</v>
      </c>
      <c r="I403" s="175"/>
      <c r="L403" s="171"/>
      <c r="M403" s="176"/>
      <c r="T403" s="177"/>
      <c r="AT403" s="172" t="s">
        <v>313</v>
      </c>
      <c r="AU403" s="172" t="s">
        <v>81</v>
      </c>
      <c r="AV403" s="15" t="s">
        <v>108</v>
      </c>
      <c r="AW403" s="15" t="s">
        <v>34</v>
      </c>
      <c r="AX403" s="15" t="s">
        <v>79</v>
      </c>
      <c r="AY403" s="172" t="s">
        <v>306</v>
      </c>
    </row>
    <row r="404" spans="2:65" s="11" customFormat="1" ht="22.9" customHeight="1">
      <c r="B404" s="121"/>
      <c r="D404" s="122" t="s">
        <v>71</v>
      </c>
      <c r="E404" s="131" t="s">
        <v>1463</v>
      </c>
      <c r="F404" s="131" t="s">
        <v>1464</v>
      </c>
      <c r="I404" s="124"/>
      <c r="J404" s="132">
        <f>BK404</f>
        <v>0</v>
      </c>
      <c r="L404" s="121"/>
      <c r="M404" s="126"/>
      <c r="P404" s="127">
        <f>SUM(P405:P416)</f>
        <v>0</v>
      </c>
      <c r="R404" s="127">
        <f>SUM(R405:R416)</f>
        <v>0</v>
      </c>
      <c r="T404" s="128">
        <f>SUM(T405:T416)</f>
        <v>0</v>
      </c>
      <c r="AR404" s="122" t="s">
        <v>79</v>
      </c>
      <c r="AT404" s="129" t="s">
        <v>71</v>
      </c>
      <c r="AU404" s="129" t="s">
        <v>79</v>
      </c>
      <c r="AY404" s="122" t="s">
        <v>306</v>
      </c>
      <c r="BK404" s="130">
        <f>SUM(BK405:BK416)</f>
        <v>0</v>
      </c>
    </row>
    <row r="405" spans="2:65" s="1" customFormat="1" ht="24.2" customHeight="1">
      <c r="B405" s="33"/>
      <c r="C405" s="133" t="s">
        <v>859</v>
      </c>
      <c r="D405" s="133" t="s">
        <v>308</v>
      </c>
      <c r="E405" s="134" t="s">
        <v>6434</v>
      </c>
      <c r="F405" s="135" t="s">
        <v>6435</v>
      </c>
      <c r="G405" s="136" t="s">
        <v>375</v>
      </c>
      <c r="H405" s="137">
        <v>68.5</v>
      </c>
      <c r="I405" s="138"/>
      <c r="J405" s="139">
        <f>ROUND(I405*H405,2)</f>
        <v>0</v>
      </c>
      <c r="K405" s="135" t="s">
        <v>3596</v>
      </c>
      <c r="L405" s="33"/>
      <c r="M405" s="140" t="s">
        <v>21</v>
      </c>
      <c r="N405" s="141" t="s">
        <v>43</v>
      </c>
      <c r="P405" s="142">
        <f>O405*H405</f>
        <v>0</v>
      </c>
      <c r="Q405" s="142">
        <v>0</v>
      </c>
      <c r="R405" s="142">
        <f>Q405*H405</f>
        <v>0</v>
      </c>
      <c r="S405" s="142">
        <v>0</v>
      </c>
      <c r="T405" s="143">
        <f>S405*H405</f>
        <v>0</v>
      </c>
      <c r="AR405" s="144" t="s">
        <v>108</v>
      </c>
      <c r="AT405" s="144" t="s">
        <v>308</v>
      </c>
      <c r="AU405" s="144" t="s">
        <v>81</v>
      </c>
      <c r="AY405" s="18" t="s">
        <v>306</v>
      </c>
      <c r="BE405" s="145">
        <f>IF(N405="základní",J405,0)</f>
        <v>0</v>
      </c>
      <c r="BF405" s="145">
        <f>IF(N405="snížená",J405,0)</f>
        <v>0</v>
      </c>
      <c r="BG405" s="145">
        <f>IF(N405="zákl. přenesená",J405,0)</f>
        <v>0</v>
      </c>
      <c r="BH405" s="145">
        <f>IF(N405="sníž. přenesená",J405,0)</f>
        <v>0</v>
      </c>
      <c r="BI405" s="145">
        <f>IF(N405="nulová",J405,0)</f>
        <v>0</v>
      </c>
      <c r="BJ405" s="18" t="s">
        <v>79</v>
      </c>
      <c r="BK405" s="145">
        <f>ROUND(I405*H405,2)</f>
        <v>0</v>
      </c>
      <c r="BL405" s="18" t="s">
        <v>108</v>
      </c>
      <c r="BM405" s="144" t="s">
        <v>1355</v>
      </c>
    </row>
    <row r="406" spans="2:65" s="1" customFormat="1">
      <c r="B406" s="33"/>
      <c r="D406" s="161" t="s">
        <v>321</v>
      </c>
      <c r="F406" s="162" t="s">
        <v>6436</v>
      </c>
      <c r="I406" s="163"/>
      <c r="L406" s="33"/>
      <c r="M406" s="164"/>
      <c r="T406" s="52"/>
      <c r="AT406" s="18" t="s">
        <v>321</v>
      </c>
      <c r="AU406" s="18" t="s">
        <v>81</v>
      </c>
    </row>
    <row r="407" spans="2:65" s="1" customFormat="1" ht="24.2" customHeight="1">
      <c r="B407" s="33"/>
      <c r="C407" s="133" t="s">
        <v>865</v>
      </c>
      <c r="D407" s="133" t="s">
        <v>308</v>
      </c>
      <c r="E407" s="134" t="s">
        <v>6437</v>
      </c>
      <c r="F407" s="135" t="s">
        <v>6438</v>
      </c>
      <c r="G407" s="136" t="s">
        <v>375</v>
      </c>
      <c r="H407" s="137">
        <v>2</v>
      </c>
      <c r="I407" s="138"/>
      <c r="J407" s="139">
        <f>ROUND(I407*H407,2)</f>
        <v>0</v>
      </c>
      <c r="K407" s="135" t="s">
        <v>3596</v>
      </c>
      <c r="L407" s="33"/>
      <c r="M407" s="140" t="s">
        <v>21</v>
      </c>
      <c r="N407" s="141" t="s">
        <v>43</v>
      </c>
      <c r="P407" s="142">
        <f>O407*H407</f>
        <v>0</v>
      </c>
      <c r="Q407" s="142">
        <v>0</v>
      </c>
      <c r="R407" s="142">
        <f>Q407*H407</f>
        <v>0</v>
      </c>
      <c r="S407" s="142">
        <v>0</v>
      </c>
      <c r="T407" s="143">
        <f>S407*H407</f>
        <v>0</v>
      </c>
      <c r="AR407" s="144" t="s">
        <v>108</v>
      </c>
      <c r="AT407" s="144" t="s">
        <v>308</v>
      </c>
      <c r="AU407" s="144" t="s">
        <v>81</v>
      </c>
      <c r="AY407" s="18" t="s">
        <v>306</v>
      </c>
      <c r="BE407" s="145">
        <f>IF(N407="základní",J407,0)</f>
        <v>0</v>
      </c>
      <c r="BF407" s="145">
        <f>IF(N407="snížená",J407,0)</f>
        <v>0</v>
      </c>
      <c r="BG407" s="145">
        <f>IF(N407="zákl. přenesená",J407,0)</f>
        <v>0</v>
      </c>
      <c r="BH407" s="145">
        <f>IF(N407="sníž. přenesená",J407,0)</f>
        <v>0</v>
      </c>
      <c r="BI407" s="145">
        <f>IF(N407="nulová",J407,0)</f>
        <v>0</v>
      </c>
      <c r="BJ407" s="18" t="s">
        <v>79</v>
      </c>
      <c r="BK407" s="145">
        <f>ROUND(I407*H407,2)</f>
        <v>0</v>
      </c>
      <c r="BL407" s="18" t="s">
        <v>108</v>
      </c>
      <c r="BM407" s="144" t="s">
        <v>1370</v>
      </c>
    </row>
    <row r="408" spans="2:65" s="1" customFormat="1">
      <c r="B408" s="33"/>
      <c r="D408" s="161" t="s">
        <v>321</v>
      </c>
      <c r="F408" s="162" t="s">
        <v>6439</v>
      </c>
      <c r="I408" s="163"/>
      <c r="L408" s="33"/>
      <c r="M408" s="164"/>
      <c r="T408" s="52"/>
      <c r="AT408" s="18" t="s">
        <v>321</v>
      </c>
      <c r="AU408" s="18" t="s">
        <v>81</v>
      </c>
    </row>
    <row r="409" spans="2:65" s="1" customFormat="1" ht="21.75" customHeight="1">
      <c r="B409" s="33"/>
      <c r="C409" s="133" t="s">
        <v>871</v>
      </c>
      <c r="D409" s="133" t="s">
        <v>308</v>
      </c>
      <c r="E409" s="134" t="s">
        <v>6440</v>
      </c>
      <c r="F409" s="135" t="s">
        <v>6441</v>
      </c>
      <c r="G409" s="136" t="s">
        <v>375</v>
      </c>
      <c r="H409" s="137">
        <v>68.5</v>
      </c>
      <c r="I409" s="138"/>
      <c r="J409" s="139">
        <f>ROUND(I409*H409,2)</f>
        <v>0</v>
      </c>
      <c r="K409" s="135" t="s">
        <v>3596</v>
      </c>
      <c r="L409" s="33"/>
      <c r="M409" s="140" t="s">
        <v>21</v>
      </c>
      <c r="N409" s="141" t="s">
        <v>43</v>
      </c>
      <c r="P409" s="142">
        <f>O409*H409</f>
        <v>0</v>
      </c>
      <c r="Q409" s="142">
        <v>0</v>
      </c>
      <c r="R409" s="142">
        <f>Q409*H409</f>
        <v>0</v>
      </c>
      <c r="S409" s="142">
        <v>0</v>
      </c>
      <c r="T409" s="143">
        <f>S409*H409</f>
        <v>0</v>
      </c>
      <c r="AR409" s="144" t="s">
        <v>108</v>
      </c>
      <c r="AT409" s="144" t="s">
        <v>308</v>
      </c>
      <c r="AU409" s="144" t="s">
        <v>81</v>
      </c>
      <c r="AY409" s="18" t="s">
        <v>306</v>
      </c>
      <c r="BE409" s="145">
        <f>IF(N409="základní",J409,0)</f>
        <v>0</v>
      </c>
      <c r="BF409" s="145">
        <f>IF(N409="snížená",J409,0)</f>
        <v>0</v>
      </c>
      <c r="BG409" s="145">
        <f>IF(N409="zákl. přenesená",J409,0)</f>
        <v>0</v>
      </c>
      <c r="BH409" s="145">
        <f>IF(N409="sníž. přenesená",J409,0)</f>
        <v>0</v>
      </c>
      <c r="BI409" s="145">
        <f>IF(N409="nulová",J409,0)</f>
        <v>0</v>
      </c>
      <c r="BJ409" s="18" t="s">
        <v>79</v>
      </c>
      <c r="BK409" s="145">
        <f>ROUND(I409*H409,2)</f>
        <v>0</v>
      </c>
      <c r="BL409" s="18" t="s">
        <v>108</v>
      </c>
      <c r="BM409" s="144" t="s">
        <v>1380</v>
      </c>
    </row>
    <row r="410" spans="2:65" s="1" customFormat="1">
      <c r="B410" s="33"/>
      <c r="D410" s="161" t="s">
        <v>321</v>
      </c>
      <c r="F410" s="162" t="s">
        <v>6442</v>
      </c>
      <c r="I410" s="163"/>
      <c r="L410" s="33"/>
      <c r="M410" s="164"/>
      <c r="T410" s="52"/>
      <c r="AT410" s="18" t="s">
        <v>321</v>
      </c>
      <c r="AU410" s="18" t="s">
        <v>81</v>
      </c>
    </row>
    <row r="411" spans="2:65" s="1" customFormat="1" ht="24.2" customHeight="1">
      <c r="B411" s="33"/>
      <c r="C411" s="133" t="s">
        <v>877</v>
      </c>
      <c r="D411" s="133" t="s">
        <v>308</v>
      </c>
      <c r="E411" s="134" t="s">
        <v>6443</v>
      </c>
      <c r="F411" s="135" t="s">
        <v>6444</v>
      </c>
      <c r="G411" s="136" t="s">
        <v>375</v>
      </c>
      <c r="H411" s="137">
        <v>2055</v>
      </c>
      <c r="I411" s="138"/>
      <c r="J411" s="139">
        <f>ROUND(I411*H411,2)</f>
        <v>0</v>
      </c>
      <c r="K411" s="135" t="s">
        <v>3596</v>
      </c>
      <c r="L411" s="33"/>
      <c r="M411" s="140" t="s">
        <v>21</v>
      </c>
      <c r="N411" s="141" t="s">
        <v>43</v>
      </c>
      <c r="P411" s="142">
        <f>O411*H411</f>
        <v>0</v>
      </c>
      <c r="Q411" s="142">
        <v>0</v>
      </c>
      <c r="R411" s="142">
        <f>Q411*H411</f>
        <v>0</v>
      </c>
      <c r="S411" s="142">
        <v>0</v>
      </c>
      <c r="T411" s="143">
        <f>S411*H411</f>
        <v>0</v>
      </c>
      <c r="AR411" s="144" t="s">
        <v>108</v>
      </c>
      <c r="AT411" s="144" t="s">
        <v>308</v>
      </c>
      <c r="AU411" s="144" t="s">
        <v>81</v>
      </c>
      <c r="AY411" s="18" t="s">
        <v>306</v>
      </c>
      <c r="BE411" s="145">
        <f>IF(N411="základní",J411,0)</f>
        <v>0</v>
      </c>
      <c r="BF411" s="145">
        <f>IF(N411="snížená",J411,0)</f>
        <v>0</v>
      </c>
      <c r="BG411" s="145">
        <f>IF(N411="zákl. přenesená",J411,0)</f>
        <v>0</v>
      </c>
      <c r="BH411" s="145">
        <f>IF(N411="sníž. přenesená",J411,0)</f>
        <v>0</v>
      </c>
      <c r="BI411" s="145">
        <f>IF(N411="nulová",J411,0)</f>
        <v>0</v>
      </c>
      <c r="BJ411" s="18" t="s">
        <v>79</v>
      </c>
      <c r="BK411" s="145">
        <f>ROUND(I411*H411,2)</f>
        <v>0</v>
      </c>
      <c r="BL411" s="18" t="s">
        <v>108</v>
      </c>
      <c r="BM411" s="144" t="s">
        <v>1390</v>
      </c>
    </row>
    <row r="412" spans="2:65" s="1" customFormat="1">
      <c r="B412" s="33"/>
      <c r="D412" s="161" t="s">
        <v>321</v>
      </c>
      <c r="F412" s="162" t="s">
        <v>6445</v>
      </c>
      <c r="I412" s="163"/>
      <c r="L412" s="33"/>
      <c r="M412" s="164"/>
      <c r="T412" s="52"/>
      <c r="AT412" s="18" t="s">
        <v>321</v>
      </c>
      <c r="AU412" s="18" t="s">
        <v>81</v>
      </c>
    </row>
    <row r="413" spans="2:65" s="1" customFormat="1" ht="16.5" customHeight="1">
      <c r="B413" s="33"/>
      <c r="C413" s="133" t="s">
        <v>883</v>
      </c>
      <c r="D413" s="133" t="s">
        <v>308</v>
      </c>
      <c r="E413" s="134" t="s">
        <v>6446</v>
      </c>
      <c r="F413" s="135" t="s">
        <v>6447</v>
      </c>
      <c r="G413" s="136" t="s">
        <v>375</v>
      </c>
      <c r="H413" s="137">
        <v>68.5</v>
      </c>
      <c r="I413" s="138"/>
      <c r="J413" s="139">
        <f>ROUND(I413*H413,2)</f>
        <v>0</v>
      </c>
      <c r="K413" s="135" t="s">
        <v>3596</v>
      </c>
      <c r="L413" s="33"/>
      <c r="M413" s="140" t="s">
        <v>21</v>
      </c>
      <c r="N413" s="141" t="s">
        <v>43</v>
      </c>
      <c r="P413" s="142">
        <f>O413*H413</f>
        <v>0</v>
      </c>
      <c r="Q413" s="142">
        <v>0</v>
      </c>
      <c r="R413" s="142">
        <f>Q413*H413</f>
        <v>0</v>
      </c>
      <c r="S413" s="142">
        <v>0</v>
      </c>
      <c r="T413" s="143">
        <f>S413*H413</f>
        <v>0</v>
      </c>
      <c r="AR413" s="144" t="s">
        <v>108</v>
      </c>
      <c r="AT413" s="144" t="s">
        <v>308</v>
      </c>
      <c r="AU413" s="144" t="s">
        <v>81</v>
      </c>
      <c r="AY413" s="18" t="s">
        <v>306</v>
      </c>
      <c r="BE413" s="145">
        <f>IF(N413="základní",J413,0)</f>
        <v>0</v>
      </c>
      <c r="BF413" s="145">
        <f>IF(N413="snížená",J413,0)</f>
        <v>0</v>
      </c>
      <c r="BG413" s="145">
        <f>IF(N413="zákl. přenesená",J413,0)</f>
        <v>0</v>
      </c>
      <c r="BH413" s="145">
        <f>IF(N413="sníž. přenesená",J413,0)</f>
        <v>0</v>
      </c>
      <c r="BI413" s="145">
        <f>IF(N413="nulová",J413,0)</f>
        <v>0</v>
      </c>
      <c r="BJ413" s="18" t="s">
        <v>79</v>
      </c>
      <c r="BK413" s="145">
        <f>ROUND(I413*H413,2)</f>
        <v>0</v>
      </c>
      <c r="BL413" s="18" t="s">
        <v>108</v>
      </c>
      <c r="BM413" s="144" t="s">
        <v>1403</v>
      </c>
    </row>
    <row r="414" spans="2:65" s="1" customFormat="1">
      <c r="B414" s="33"/>
      <c r="D414" s="161" t="s">
        <v>321</v>
      </c>
      <c r="F414" s="162" t="s">
        <v>6448</v>
      </c>
      <c r="I414" s="163"/>
      <c r="L414" s="33"/>
      <c r="M414" s="164"/>
      <c r="T414" s="52"/>
      <c r="AT414" s="18" t="s">
        <v>321</v>
      </c>
      <c r="AU414" s="18" t="s">
        <v>81</v>
      </c>
    </row>
    <row r="415" spans="2:65" s="12" customFormat="1">
      <c r="B415" s="146"/>
      <c r="D415" s="147" t="s">
        <v>313</v>
      </c>
      <c r="E415" s="148" t="s">
        <v>21</v>
      </c>
      <c r="F415" s="149" t="s">
        <v>6449</v>
      </c>
      <c r="H415" s="150">
        <v>68.5</v>
      </c>
      <c r="I415" s="151"/>
      <c r="L415" s="146"/>
      <c r="M415" s="152"/>
      <c r="T415" s="153"/>
      <c r="AT415" s="148" t="s">
        <v>313</v>
      </c>
      <c r="AU415" s="148" t="s">
        <v>81</v>
      </c>
      <c r="AV415" s="12" t="s">
        <v>81</v>
      </c>
      <c r="AW415" s="12" t="s">
        <v>34</v>
      </c>
      <c r="AX415" s="12" t="s">
        <v>72</v>
      </c>
      <c r="AY415" s="148" t="s">
        <v>306</v>
      </c>
    </row>
    <row r="416" spans="2:65" s="15" customFormat="1">
      <c r="B416" s="171"/>
      <c r="D416" s="147" t="s">
        <v>313</v>
      </c>
      <c r="E416" s="172" t="s">
        <v>21</v>
      </c>
      <c r="F416" s="173" t="s">
        <v>331</v>
      </c>
      <c r="H416" s="174">
        <v>68.5</v>
      </c>
      <c r="I416" s="175"/>
      <c r="L416" s="171"/>
      <c r="M416" s="176"/>
      <c r="T416" s="177"/>
      <c r="AT416" s="172" t="s">
        <v>313</v>
      </c>
      <c r="AU416" s="172" t="s">
        <v>81</v>
      </c>
      <c r="AV416" s="15" t="s">
        <v>108</v>
      </c>
      <c r="AW416" s="15" t="s">
        <v>34</v>
      </c>
      <c r="AX416" s="15" t="s">
        <v>79</v>
      </c>
      <c r="AY416" s="172" t="s">
        <v>306</v>
      </c>
    </row>
    <row r="417" spans="2:65" s="11" customFormat="1" ht="22.9" customHeight="1">
      <c r="B417" s="121"/>
      <c r="D417" s="122" t="s">
        <v>71</v>
      </c>
      <c r="E417" s="131" t="s">
        <v>1493</v>
      </c>
      <c r="F417" s="131" t="s">
        <v>1494</v>
      </c>
      <c r="I417" s="124"/>
      <c r="J417" s="132">
        <f>BK417</f>
        <v>0</v>
      </c>
      <c r="L417" s="121"/>
      <c r="M417" s="126"/>
      <c r="P417" s="127">
        <f>SUM(P418:P421)</f>
        <v>0</v>
      </c>
      <c r="R417" s="127">
        <f>SUM(R418:R421)</f>
        <v>0</v>
      </c>
      <c r="T417" s="128">
        <f>SUM(T418:T421)</f>
        <v>0</v>
      </c>
      <c r="AR417" s="122" t="s">
        <v>79</v>
      </c>
      <c r="AT417" s="129" t="s">
        <v>71</v>
      </c>
      <c r="AU417" s="129" t="s">
        <v>79</v>
      </c>
      <c r="AY417" s="122" t="s">
        <v>306</v>
      </c>
      <c r="BK417" s="130">
        <f>SUM(BK418:BK421)</f>
        <v>0</v>
      </c>
    </row>
    <row r="418" spans="2:65" s="1" customFormat="1" ht="37.9" customHeight="1">
      <c r="B418" s="33"/>
      <c r="C418" s="133" t="s">
        <v>888</v>
      </c>
      <c r="D418" s="133" t="s">
        <v>308</v>
      </c>
      <c r="E418" s="134" t="s">
        <v>6450</v>
      </c>
      <c r="F418" s="135" t="s">
        <v>6451</v>
      </c>
      <c r="G418" s="136" t="s">
        <v>375</v>
      </c>
      <c r="H418" s="137">
        <v>131.21600000000001</v>
      </c>
      <c r="I418" s="138"/>
      <c r="J418" s="139">
        <f>ROUND(I418*H418,2)</f>
        <v>0</v>
      </c>
      <c r="K418" s="135" t="s">
        <v>3596</v>
      </c>
      <c r="L418" s="33"/>
      <c r="M418" s="140" t="s">
        <v>21</v>
      </c>
      <c r="N418" s="141" t="s">
        <v>43</v>
      </c>
      <c r="P418" s="142">
        <f>O418*H418</f>
        <v>0</v>
      </c>
      <c r="Q418" s="142">
        <v>0</v>
      </c>
      <c r="R418" s="142">
        <f>Q418*H418</f>
        <v>0</v>
      </c>
      <c r="S418" s="142">
        <v>0</v>
      </c>
      <c r="T418" s="143">
        <f>S418*H418</f>
        <v>0</v>
      </c>
      <c r="AR418" s="144" t="s">
        <v>108</v>
      </c>
      <c r="AT418" s="144" t="s">
        <v>308</v>
      </c>
      <c r="AU418" s="144" t="s">
        <v>81</v>
      </c>
      <c r="AY418" s="18" t="s">
        <v>306</v>
      </c>
      <c r="BE418" s="145">
        <f>IF(N418="základní",J418,0)</f>
        <v>0</v>
      </c>
      <c r="BF418" s="145">
        <f>IF(N418="snížená",J418,0)</f>
        <v>0</v>
      </c>
      <c r="BG418" s="145">
        <f>IF(N418="zákl. přenesená",J418,0)</f>
        <v>0</v>
      </c>
      <c r="BH418" s="145">
        <f>IF(N418="sníž. přenesená",J418,0)</f>
        <v>0</v>
      </c>
      <c r="BI418" s="145">
        <f>IF(N418="nulová",J418,0)</f>
        <v>0</v>
      </c>
      <c r="BJ418" s="18" t="s">
        <v>79</v>
      </c>
      <c r="BK418" s="145">
        <f>ROUND(I418*H418,2)</f>
        <v>0</v>
      </c>
      <c r="BL418" s="18" t="s">
        <v>108</v>
      </c>
      <c r="BM418" s="144" t="s">
        <v>1415</v>
      </c>
    </row>
    <row r="419" spans="2:65" s="1" customFormat="1">
      <c r="B419" s="33"/>
      <c r="D419" s="161" t="s">
        <v>321</v>
      </c>
      <c r="F419" s="162" t="s">
        <v>6452</v>
      </c>
      <c r="I419" s="163"/>
      <c r="L419" s="33"/>
      <c r="M419" s="164"/>
      <c r="T419" s="52"/>
      <c r="AT419" s="18" t="s">
        <v>321</v>
      </c>
      <c r="AU419" s="18" t="s">
        <v>81</v>
      </c>
    </row>
    <row r="420" spans="2:65" s="1" customFormat="1" ht="37.9" customHeight="1">
      <c r="B420" s="33"/>
      <c r="C420" s="133" t="s">
        <v>898</v>
      </c>
      <c r="D420" s="133" t="s">
        <v>308</v>
      </c>
      <c r="E420" s="134" t="s">
        <v>6453</v>
      </c>
      <c r="F420" s="135" t="s">
        <v>6454</v>
      </c>
      <c r="G420" s="136" t="s">
        <v>375</v>
      </c>
      <c r="H420" s="137">
        <v>131.21600000000001</v>
      </c>
      <c r="I420" s="138"/>
      <c r="J420" s="139">
        <f>ROUND(I420*H420,2)</f>
        <v>0</v>
      </c>
      <c r="K420" s="135" t="s">
        <v>3596</v>
      </c>
      <c r="L420" s="33"/>
      <c r="M420" s="140" t="s">
        <v>21</v>
      </c>
      <c r="N420" s="141" t="s">
        <v>43</v>
      </c>
      <c r="P420" s="142">
        <f>O420*H420</f>
        <v>0</v>
      </c>
      <c r="Q420" s="142">
        <v>0</v>
      </c>
      <c r="R420" s="142">
        <f>Q420*H420</f>
        <v>0</v>
      </c>
      <c r="S420" s="142">
        <v>0</v>
      </c>
      <c r="T420" s="143">
        <f>S420*H420</f>
        <v>0</v>
      </c>
      <c r="AR420" s="144" t="s">
        <v>108</v>
      </c>
      <c r="AT420" s="144" t="s">
        <v>308</v>
      </c>
      <c r="AU420" s="144" t="s">
        <v>81</v>
      </c>
      <c r="AY420" s="18" t="s">
        <v>306</v>
      </c>
      <c r="BE420" s="145">
        <f>IF(N420="základní",J420,0)</f>
        <v>0</v>
      </c>
      <c r="BF420" s="145">
        <f>IF(N420="snížená",J420,0)</f>
        <v>0</v>
      </c>
      <c r="BG420" s="145">
        <f>IF(N420="zákl. přenesená",J420,0)</f>
        <v>0</v>
      </c>
      <c r="BH420" s="145">
        <f>IF(N420="sníž. přenesená",J420,0)</f>
        <v>0</v>
      </c>
      <c r="BI420" s="145">
        <f>IF(N420="nulová",J420,0)</f>
        <v>0</v>
      </c>
      <c r="BJ420" s="18" t="s">
        <v>79</v>
      </c>
      <c r="BK420" s="145">
        <f>ROUND(I420*H420,2)</f>
        <v>0</v>
      </c>
      <c r="BL420" s="18" t="s">
        <v>108</v>
      </c>
      <c r="BM420" s="144" t="s">
        <v>1427</v>
      </c>
    </row>
    <row r="421" spans="2:65" s="1" customFormat="1">
      <c r="B421" s="33"/>
      <c r="D421" s="161" t="s">
        <v>321</v>
      </c>
      <c r="F421" s="162" t="s">
        <v>6455</v>
      </c>
      <c r="I421" s="163"/>
      <c r="L421" s="33"/>
      <c r="M421" s="164"/>
      <c r="T421" s="52"/>
      <c r="AT421" s="18" t="s">
        <v>321</v>
      </c>
      <c r="AU421" s="18" t="s">
        <v>81</v>
      </c>
    </row>
    <row r="422" spans="2:65" s="11" customFormat="1" ht="25.9" customHeight="1">
      <c r="B422" s="121"/>
      <c r="D422" s="122" t="s">
        <v>71</v>
      </c>
      <c r="E422" s="123" t="s">
        <v>1500</v>
      </c>
      <c r="F422" s="123" t="s">
        <v>1501</v>
      </c>
      <c r="I422" s="124"/>
      <c r="J422" s="125">
        <f>BK422</f>
        <v>0</v>
      </c>
      <c r="L422" s="121"/>
      <c r="M422" s="126"/>
      <c r="P422" s="127">
        <f>P423+P482+P506+P564+P589+P613+P637+P687+P716+P732</f>
        <v>0</v>
      </c>
      <c r="R422" s="127">
        <f>R423+R482+R506+R564+R589+R613+R637+R687+R716+R732</f>
        <v>0</v>
      </c>
      <c r="T422" s="128">
        <f>T423+T482+T506+T564+T589+T613+T637+T687+T716+T732</f>
        <v>0</v>
      </c>
      <c r="AR422" s="122" t="s">
        <v>81</v>
      </c>
      <c r="AT422" s="129" t="s">
        <v>71</v>
      </c>
      <c r="AU422" s="129" t="s">
        <v>72</v>
      </c>
      <c r="AY422" s="122" t="s">
        <v>306</v>
      </c>
      <c r="BK422" s="130">
        <f>BK423+BK482+BK506+BK564+BK589+BK613+BK637+BK687+BK716+BK732</f>
        <v>0</v>
      </c>
    </row>
    <row r="423" spans="2:65" s="11" customFormat="1" ht="22.9" customHeight="1">
      <c r="B423" s="121"/>
      <c r="D423" s="122" t="s">
        <v>71</v>
      </c>
      <c r="E423" s="131" t="s">
        <v>1502</v>
      </c>
      <c r="F423" s="131" t="s">
        <v>1503</v>
      </c>
      <c r="I423" s="124"/>
      <c r="J423" s="132">
        <f>BK423</f>
        <v>0</v>
      </c>
      <c r="L423" s="121"/>
      <c r="M423" s="126"/>
      <c r="P423" s="127">
        <f>SUM(P424:P481)</f>
        <v>0</v>
      </c>
      <c r="R423" s="127">
        <f>SUM(R424:R481)</f>
        <v>0</v>
      </c>
      <c r="T423" s="128">
        <f>SUM(T424:T481)</f>
        <v>0</v>
      </c>
      <c r="AR423" s="122" t="s">
        <v>81</v>
      </c>
      <c r="AT423" s="129" t="s">
        <v>71</v>
      </c>
      <c r="AU423" s="129" t="s">
        <v>79</v>
      </c>
      <c r="AY423" s="122" t="s">
        <v>306</v>
      </c>
      <c r="BK423" s="130">
        <f>SUM(BK424:BK481)</f>
        <v>0</v>
      </c>
    </row>
    <row r="424" spans="2:65" s="1" customFormat="1" ht="21.75" customHeight="1">
      <c r="B424" s="33"/>
      <c r="C424" s="133" t="s">
        <v>904</v>
      </c>
      <c r="D424" s="133" t="s">
        <v>308</v>
      </c>
      <c r="E424" s="134" t="s">
        <v>4419</v>
      </c>
      <c r="F424" s="135" t="s">
        <v>4420</v>
      </c>
      <c r="G424" s="136" t="s">
        <v>236</v>
      </c>
      <c r="H424" s="137">
        <v>84.489000000000004</v>
      </c>
      <c r="I424" s="138"/>
      <c r="J424" s="139">
        <f>ROUND(I424*H424,2)</f>
        <v>0</v>
      </c>
      <c r="K424" s="135" t="s">
        <v>3596</v>
      </c>
      <c r="L424" s="33"/>
      <c r="M424" s="140" t="s">
        <v>21</v>
      </c>
      <c r="N424" s="141" t="s">
        <v>43</v>
      </c>
      <c r="P424" s="142">
        <f>O424*H424</f>
        <v>0</v>
      </c>
      <c r="Q424" s="142">
        <v>0</v>
      </c>
      <c r="R424" s="142">
        <f>Q424*H424</f>
        <v>0</v>
      </c>
      <c r="S424" s="142">
        <v>0</v>
      </c>
      <c r="T424" s="143">
        <f>S424*H424</f>
        <v>0</v>
      </c>
      <c r="AR424" s="144" t="s">
        <v>368</v>
      </c>
      <c r="AT424" s="144" t="s">
        <v>308</v>
      </c>
      <c r="AU424" s="144" t="s">
        <v>81</v>
      </c>
      <c r="AY424" s="18" t="s">
        <v>306</v>
      </c>
      <c r="BE424" s="145">
        <f>IF(N424="základní",J424,0)</f>
        <v>0</v>
      </c>
      <c r="BF424" s="145">
        <f>IF(N424="snížená",J424,0)</f>
        <v>0</v>
      </c>
      <c r="BG424" s="145">
        <f>IF(N424="zákl. přenesená",J424,0)</f>
        <v>0</v>
      </c>
      <c r="BH424" s="145">
        <f>IF(N424="sníž. přenesená",J424,0)</f>
        <v>0</v>
      </c>
      <c r="BI424" s="145">
        <f>IF(N424="nulová",J424,0)</f>
        <v>0</v>
      </c>
      <c r="BJ424" s="18" t="s">
        <v>79</v>
      </c>
      <c r="BK424" s="145">
        <f>ROUND(I424*H424,2)</f>
        <v>0</v>
      </c>
      <c r="BL424" s="18" t="s">
        <v>368</v>
      </c>
      <c r="BM424" s="144" t="s">
        <v>1439</v>
      </c>
    </row>
    <row r="425" spans="2:65" s="1" customFormat="1">
      <c r="B425" s="33"/>
      <c r="D425" s="161" t="s">
        <v>321</v>
      </c>
      <c r="F425" s="162" t="s">
        <v>4422</v>
      </c>
      <c r="I425" s="163"/>
      <c r="L425" s="33"/>
      <c r="M425" s="164"/>
      <c r="T425" s="52"/>
      <c r="AT425" s="18" t="s">
        <v>321</v>
      </c>
      <c r="AU425" s="18" t="s">
        <v>81</v>
      </c>
    </row>
    <row r="426" spans="2:65" s="14" customFormat="1">
      <c r="B426" s="165"/>
      <c r="D426" s="147" t="s">
        <v>313</v>
      </c>
      <c r="E426" s="166" t="s">
        <v>21</v>
      </c>
      <c r="F426" s="167" t="s">
        <v>2676</v>
      </c>
      <c r="H426" s="166" t="s">
        <v>21</v>
      </c>
      <c r="I426" s="168"/>
      <c r="L426" s="165"/>
      <c r="M426" s="169"/>
      <c r="T426" s="170"/>
      <c r="AT426" s="166" t="s">
        <v>313</v>
      </c>
      <c r="AU426" s="166" t="s">
        <v>81</v>
      </c>
      <c r="AV426" s="14" t="s">
        <v>79</v>
      </c>
      <c r="AW426" s="14" t="s">
        <v>34</v>
      </c>
      <c r="AX426" s="14" t="s">
        <v>72</v>
      </c>
      <c r="AY426" s="166" t="s">
        <v>306</v>
      </c>
    </row>
    <row r="427" spans="2:65" s="12" customFormat="1">
      <c r="B427" s="146"/>
      <c r="D427" s="147" t="s">
        <v>313</v>
      </c>
      <c r="E427" s="148" t="s">
        <v>21</v>
      </c>
      <c r="F427" s="149" t="s">
        <v>6309</v>
      </c>
      <c r="H427" s="150">
        <v>7.0090000000000003</v>
      </c>
      <c r="I427" s="151"/>
      <c r="L427" s="146"/>
      <c r="M427" s="152"/>
      <c r="T427" s="153"/>
      <c r="AT427" s="148" t="s">
        <v>313</v>
      </c>
      <c r="AU427" s="148" t="s">
        <v>81</v>
      </c>
      <c r="AV427" s="12" t="s">
        <v>81</v>
      </c>
      <c r="AW427" s="12" t="s">
        <v>34</v>
      </c>
      <c r="AX427" s="12" t="s">
        <v>72</v>
      </c>
      <c r="AY427" s="148" t="s">
        <v>306</v>
      </c>
    </row>
    <row r="428" spans="2:65" s="14" customFormat="1">
      <c r="B428" s="165"/>
      <c r="D428" s="147" t="s">
        <v>313</v>
      </c>
      <c r="E428" s="166" t="s">
        <v>21</v>
      </c>
      <c r="F428" s="167" t="s">
        <v>2686</v>
      </c>
      <c r="H428" s="166" t="s">
        <v>21</v>
      </c>
      <c r="I428" s="168"/>
      <c r="L428" s="165"/>
      <c r="M428" s="169"/>
      <c r="T428" s="170"/>
      <c r="AT428" s="166" t="s">
        <v>313</v>
      </c>
      <c r="AU428" s="166" t="s">
        <v>81</v>
      </c>
      <c r="AV428" s="14" t="s">
        <v>79</v>
      </c>
      <c r="AW428" s="14" t="s">
        <v>34</v>
      </c>
      <c r="AX428" s="14" t="s">
        <v>72</v>
      </c>
      <c r="AY428" s="166" t="s">
        <v>306</v>
      </c>
    </row>
    <row r="429" spans="2:65" s="12" customFormat="1">
      <c r="B429" s="146"/>
      <c r="D429" s="147" t="s">
        <v>313</v>
      </c>
      <c r="E429" s="148" t="s">
        <v>21</v>
      </c>
      <c r="F429" s="149" t="s">
        <v>6310</v>
      </c>
      <c r="H429" s="150">
        <v>77.48</v>
      </c>
      <c r="I429" s="151"/>
      <c r="L429" s="146"/>
      <c r="M429" s="152"/>
      <c r="T429" s="153"/>
      <c r="AT429" s="148" t="s">
        <v>313</v>
      </c>
      <c r="AU429" s="148" t="s">
        <v>81</v>
      </c>
      <c r="AV429" s="12" t="s">
        <v>81</v>
      </c>
      <c r="AW429" s="12" t="s">
        <v>34</v>
      </c>
      <c r="AX429" s="12" t="s">
        <v>72</v>
      </c>
      <c r="AY429" s="148" t="s">
        <v>306</v>
      </c>
    </row>
    <row r="430" spans="2:65" s="15" customFormat="1">
      <c r="B430" s="171"/>
      <c r="D430" s="147" t="s">
        <v>313</v>
      </c>
      <c r="E430" s="172" t="s">
        <v>21</v>
      </c>
      <c r="F430" s="173" t="s">
        <v>331</v>
      </c>
      <c r="H430" s="174">
        <v>84.489000000000004</v>
      </c>
      <c r="I430" s="175"/>
      <c r="L430" s="171"/>
      <c r="M430" s="176"/>
      <c r="T430" s="177"/>
      <c r="AT430" s="172" t="s">
        <v>313</v>
      </c>
      <c r="AU430" s="172" t="s">
        <v>81</v>
      </c>
      <c r="AV430" s="15" t="s">
        <v>108</v>
      </c>
      <c r="AW430" s="15" t="s">
        <v>34</v>
      </c>
      <c r="AX430" s="15" t="s">
        <v>79</v>
      </c>
      <c r="AY430" s="172" t="s">
        <v>306</v>
      </c>
    </row>
    <row r="431" spans="2:65" s="1" customFormat="1" ht="16.5" customHeight="1">
      <c r="B431" s="33"/>
      <c r="C431" s="179" t="s">
        <v>919</v>
      </c>
      <c r="D431" s="179" t="s">
        <v>447</v>
      </c>
      <c r="E431" s="180" t="s">
        <v>1528</v>
      </c>
      <c r="F431" s="181" t="s">
        <v>1529</v>
      </c>
      <c r="G431" s="182" t="s">
        <v>375</v>
      </c>
      <c r="H431" s="183">
        <v>2.5000000000000001E-2</v>
      </c>
      <c r="I431" s="184"/>
      <c r="J431" s="185">
        <f>ROUND(I431*H431,2)</f>
        <v>0</v>
      </c>
      <c r="K431" s="181" t="s">
        <v>3596</v>
      </c>
      <c r="L431" s="186"/>
      <c r="M431" s="187" t="s">
        <v>21</v>
      </c>
      <c r="N431" s="188" t="s">
        <v>43</v>
      </c>
      <c r="P431" s="142">
        <f>O431*H431</f>
        <v>0</v>
      </c>
      <c r="Q431" s="142">
        <v>0</v>
      </c>
      <c r="R431" s="142">
        <f>Q431*H431</f>
        <v>0</v>
      </c>
      <c r="S431" s="142">
        <v>0</v>
      </c>
      <c r="T431" s="143">
        <f>S431*H431</f>
        <v>0</v>
      </c>
      <c r="AR431" s="144" t="s">
        <v>530</v>
      </c>
      <c r="AT431" s="144" t="s">
        <v>447</v>
      </c>
      <c r="AU431" s="144" t="s">
        <v>81</v>
      </c>
      <c r="AY431" s="18" t="s">
        <v>306</v>
      </c>
      <c r="BE431" s="145">
        <f>IF(N431="základní",J431,0)</f>
        <v>0</v>
      </c>
      <c r="BF431" s="145">
        <f>IF(N431="snížená",J431,0)</f>
        <v>0</v>
      </c>
      <c r="BG431" s="145">
        <f>IF(N431="zákl. přenesená",J431,0)</f>
        <v>0</v>
      </c>
      <c r="BH431" s="145">
        <f>IF(N431="sníž. přenesená",J431,0)</f>
        <v>0</v>
      </c>
      <c r="BI431" s="145">
        <f>IF(N431="nulová",J431,0)</f>
        <v>0</v>
      </c>
      <c r="BJ431" s="18" t="s">
        <v>79</v>
      </c>
      <c r="BK431" s="145">
        <f>ROUND(I431*H431,2)</f>
        <v>0</v>
      </c>
      <c r="BL431" s="18" t="s">
        <v>368</v>
      </c>
      <c r="BM431" s="144" t="s">
        <v>1451</v>
      </c>
    </row>
    <row r="432" spans="2:65" s="12" customFormat="1">
      <c r="B432" s="146"/>
      <c r="D432" s="147" t="s">
        <v>313</v>
      </c>
      <c r="E432" s="148" t="s">
        <v>21</v>
      </c>
      <c r="F432" s="149" t="s">
        <v>6456</v>
      </c>
      <c r="H432" s="150">
        <v>2.5000000000000001E-2</v>
      </c>
      <c r="I432" s="151"/>
      <c r="L432" s="146"/>
      <c r="M432" s="152"/>
      <c r="T432" s="153"/>
      <c r="AT432" s="148" t="s">
        <v>313</v>
      </c>
      <c r="AU432" s="148" t="s">
        <v>81</v>
      </c>
      <c r="AV432" s="12" t="s">
        <v>81</v>
      </c>
      <c r="AW432" s="12" t="s">
        <v>34</v>
      </c>
      <c r="AX432" s="12" t="s">
        <v>72</v>
      </c>
      <c r="AY432" s="148" t="s">
        <v>306</v>
      </c>
    </row>
    <row r="433" spans="2:65" s="15" customFormat="1">
      <c r="B433" s="171"/>
      <c r="D433" s="147" t="s">
        <v>313</v>
      </c>
      <c r="E433" s="172" t="s">
        <v>21</v>
      </c>
      <c r="F433" s="173" t="s">
        <v>331</v>
      </c>
      <c r="H433" s="174">
        <v>2.5000000000000001E-2</v>
      </c>
      <c r="I433" s="175"/>
      <c r="L433" s="171"/>
      <c r="M433" s="176"/>
      <c r="T433" s="177"/>
      <c r="AT433" s="172" t="s">
        <v>313</v>
      </c>
      <c r="AU433" s="172" t="s">
        <v>81</v>
      </c>
      <c r="AV433" s="15" t="s">
        <v>108</v>
      </c>
      <c r="AW433" s="15" t="s">
        <v>34</v>
      </c>
      <c r="AX433" s="15" t="s">
        <v>79</v>
      </c>
      <c r="AY433" s="172" t="s">
        <v>306</v>
      </c>
    </row>
    <row r="434" spans="2:65" s="1" customFormat="1" ht="21.75" customHeight="1">
      <c r="B434" s="33"/>
      <c r="C434" s="133" t="s">
        <v>927</v>
      </c>
      <c r="D434" s="133" t="s">
        <v>308</v>
      </c>
      <c r="E434" s="134" t="s">
        <v>4419</v>
      </c>
      <c r="F434" s="135" t="s">
        <v>4420</v>
      </c>
      <c r="G434" s="136" t="s">
        <v>236</v>
      </c>
      <c r="H434" s="137">
        <v>84.489000000000004</v>
      </c>
      <c r="I434" s="138"/>
      <c r="J434" s="139">
        <f>ROUND(I434*H434,2)</f>
        <v>0</v>
      </c>
      <c r="K434" s="135" t="s">
        <v>3596</v>
      </c>
      <c r="L434" s="33"/>
      <c r="M434" s="140" t="s">
        <v>21</v>
      </c>
      <c r="N434" s="141" t="s">
        <v>43</v>
      </c>
      <c r="P434" s="142">
        <f>O434*H434</f>
        <v>0</v>
      </c>
      <c r="Q434" s="142">
        <v>0</v>
      </c>
      <c r="R434" s="142">
        <f>Q434*H434</f>
        <v>0</v>
      </c>
      <c r="S434" s="142">
        <v>0</v>
      </c>
      <c r="T434" s="143">
        <f>S434*H434</f>
        <v>0</v>
      </c>
      <c r="AR434" s="144" t="s">
        <v>368</v>
      </c>
      <c r="AT434" s="144" t="s">
        <v>308</v>
      </c>
      <c r="AU434" s="144" t="s">
        <v>81</v>
      </c>
      <c r="AY434" s="18" t="s">
        <v>306</v>
      </c>
      <c r="BE434" s="145">
        <f>IF(N434="základní",J434,0)</f>
        <v>0</v>
      </c>
      <c r="BF434" s="145">
        <f>IF(N434="snížená",J434,0)</f>
        <v>0</v>
      </c>
      <c r="BG434" s="145">
        <f>IF(N434="zákl. přenesená",J434,0)</f>
        <v>0</v>
      </c>
      <c r="BH434" s="145">
        <f>IF(N434="sníž. přenesená",J434,0)</f>
        <v>0</v>
      </c>
      <c r="BI434" s="145">
        <f>IF(N434="nulová",J434,0)</f>
        <v>0</v>
      </c>
      <c r="BJ434" s="18" t="s">
        <v>79</v>
      </c>
      <c r="BK434" s="145">
        <f>ROUND(I434*H434,2)</f>
        <v>0</v>
      </c>
      <c r="BL434" s="18" t="s">
        <v>368</v>
      </c>
      <c r="BM434" s="144" t="s">
        <v>1465</v>
      </c>
    </row>
    <row r="435" spans="2:65" s="1" customFormat="1">
      <c r="B435" s="33"/>
      <c r="D435" s="161" t="s">
        <v>321</v>
      </c>
      <c r="F435" s="162" t="s">
        <v>4422</v>
      </c>
      <c r="I435" s="163"/>
      <c r="L435" s="33"/>
      <c r="M435" s="164"/>
      <c r="T435" s="52"/>
      <c r="AT435" s="18" t="s">
        <v>321</v>
      </c>
      <c r="AU435" s="18" t="s">
        <v>81</v>
      </c>
    </row>
    <row r="436" spans="2:65" s="12" customFormat="1">
      <c r="B436" s="146"/>
      <c r="D436" s="147" t="s">
        <v>313</v>
      </c>
      <c r="E436" s="148" t="s">
        <v>21</v>
      </c>
      <c r="F436" s="149" t="s">
        <v>6457</v>
      </c>
      <c r="H436" s="150">
        <v>84.489000000000004</v>
      </c>
      <c r="I436" s="151"/>
      <c r="L436" s="146"/>
      <c r="M436" s="152"/>
      <c r="T436" s="153"/>
      <c r="AT436" s="148" t="s">
        <v>313</v>
      </c>
      <c r="AU436" s="148" t="s">
        <v>81</v>
      </c>
      <c r="AV436" s="12" t="s">
        <v>81</v>
      </c>
      <c r="AW436" s="12" t="s">
        <v>34</v>
      </c>
      <c r="AX436" s="12" t="s">
        <v>72</v>
      </c>
      <c r="AY436" s="148" t="s">
        <v>306</v>
      </c>
    </row>
    <row r="437" spans="2:65" s="15" customFormat="1">
      <c r="B437" s="171"/>
      <c r="D437" s="147" t="s">
        <v>313</v>
      </c>
      <c r="E437" s="172" t="s">
        <v>21</v>
      </c>
      <c r="F437" s="173" t="s">
        <v>331</v>
      </c>
      <c r="H437" s="174">
        <v>84.489000000000004</v>
      </c>
      <c r="I437" s="175"/>
      <c r="L437" s="171"/>
      <c r="M437" s="176"/>
      <c r="T437" s="177"/>
      <c r="AT437" s="172" t="s">
        <v>313</v>
      </c>
      <c r="AU437" s="172" t="s">
        <v>81</v>
      </c>
      <c r="AV437" s="15" t="s">
        <v>108</v>
      </c>
      <c r="AW437" s="15" t="s">
        <v>34</v>
      </c>
      <c r="AX437" s="15" t="s">
        <v>79</v>
      </c>
      <c r="AY437" s="172" t="s">
        <v>306</v>
      </c>
    </row>
    <row r="438" spans="2:65" s="1" customFormat="1" ht="16.5" customHeight="1">
      <c r="B438" s="33"/>
      <c r="C438" s="179" t="s">
        <v>935</v>
      </c>
      <c r="D438" s="179" t="s">
        <v>447</v>
      </c>
      <c r="E438" s="180" t="s">
        <v>1528</v>
      </c>
      <c r="F438" s="181" t="s">
        <v>1529</v>
      </c>
      <c r="G438" s="182" t="s">
        <v>375</v>
      </c>
      <c r="H438" s="183">
        <v>2.5000000000000001E-2</v>
      </c>
      <c r="I438" s="184"/>
      <c r="J438" s="185">
        <f>ROUND(I438*H438,2)</f>
        <v>0</v>
      </c>
      <c r="K438" s="181" t="s">
        <v>3596</v>
      </c>
      <c r="L438" s="186"/>
      <c r="M438" s="187" t="s">
        <v>21</v>
      </c>
      <c r="N438" s="188" t="s">
        <v>43</v>
      </c>
      <c r="P438" s="142">
        <f>O438*H438</f>
        <v>0</v>
      </c>
      <c r="Q438" s="142">
        <v>0</v>
      </c>
      <c r="R438" s="142">
        <f>Q438*H438</f>
        <v>0</v>
      </c>
      <c r="S438" s="142">
        <v>0</v>
      </c>
      <c r="T438" s="143">
        <f>S438*H438</f>
        <v>0</v>
      </c>
      <c r="AR438" s="144" t="s">
        <v>530</v>
      </c>
      <c r="AT438" s="144" t="s">
        <v>447</v>
      </c>
      <c r="AU438" s="144" t="s">
        <v>81</v>
      </c>
      <c r="AY438" s="18" t="s">
        <v>306</v>
      </c>
      <c r="BE438" s="145">
        <f>IF(N438="základní",J438,0)</f>
        <v>0</v>
      </c>
      <c r="BF438" s="145">
        <f>IF(N438="snížená",J438,0)</f>
        <v>0</v>
      </c>
      <c r="BG438" s="145">
        <f>IF(N438="zákl. přenesená",J438,0)</f>
        <v>0</v>
      </c>
      <c r="BH438" s="145">
        <f>IF(N438="sníž. přenesená",J438,0)</f>
        <v>0</v>
      </c>
      <c r="BI438" s="145">
        <f>IF(N438="nulová",J438,0)</f>
        <v>0</v>
      </c>
      <c r="BJ438" s="18" t="s">
        <v>79</v>
      </c>
      <c r="BK438" s="145">
        <f>ROUND(I438*H438,2)</f>
        <v>0</v>
      </c>
      <c r="BL438" s="18" t="s">
        <v>368</v>
      </c>
      <c r="BM438" s="144" t="s">
        <v>1477</v>
      </c>
    </row>
    <row r="439" spans="2:65" s="12" customFormat="1">
      <c r="B439" s="146"/>
      <c r="D439" s="147" t="s">
        <v>313</v>
      </c>
      <c r="E439" s="148" t="s">
        <v>21</v>
      </c>
      <c r="F439" s="149" t="s">
        <v>6456</v>
      </c>
      <c r="H439" s="150">
        <v>2.5000000000000001E-2</v>
      </c>
      <c r="I439" s="151"/>
      <c r="L439" s="146"/>
      <c r="M439" s="152"/>
      <c r="T439" s="153"/>
      <c r="AT439" s="148" t="s">
        <v>313</v>
      </c>
      <c r="AU439" s="148" t="s">
        <v>81</v>
      </c>
      <c r="AV439" s="12" t="s">
        <v>81</v>
      </c>
      <c r="AW439" s="12" t="s">
        <v>34</v>
      </c>
      <c r="AX439" s="12" t="s">
        <v>72</v>
      </c>
      <c r="AY439" s="148" t="s">
        <v>306</v>
      </c>
    </row>
    <row r="440" spans="2:65" s="15" customFormat="1">
      <c r="B440" s="171"/>
      <c r="D440" s="147" t="s">
        <v>313</v>
      </c>
      <c r="E440" s="172" t="s">
        <v>21</v>
      </c>
      <c r="F440" s="173" t="s">
        <v>331</v>
      </c>
      <c r="H440" s="174">
        <v>2.5000000000000001E-2</v>
      </c>
      <c r="I440" s="175"/>
      <c r="L440" s="171"/>
      <c r="M440" s="176"/>
      <c r="T440" s="177"/>
      <c r="AT440" s="172" t="s">
        <v>313</v>
      </c>
      <c r="AU440" s="172" t="s">
        <v>81</v>
      </c>
      <c r="AV440" s="15" t="s">
        <v>108</v>
      </c>
      <c r="AW440" s="15" t="s">
        <v>34</v>
      </c>
      <c r="AX440" s="15" t="s">
        <v>79</v>
      </c>
      <c r="AY440" s="172" t="s">
        <v>306</v>
      </c>
    </row>
    <row r="441" spans="2:65" s="1" customFormat="1" ht="21.75" customHeight="1">
      <c r="B441" s="33"/>
      <c r="C441" s="133" t="s">
        <v>943</v>
      </c>
      <c r="D441" s="133" t="s">
        <v>308</v>
      </c>
      <c r="E441" s="134" t="s">
        <v>4427</v>
      </c>
      <c r="F441" s="135" t="s">
        <v>4428</v>
      </c>
      <c r="G441" s="136" t="s">
        <v>236</v>
      </c>
      <c r="H441" s="137">
        <v>39.6</v>
      </c>
      <c r="I441" s="138"/>
      <c r="J441" s="139">
        <f>ROUND(I441*H441,2)</f>
        <v>0</v>
      </c>
      <c r="K441" s="135" t="s">
        <v>3596</v>
      </c>
      <c r="L441" s="33"/>
      <c r="M441" s="140" t="s">
        <v>21</v>
      </c>
      <c r="N441" s="141" t="s">
        <v>43</v>
      </c>
      <c r="P441" s="142">
        <f>O441*H441</f>
        <v>0</v>
      </c>
      <c r="Q441" s="142">
        <v>0</v>
      </c>
      <c r="R441" s="142">
        <f>Q441*H441</f>
        <v>0</v>
      </c>
      <c r="S441" s="142">
        <v>0</v>
      </c>
      <c r="T441" s="143">
        <f>S441*H441</f>
        <v>0</v>
      </c>
      <c r="AR441" s="144" t="s">
        <v>368</v>
      </c>
      <c r="AT441" s="144" t="s">
        <v>308</v>
      </c>
      <c r="AU441" s="144" t="s">
        <v>81</v>
      </c>
      <c r="AY441" s="18" t="s">
        <v>306</v>
      </c>
      <c r="BE441" s="145">
        <f>IF(N441="základní",J441,0)</f>
        <v>0</v>
      </c>
      <c r="BF441" s="145">
        <f>IF(N441="snížená",J441,0)</f>
        <v>0</v>
      </c>
      <c r="BG441" s="145">
        <f>IF(N441="zákl. přenesená",J441,0)</f>
        <v>0</v>
      </c>
      <c r="BH441" s="145">
        <f>IF(N441="sníž. přenesená",J441,0)</f>
        <v>0</v>
      </c>
      <c r="BI441" s="145">
        <f>IF(N441="nulová",J441,0)</f>
        <v>0</v>
      </c>
      <c r="BJ441" s="18" t="s">
        <v>79</v>
      </c>
      <c r="BK441" s="145">
        <f>ROUND(I441*H441,2)</f>
        <v>0</v>
      </c>
      <c r="BL441" s="18" t="s">
        <v>368</v>
      </c>
      <c r="BM441" s="144" t="s">
        <v>1488</v>
      </c>
    </row>
    <row r="442" spans="2:65" s="1" customFormat="1">
      <c r="B442" s="33"/>
      <c r="D442" s="161" t="s">
        <v>321</v>
      </c>
      <c r="F442" s="162" t="s">
        <v>4430</v>
      </c>
      <c r="I442" s="163"/>
      <c r="L442" s="33"/>
      <c r="M442" s="164"/>
      <c r="T442" s="52"/>
      <c r="AT442" s="18" t="s">
        <v>321</v>
      </c>
      <c r="AU442" s="18" t="s">
        <v>81</v>
      </c>
    </row>
    <row r="443" spans="2:65" s="12" customFormat="1">
      <c r="B443" s="146"/>
      <c r="D443" s="147" t="s">
        <v>313</v>
      </c>
      <c r="E443" s="148" t="s">
        <v>21</v>
      </c>
      <c r="F443" s="149" t="s">
        <v>6458</v>
      </c>
      <c r="H443" s="150">
        <v>39.6</v>
      </c>
      <c r="I443" s="151"/>
      <c r="L443" s="146"/>
      <c r="M443" s="152"/>
      <c r="T443" s="153"/>
      <c r="AT443" s="148" t="s">
        <v>313</v>
      </c>
      <c r="AU443" s="148" t="s">
        <v>81</v>
      </c>
      <c r="AV443" s="12" t="s">
        <v>81</v>
      </c>
      <c r="AW443" s="12" t="s">
        <v>34</v>
      </c>
      <c r="AX443" s="12" t="s">
        <v>72</v>
      </c>
      <c r="AY443" s="148" t="s">
        <v>306</v>
      </c>
    </row>
    <row r="444" spans="2:65" s="15" customFormat="1">
      <c r="B444" s="171"/>
      <c r="D444" s="147" t="s">
        <v>313</v>
      </c>
      <c r="E444" s="172" t="s">
        <v>21</v>
      </c>
      <c r="F444" s="173" t="s">
        <v>331</v>
      </c>
      <c r="H444" s="174">
        <v>39.6</v>
      </c>
      <c r="I444" s="175"/>
      <c r="L444" s="171"/>
      <c r="M444" s="176"/>
      <c r="T444" s="177"/>
      <c r="AT444" s="172" t="s">
        <v>313</v>
      </c>
      <c r="AU444" s="172" t="s">
        <v>81</v>
      </c>
      <c r="AV444" s="15" t="s">
        <v>108</v>
      </c>
      <c r="AW444" s="15" t="s">
        <v>34</v>
      </c>
      <c r="AX444" s="15" t="s">
        <v>79</v>
      </c>
      <c r="AY444" s="172" t="s">
        <v>306</v>
      </c>
    </row>
    <row r="445" spans="2:65" s="1" customFormat="1" ht="16.5" customHeight="1">
      <c r="B445" s="33"/>
      <c r="C445" s="179" t="s">
        <v>949</v>
      </c>
      <c r="D445" s="179" t="s">
        <v>447</v>
      </c>
      <c r="E445" s="180" t="s">
        <v>1528</v>
      </c>
      <c r="F445" s="181" t="s">
        <v>1529</v>
      </c>
      <c r="G445" s="182" t="s">
        <v>375</v>
      </c>
      <c r="H445" s="183">
        <v>1.2999999999999999E-2</v>
      </c>
      <c r="I445" s="184"/>
      <c r="J445" s="185">
        <f>ROUND(I445*H445,2)</f>
        <v>0</v>
      </c>
      <c r="K445" s="181" t="s">
        <v>3596</v>
      </c>
      <c r="L445" s="186"/>
      <c r="M445" s="187" t="s">
        <v>21</v>
      </c>
      <c r="N445" s="188" t="s">
        <v>43</v>
      </c>
      <c r="P445" s="142">
        <f>O445*H445</f>
        <v>0</v>
      </c>
      <c r="Q445" s="142">
        <v>0</v>
      </c>
      <c r="R445" s="142">
        <f>Q445*H445</f>
        <v>0</v>
      </c>
      <c r="S445" s="142">
        <v>0</v>
      </c>
      <c r="T445" s="143">
        <f>S445*H445</f>
        <v>0</v>
      </c>
      <c r="AR445" s="144" t="s">
        <v>530</v>
      </c>
      <c r="AT445" s="144" t="s">
        <v>447</v>
      </c>
      <c r="AU445" s="144" t="s">
        <v>81</v>
      </c>
      <c r="AY445" s="18" t="s">
        <v>306</v>
      </c>
      <c r="BE445" s="145">
        <f>IF(N445="základní",J445,0)</f>
        <v>0</v>
      </c>
      <c r="BF445" s="145">
        <f>IF(N445="snížená",J445,0)</f>
        <v>0</v>
      </c>
      <c r="BG445" s="145">
        <f>IF(N445="zákl. přenesená",J445,0)</f>
        <v>0</v>
      </c>
      <c r="BH445" s="145">
        <f>IF(N445="sníž. přenesená",J445,0)</f>
        <v>0</v>
      </c>
      <c r="BI445" s="145">
        <f>IF(N445="nulová",J445,0)</f>
        <v>0</v>
      </c>
      <c r="BJ445" s="18" t="s">
        <v>79</v>
      </c>
      <c r="BK445" s="145">
        <f>ROUND(I445*H445,2)</f>
        <v>0</v>
      </c>
      <c r="BL445" s="18" t="s">
        <v>368</v>
      </c>
      <c r="BM445" s="144" t="s">
        <v>1504</v>
      </c>
    </row>
    <row r="446" spans="2:65" s="12" customFormat="1">
      <c r="B446" s="146"/>
      <c r="D446" s="147" t="s">
        <v>313</v>
      </c>
      <c r="E446" s="148" t="s">
        <v>21</v>
      </c>
      <c r="F446" s="149" t="s">
        <v>6459</v>
      </c>
      <c r="H446" s="150">
        <v>1.2999999999999999E-2</v>
      </c>
      <c r="I446" s="151"/>
      <c r="L446" s="146"/>
      <c r="M446" s="152"/>
      <c r="T446" s="153"/>
      <c r="AT446" s="148" t="s">
        <v>313</v>
      </c>
      <c r="AU446" s="148" t="s">
        <v>81</v>
      </c>
      <c r="AV446" s="12" t="s">
        <v>81</v>
      </c>
      <c r="AW446" s="12" t="s">
        <v>34</v>
      </c>
      <c r="AX446" s="12" t="s">
        <v>72</v>
      </c>
      <c r="AY446" s="148" t="s">
        <v>306</v>
      </c>
    </row>
    <row r="447" spans="2:65" s="15" customFormat="1">
      <c r="B447" s="171"/>
      <c r="D447" s="147" t="s">
        <v>313</v>
      </c>
      <c r="E447" s="172" t="s">
        <v>21</v>
      </c>
      <c r="F447" s="173" t="s">
        <v>331</v>
      </c>
      <c r="H447" s="174">
        <v>1.2999999999999999E-2</v>
      </c>
      <c r="I447" s="175"/>
      <c r="L447" s="171"/>
      <c r="M447" s="176"/>
      <c r="T447" s="177"/>
      <c r="AT447" s="172" t="s">
        <v>313</v>
      </c>
      <c r="AU447" s="172" t="s">
        <v>81</v>
      </c>
      <c r="AV447" s="15" t="s">
        <v>108</v>
      </c>
      <c r="AW447" s="15" t="s">
        <v>34</v>
      </c>
      <c r="AX447" s="15" t="s">
        <v>79</v>
      </c>
      <c r="AY447" s="172" t="s">
        <v>306</v>
      </c>
    </row>
    <row r="448" spans="2:65" s="1" customFormat="1" ht="16.5" customHeight="1">
      <c r="B448" s="33"/>
      <c r="C448" s="133" t="s">
        <v>954</v>
      </c>
      <c r="D448" s="133" t="s">
        <v>308</v>
      </c>
      <c r="E448" s="134" t="s">
        <v>4444</v>
      </c>
      <c r="F448" s="135" t="s">
        <v>4445</v>
      </c>
      <c r="G448" s="136" t="s">
        <v>236</v>
      </c>
      <c r="H448" s="137">
        <v>84.489000000000004</v>
      </c>
      <c r="I448" s="138"/>
      <c r="J448" s="139">
        <f>ROUND(I448*H448,2)</f>
        <v>0</v>
      </c>
      <c r="K448" s="135" t="s">
        <v>3596</v>
      </c>
      <c r="L448" s="33"/>
      <c r="M448" s="140" t="s">
        <v>21</v>
      </c>
      <c r="N448" s="141" t="s">
        <v>43</v>
      </c>
      <c r="P448" s="142">
        <f>O448*H448</f>
        <v>0</v>
      </c>
      <c r="Q448" s="142">
        <v>0</v>
      </c>
      <c r="R448" s="142">
        <f>Q448*H448</f>
        <v>0</v>
      </c>
      <c r="S448" s="142">
        <v>0</v>
      </c>
      <c r="T448" s="143">
        <f>S448*H448</f>
        <v>0</v>
      </c>
      <c r="AR448" s="144" t="s">
        <v>368</v>
      </c>
      <c r="AT448" s="144" t="s">
        <v>308</v>
      </c>
      <c r="AU448" s="144" t="s">
        <v>81</v>
      </c>
      <c r="AY448" s="18" t="s">
        <v>306</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368</v>
      </c>
      <c r="BM448" s="144" t="s">
        <v>1521</v>
      </c>
    </row>
    <row r="449" spans="2:65" s="1" customFormat="1">
      <c r="B449" s="33"/>
      <c r="D449" s="161" t="s">
        <v>321</v>
      </c>
      <c r="F449" s="162" t="s">
        <v>4447</v>
      </c>
      <c r="I449" s="163"/>
      <c r="L449" s="33"/>
      <c r="M449" s="164"/>
      <c r="T449" s="52"/>
      <c r="AT449" s="18" t="s">
        <v>321</v>
      </c>
      <c r="AU449" s="18" t="s">
        <v>81</v>
      </c>
    </row>
    <row r="450" spans="2:65" s="14" customFormat="1">
      <c r="B450" s="165"/>
      <c r="D450" s="147" t="s">
        <v>313</v>
      </c>
      <c r="E450" s="166" t="s">
        <v>21</v>
      </c>
      <c r="F450" s="167" t="s">
        <v>2676</v>
      </c>
      <c r="H450" s="166" t="s">
        <v>21</v>
      </c>
      <c r="I450" s="168"/>
      <c r="L450" s="165"/>
      <c r="M450" s="169"/>
      <c r="T450" s="170"/>
      <c r="AT450" s="166" t="s">
        <v>313</v>
      </c>
      <c r="AU450" s="166" t="s">
        <v>81</v>
      </c>
      <c r="AV450" s="14" t="s">
        <v>79</v>
      </c>
      <c r="AW450" s="14" t="s">
        <v>34</v>
      </c>
      <c r="AX450" s="14" t="s">
        <v>72</v>
      </c>
      <c r="AY450" s="166" t="s">
        <v>306</v>
      </c>
    </row>
    <row r="451" spans="2:65" s="12" customFormat="1">
      <c r="B451" s="146"/>
      <c r="D451" s="147" t="s">
        <v>313</v>
      </c>
      <c r="E451" s="148" t="s">
        <v>21</v>
      </c>
      <c r="F451" s="149" t="s">
        <v>6309</v>
      </c>
      <c r="H451" s="150">
        <v>7.0090000000000003</v>
      </c>
      <c r="I451" s="151"/>
      <c r="L451" s="146"/>
      <c r="M451" s="152"/>
      <c r="T451" s="153"/>
      <c r="AT451" s="148" t="s">
        <v>313</v>
      </c>
      <c r="AU451" s="148" t="s">
        <v>81</v>
      </c>
      <c r="AV451" s="12" t="s">
        <v>81</v>
      </c>
      <c r="AW451" s="12" t="s">
        <v>34</v>
      </c>
      <c r="AX451" s="12" t="s">
        <v>72</v>
      </c>
      <c r="AY451" s="148" t="s">
        <v>306</v>
      </c>
    </row>
    <row r="452" spans="2:65" s="14" customFormat="1">
      <c r="B452" s="165"/>
      <c r="D452" s="147" t="s">
        <v>313</v>
      </c>
      <c r="E452" s="166" t="s">
        <v>21</v>
      </c>
      <c r="F452" s="167" t="s">
        <v>2686</v>
      </c>
      <c r="H452" s="166" t="s">
        <v>21</v>
      </c>
      <c r="I452" s="168"/>
      <c r="L452" s="165"/>
      <c r="M452" s="169"/>
      <c r="T452" s="170"/>
      <c r="AT452" s="166" t="s">
        <v>313</v>
      </c>
      <c r="AU452" s="166" t="s">
        <v>81</v>
      </c>
      <c r="AV452" s="14" t="s">
        <v>79</v>
      </c>
      <c r="AW452" s="14" t="s">
        <v>34</v>
      </c>
      <c r="AX452" s="14" t="s">
        <v>72</v>
      </c>
      <c r="AY452" s="166" t="s">
        <v>306</v>
      </c>
    </row>
    <row r="453" spans="2:65" s="12" customFormat="1">
      <c r="B453" s="146"/>
      <c r="D453" s="147" t="s">
        <v>313</v>
      </c>
      <c r="E453" s="148" t="s">
        <v>21</v>
      </c>
      <c r="F453" s="149" t="s">
        <v>6310</v>
      </c>
      <c r="H453" s="150">
        <v>77.48</v>
      </c>
      <c r="I453" s="151"/>
      <c r="L453" s="146"/>
      <c r="M453" s="152"/>
      <c r="T453" s="153"/>
      <c r="AT453" s="148" t="s">
        <v>313</v>
      </c>
      <c r="AU453" s="148" t="s">
        <v>81</v>
      </c>
      <c r="AV453" s="12" t="s">
        <v>81</v>
      </c>
      <c r="AW453" s="12" t="s">
        <v>34</v>
      </c>
      <c r="AX453" s="12" t="s">
        <v>72</v>
      </c>
      <c r="AY453" s="148" t="s">
        <v>306</v>
      </c>
    </row>
    <row r="454" spans="2:65" s="15" customFormat="1">
      <c r="B454" s="171"/>
      <c r="D454" s="147" t="s">
        <v>313</v>
      </c>
      <c r="E454" s="172" t="s">
        <v>21</v>
      </c>
      <c r="F454" s="173" t="s">
        <v>331</v>
      </c>
      <c r="H454" s="174">
        <v>84.489000000000004</v>
      </c>
      <c r="I454" s="175"/>
      <c r="L454" s="171"/>
      <c r="M454" s="176"/>
      <c r="T454" s="177"/>
      <c r="AT454" s="172" t="s">
        <v>313</v>
      </c>
      <c r="AU454" s="172" t="s">
        <v>81</v>
      </c>
      <c r="AV454" s="15" t="s">
        <v>108</v>
      </c>
      <c r="AW454" s="15" t="s">
        <v>34</v>
      </c>
      <c r="AX454" s="15" t="s">
        <v>79</v>
      </c>
      <c r="AY454" s="172" t="s">
        <v>306</v>
      </c>
    </row>
    <row r="455" spans="2:65" s="1" customFormat="1" ht="24.2" customHeight="1">
      <c r="B455" s="33"/>
      <c r="C455" s="179" t="s">
        <v>960</v>
      </c>
      <c r="D455" s="179" t="s">
        <v>447</v>
      </c>
      <c r="E455" s="180" t="s">
        <v>1550</v>
      </c>
      <c r="F455" s="181" t="s">
        <v>4453</v>
      </c>
      <c r="G455" s="182" t="s">
        <v>236</v>
      </c>
      <c r="H455" s="183">
        <v>98.471999999999994</v>
      </c>
      <c r="I455" s="184"/>
      <c r="J455" s="185">
        <f>ROUND(I455*H455,2)</f>
        <v>0</v>
      </c>
      <c r="K455" s="181" t="s">
        <v>3596</v>
      </c>
      <c r="L455" s="186"/>
      <c r="M455" s="187" t="s">
        <v>21</v>
      </c>
      <c r="N455" s="188" t="s">
        <v>43</v>
      </c>
      <c r="P455" s="142">
        <f>O455*H455</f>
        <v>0</v>
      </c>
      <c r="Q455" s="142">
        <v>0</v>
      </c>
      <c r="R455" s="142">
        <f>Q455*H455</f>
        <v>0</v>
      </c>
      <c r="S455" s="142">
        <v>0</v>
      </c>
      <c r="T455" s="143">
        <f>S455*H455</f>
        <v>0</v>
      </c>
      <c r="AR455" s="144" t="s">
        <v>530</v>
      </c>
      <c r="AT455" s="144" t="s">
        <v>447</v>
      </c>
      <c r="AU455" s="144" t="s">
        <v>81</v>
      </c>
      <c r="AY455" s="18" t="s">
        <v>306</v>
      </c>
      <c r="BE455" s="145">
        <f>IF(N455="základní",J455,0)</f>
        <v>0</v>
      </c>
      <c r="BF455" s="145">
        <f>IF(N455="snížená",J455,0)</f>
        <v>0</v>
      </c>
      <c r="BG455" s="145">
        <f>IF(N455="zákl. přenesená",J455,0)</f>
        <v>0</v>
      </c>
      <c r="BH455" s="145">
        <f>IF(N455="sníž. přenesená",J455,0)</f>
        <v>0</v>
      </c>
      <c r="BI455" s="145">
        <f>IF(N455="nulová",J455,0)</f>
        <v>0</v>
      </c>
      <c r="BJ455" s="18" t="s">
        <v>79</v>
      </c>
      <c r="BK455" s="145">
        <f>ROUND(I455*H455,2)</f>
        <v>0</v>
      </c>
      <c r="BL455" s="18" t="s">
        <v>368</v>
      </c>
      <c r="BM455" s="144" t="s">
        <v>1532</v>
      </c>
    </row>
    <row r="456" spans="2:65" s="12" customFormat="1">
      <c r="B456" s="146"/>
      <c r="D456" s="147" t="s">
        <v>313</v>
      </c>
      <c r="E456" s="148" t="s">
        <v>21</v>
      </c>
      <c r="F456" s="149" t="s">
        <v>6460</v>
      </c>
      <c r="H456" s="150">
        <v>98.471999999999994</v>
      </c>
      <c r="I456" s="151"/>
      <c r="L456" s="146"/>
      <c r="M456" s="152"/>
      <c r="T456" s="153"/>
      <c r="AT456" s="148" t="s">
        <v>313</v>
      </c>
      <c r="AU456" s="148" t="s">
        <v>81</v>
      </c>
      <c r="AV456" s="12" t="s">
        <v>81</v>
      </c>
      <c r="AW456" s="12" t="s">
        <v>34</v>
      </c>
      <c r="AX456" s="12" t="s">
        <v>72</v>
      </c>
      <c r="AY456" s="148" t="s">
        <v>306</v>
      </c>
    </row>
    <row r="457" spans="2:65" s="15" customFormat="1">
      <c r="B457" s="171"/>
      <c r="D457" s="147" t="s">
        <v>313</v>
      </c>
      <c r="E457" s="172" t="s">
        <v>21</v>
      </c>
      <c r="F457" s="173" t="s">
        <v>331</v>
      </c>
      <c r="H457" s="174">
        <v>98.471999999999994</v>
      </c>
      <c r="I457" s="175"/>
      <c r="L457" s="171"/>
      <c r="M457" s="176"/>
      <c r="T457" s="177"/>
      <c r="AT457" s="172" t="s">
        <v>313</v>
      </c>
      <c r="AU457" s="172" t="s">
        <v>81</v>
      </c>
      <c r="AV457" s="15" t="s">
        <v>108</v>
      </c>
      <c r="AW457" s="15" t="s">
        <v>34</v>
      </c>
      <c r="AX457" s="15" t="s">
        <v>79</v>
      </c>
      <c r="AY457" s="172" t="s">
        <v>306</v>
      </c>
    </row>
    <row r="458" spans="2:65" s="1" customFormat="1" ht="16.5" customHeight="1">
      <c r="B458" s="33"/>
      <c r="C458" s="133" t="s">
        <v>965</v>
      </c>
      <c r="D458" s="133" t="s">
        <v>308</v>
      </c>
      <c r="E458" s="134" t="s">
        <v>4444</v>
      </c>
      <c r="F458" s="135" t="s">
        <v>4445</v>
      </c>
      <c r="G458" s="136" t="s">
        <v>236</v>
      </c>
      <c r="H458" s="137">
        <v>168.97800000000001</v>
      </c>
      <c r="I458" s="138"/>
      <c r="J458" s="139">
        <f>ROUND(I458*H458,2)</f>
        <v>0</v>
      </c>
      <c r="K458" s="135" t="s">
        <v>3596</v>
      </c>
      <c r="L458" s="33"/>
      <c r="M458" s="140" t="s">
        <v>21</v>
      </c>
      <c r="N458" s="141" t="s">
        <v>43</v>
      </c>
      <c r="P458" s="142">
        <f>O458*H458</f>
        <v>0</v>
      </c>
      <c r="Q458" s="142">
        <v>0</v>
      </c>
      <c r="R458" s="142">
        <f>Q458*H458</f>
        <v>0</v>
      </c>
      <c r="S458" s="142">
        <v>0</v>
      </c>
      <c r="T458" s="143">
        <f>S458*H458</f>
        <v>0</v>
      </c>
      <c r="AR458" s="144" t="s">
        <v>368</v>
      </c>
      <c r="AT458" s="144" t="s">
        <v>308</v>
      </c>
      <c r="AU458" s="144" t="s">
        <v>81</v>
      </c>
      <c r="AY458" s="18" t="s">
        <v>306</v>
      </c>
      <c r="BE458" s="145">
        <f>IF(N458="základní",J458,0)</f>
        <v>0</v>
      </c>
      <c r="BF458" s="145">
        <f>IF(N458="snížená",J458,0)</f>
        <v>0</v>
      </c>
      <c r="BG458" s="145">
        <f>IF(N458="zákl. přenesená",J458,0)</f>
        <v>0</v>
      </c>
      <c r="BH458" s="145">
        <f>IF(N458="sníž. přenesená",J458,0)</f>
        <v>0</v>
      </c>
      <c r="BI458" s="145">
        <f>IF(N458="nulová",J458,0)</f>
        <v>0</v>
      </c>
      <c r="BJ458" s="18" t="s">
        <v>79</v>
      </c>
      <c r="BK458" s="145">
        <f>ROUND(I458*H458,2)</f>
        <v>0</v>
      </c>
      <c r="BL458" s="18" t="s">
        <v>368</v>
      </c>
      <c r="BM458" s="144" t="s">
        <v>1541</v>
      </c>
    </row>
    <row r="459" spans="2:65" s="1" customFormat="1">
      <c r="B459" s="33"/>
      <c r="D459" s="161" t="s">
        <v>321</v>
      </c>
      <c r="F459" s="162" t="s">
        <v>4447</v>
      </c>
      <c r="I459" s="163"/>
      <c r="L459" s="33"/>
      <c r="M459" s="164"/>
      <c r="T459" s="52"/>
      <c r="AT459" s="18" t="s">
        <v>321</v>
      </c>
      <c r="AU459" s="18" t="s">
        <v>81</v>
      </c>
    </row>
    <row r="460" spans="2:65" s="12" customFormat="1">
      <c r="B460" s="146"/>
      <c r="D460" s="147" t="s">
        <v>313</v>
      </c>
      <c r="E460" s="148" t="s">
        <v>21</v>
      </c>
      <c r="F460" s="149" t="s">
        <v>6461</v>
      </c>
      <c r="H460" s="150">
        <v>168.97800000000001</v>
      </c>
      <c r="I460" s="151"/>
      <c r="L460" s="146"/>
      <c r="M460" s="152"/>
      <c r="T460" s="153"/>
      <c r="AT460" s="148" t="s">
        <v>313</v>
      </c>
      <c r="AU460" s="148" t="s">
        <v>81</v>
      </c>
      <c r="AV460" s="12" t="s">
        <v>81</v>
      </c>
      <c r="AW460" s="12" t="s">
        <v>34</v>
      </c>
      <c r="AX460" s="12" t="s">
        <v>72</v>
      </c>
      <c r="AY460" s="148" t="s">
        <v>306</v>
      </c>
    </row>
    <row r="461" spans="2:65" s="15" customFormat="1">
      <c r="B461" s="171"/>
      <c r="D461" s="147" t="s">
        <v>313</v>
      </c>
      <c r="E461" s="172" t="s">
        <v>21</v>
      </c>
      <c r="F461" s="173" t="s">
        <v>331</v>
      </c>
      <c r="H461" s="174">
        <v>168.97800000000001</v>
      </c>
      <c r="I461" s="175"/>
      <c r="L461" s="171"/>
      <c r="M461" s="176"/>
      <c r="T461" s="177"/>
      <c r="AT461" s="172" t="s">
        <v>313</v>
      </c>
      <c r="AU461" s="172" t="s">
        <v>81</v>
      </c>
      <c r="AV461" s="15" t="s">
        <v>108</v>
      </c>
      <c r="AW461" s="15" t="s">
        <v>34</v>
      </c>
      <c r="AX461" s="15" t="s">
        <v>79</v>
      </c>
      <c r="AY461" s="172" t="s">
        <v>306</v>
      </c>
    </row>
    <row r="462" spans="2:65" s="1" customFormat="1" ht="24.2" customHeight="1">
      <c r="B462" s="33"/>
      <c r="C462" s="179" t="s">
        <v>971</v>
      </c>
      <c r="D462" s="179" t="s">
        <v>447</v>
      </c>
      <c r="E462" s="180" t="s">
        <v>4449</v>
      </c>
      <c r="F462" s="181" t="s">
        <v>4450</v>
      </c>
      <c r="G462" s="182" t="s">
        <v>236</v>
      </c>
      <c r="H462" s="183">
        <v>84.489000000000004</v>
      </c>
      <c r="I462" s="184"/>
      <c r="J462" s="185">
        <f>ROUND(I462*H462,2)</f>
        <v>0</v>
      </c>
      <c r="K462" s="181" t="s">
        <v>3596</v>
      </c>
      <c r="L462" s="186"/>
      <c r="M462" s="187" t="s">
        <v>21</v>
      </c>
      <c r="N462" s="188" t="s">
        <v>43</v>
      </c>
      <c r="P462" s="142">
        <f>O462*H462</f>
        <v>0</v>
      </c>
      <c r="Q462" s="142">
        <v>0</v>
      </c>
      <c r="R462" s="142">
        <f>Q462*H462</f>
        <v>0</v>
      </c>
      <c r="S462" s="142">
        <v>0</v>
      </c>
      <c r="T462" s="143">
        <f>S462*H462</f>
        <v>0</v>
      </c>
      <c r="AR462" s="144" t="s">
        <v>530</v>
      </c>
      <c r="AT462" s="144" t="s">
        <v>447</v>
      </c>
      <c r="AU462" s="144" t="s">
        <v>81</v>
      </c>
      <c r="AY462" s="18" t="s">
        <v>306</v>
      </c>
      <c r="BE462" s="145">
        <f>IF(N462="základní",J462,0)</f>
        <v>0</v>
      </c>
      <c r="BF462" s="145">
        <f>IF(N462="snížená",J462,0)</f>
        <v>0</v>
      </c>
      <c r="BG462" s="145">
        <f>IF(N462="zákl. přenesená",J462,0)</f>
        <v>0</v>
      </c>
      <c r="BH462" s="145">
        <f>IF(N462="sníž. přenesená",J462,0)</f>
        <v>0</v>
      </c>
      <c r="BI462" s="145">
        <f>IF(N462="nulová",J462,0)</f>
        <v>0</v>
      </c>
      <c r="BJ462" s="18" t="s">
        <v>79</v>
      </c>
      <c r="BK462" s="145">
        <f>ROUND(I462*H462,2)</f>
        <v>0</v>
      </c>
      <c r="BL462" s="18" t="s">
        <v>368</v>
      </c>
      <c r="BM462" s="144" t="s">
        <v>1554</v>
      </c>
    </row>
    <row r="463" spans="2:65" s="1" customFormat="1" ht="24.2" customHeight="1">
      <c r="B463" s="33"/>
      <c r="C463" s="179" t="s">
        <v>977</v>
      </c>
      <c r="D463" s="179" t="s">
        <v>447</v>
      </c>
      <c r="E463" s="180" t="s">
        <v>1550</v>
      </c>
      <c r="F463" s="181" t="s">
        <v>4453</v>
      </c>
      <c r="G463" s="182" t="s">
        <v>236</v>
      </c>
      <c r="H463" s="183">
        <v>84.489000000000004</v>
      </c>
      <c r="I463" s="184"/>
      <c r="J463" s="185">
        <f>ROUND(I463*H463,2)</f>
        <v>0</v>
      </c>
      <c r="K463" s="181" t="s">
        <v>3596</v>
      </c>
      <c r="L463" s="186"/>
      <c r="M463" s="187" t="s">
        <v>21</v>
      </c>
      <c r="N463" s="188" t="s">
        <v>43</v>
      </c>
      <c r="P463" s="142">
        <f>O463*H463</f>
        <v>0</v>
      </c>
      <c r="Q463" s="142">
        <v>0</v>
      </c>
      <c r="R463" s="142">
        <f>Q463*H463</f>
        <v>0</v>
      </c>
      <c r="S463" s="142">
        <v>0</v>
      </c>
      <c r="T463" s="143">
        <f>S463*H463</f>
        <v>0</v>
      </c>
      <c r="AR463" s="144" t="s">
        <v>530</v>
      </c>
      <c r="AT463" s="144" t="s">
        <v>447</v>
      </c>
      <c r="AU463" s="144" t="s">
        <v>81</v>
      </c>
      <c r="AY463" s="18" t="s">
        <v>306</v>
      </c>
      <c r="BE463" s="145">
        <f>IF(N463="základní",J463,0)</f>
        <v>0</v>
      </c>
      <c r="BF463" s="145">
        <f>IF(N463="snížená",J463,0)</f>
        <v>0</v>
      </c>
      <c r="BG463" s="145">
        <f>IF(N463="zákl. přenesená",J463,0)</f>
        <v>0</v>
      </c>
      <c r="BH463" s="145">
        <f>IF(N463="sníž. přenesená",J463,0)</f>
        <v>0</v>
      </c>
      <c r="BI463" s="145">
        <f>IF(N463="nulová",J463,0)</f>
        <v>0</v>
      </c>
      <c r="BJ463" s="18" t="s">
        <v>79</v>
      </c>
      <c r="BK463" s="145">
        <f>ROUND(I463*H463,2)</f>
        <v>0</v>
      </c>
      <c r="BL463" s="18" t="s">
        <v>368</v>
      </c>
      <c r="BM463" s="144" t="s">
        <v>1566</v>
      </c>
    </row>
    <row r="464" spans="2:65" s="1" customFormat="1" ht="16.5" customHeight="1">
      <c r="B464" s="33"/>
      <c r="C464" s="133" t="s">
        <v>986</v>
      </c>
      <c r="D464" s="133" t="s">
        <v>308</v>
      </c>
      <c r="E464" s="134" t="s">
        <v>4455</v>
      </c>
      <c r="F464" s="135" t="s">
        <v>4456</v>
      </c>
      <c r="G464" s="136" t="s">
        <v>236</v>
      </c>
      <c r="H464" s="137">
        <v>39.6</v>
      </c>
      <c r="I464" s="138"/>
      <c r="J464" s="139">
        <f>ROUND(I464*H464,2)</f>
        <v>0</v>
      </c>
      <c r="K464" s="135" t="s">
        <v>3596</v>
      </c>
      <c r="L464" s="33"/>
      <c r="M464" s="140" t="s">
        <v>21</v>
      </c>
      <c r="N464" s="141" t="s">
        <v>43</v>
      </c>
      <c r="P464" s="142">
        <f>O464*H464</f>
        <v>0</v>
      </c>
      <c r="Q464" s="142">
        <v>0</v>
      </c>
      <c r="R464" s="142">
        <f>Q464*H464</f>
        <v>0</v>
      </c>
      <c r="S464" s="142">
        <v>0</v>
      </c>
      <c r="T464" s="143">
        <f>S464*H464</f>
        <v>0</v>
      </c>
      <c r="AR464" s="144" t="s">
        <v>368</v>
      </c>
      <c r="AT464" s="144" t="s">
        <v>308</v>
      </c>
      <c r="AU464" s="144" t="s">
        <v>81</v>
      </c>
      <c r="AY464" s="18" t="s">
        <v>306</v>
      </c>
      <c r="BE464" s="145">
        <f>IF(N464="základní",J464,0)</f>
        <v>0</v>
      </c>
      <c r="BF464" s="145">
        <f>IF(N464="snížená",J464,0)</f>
        <v>0</v>
      </c>
      <c r="BG464" s="145">
        <f>IF(N464="zákl. přenesená",J464,0)</f>
        <v>0</v>
      </c>
      <c r="BH464" s="145">
        <f>IF(N464="sníž. přenesená",J464,0)</f>
        <v>0</v>
      </c>
      <c r="BI464" s="145">
        <f>IF(N464="nulová",J464,0)</f>
        <v>0</v>
      </c>
      <c r="BJ464" s="18" t="s">
        <v>79</v>
      </c>
      <c r="BK464" s="145">
        <f>ROUND(I464*H464,2)</f>
        <v>0</v>
      </c>
      <c r="BL464" s="18" t="s">
        <v>368</v>
      </c>
      <c r="BM464" s="144" t="s">
        <v>1571</v>
      </c>
    </row>
    <row r="465" spans="2:65" s="1" customFormat="1">
      <c r="B465" s="33"/>
      <c r="D465" s="161" t="s">
        <v>321</v>
      </c>
      <c r="F465" s="162" t="s">
        <v>4458</v>
      </c>
      <c r="I465" s="163"/>
      <c r="L465" s="33"/>
      <c r="M465" s="164"/>
      <c r="T465" s="52"/>
      <c r="AT465" s="18" t="s">
        <v>321</v>
      </c>
      <c r="AU465" s="18" t="s">
        <v>81</v>
      </c>
    </row>
    <row r="466" spans="2:65" s="12" customFormat="1">
      <c r="B466" s="146"/>
      <c r="D466" s="147" t="s">
        <v>313</v>
      </c>
      <c r="E466" s="148" t="s">
        <v>21</v>
      </c>
      <c r="F466" s="149" t="s">
        <v>6458</v>
      </c>
      <c r="H466" s="150">
        <v>39.6</v>
      </c>
      <c r="I466" s="151"/>
      <c r="L466" s="146"/>
      <c r="M466" s="152"/>
      <c r="T466" s="153"/>
      <c r="AT466" s="148" t="s">
        <v>313</v>
      </c>
      <c r="AU466" s="148" t="s">
        <v>81</v>
      </c>
      <c r="AV466" s="12" t="s">
        <v>81</v>
      </c>
      <c r="AW466" s="12" t="s">
        <v>34</v>
      </c>
      <c r="AX466" s="12" t="s">
        <v>72</v>
      </c>
      <c r="AY466" s="148" t="s">
        <v>306</v>
      </c>
    </row>
    <row r="467" spans="2:65" s="15" customFormat="1">
      <c r="B467" s="171"/>
      <c r="D467" s="147" t="s">
        <v>313</v>
      </c>
      <c r="E467" s="172" t="s">
        <v>21</v>
      </c>
      <c r="F467" s="173" t="s">
        <v>331</v>
      </c>
      <c r="H467" s="174">
        <v>39.6</v>
      </c>
      <c r="I467" s="175"/>
      <c r="L467" s="171"/>
      <c r="M467" s="176"/>
      <c r="T467" s="177"/>
      <c r="AT467" s="172" t="s">
        <v>313</v>
      </c>
      <c r="AU467" s="172" t="s">
        <v>81</v>
      </c>
      <c r="AV467" s="15" t="s">
        <v>108</v>
      </c>
      <c r="AW467" s="15" t="s">
        <v>34</v>
      </c>
      <c r="AX467" s="15" t="s">
        <v>79</v>
      </c>
      <c r="AY467" s="172" t="s">
        <v>306</v>
      </c>
    </row>
    <row r="468" spans="2:65" s="1" customFormat="1" ht="24.2" customHeight="1">
      <c r="B468" s="33"/>
      <c r="C468" s="179" t="s">
        <v>991</v>
      </c>
      <c r="D468" s="179" t="s">
        <v>447</v>
      </c>
      <c r="E468" s="180" t="s">
        <v>1550</v>
      </c>
      <c r="F468" s="181" t="s">
        <v>4453</v>
      </c>
      <c r="G468" s="182" t="s">
        <v>236</v>
      </c>
      <c r="H468" s="183">
        <v>48.353000000000002</v>
      </c>
      <c r="I468" s="184"/>
      <c r="J468" s="185">
        <f>ROUND(I468*H468,2)</f>
        <v>0</v>
      </c>
      <c r="K468" s="181" t="s">
        <v>3596</v>
      </c>
      <c r="L468" s="186"/>
      <c r="M468" s="187" t="s">
        <v>21</v>
      </c>
      <c r="N468" s="188" t="s">
        <v>43</v>
      </c>
      <c r="P468" s="142">
        <f>O468*H468</f>
        <v>0</v>
      </c>
      <c r="Q468" s="142">
        <v>0</v>
      </c>
      <c r="R468" s="142">
        <f>Q468*H468</f>
        <v>0</v>
      </c>
      <c r="S468" s="142">
        <v>0</v>
      </c>
      <c r="T468" s="143">
        <f>S468*H468</f>
        <v>0</v>
      </c>
      <c r="AR468" s="144" t="s">
        <v>530</v>
      </c>
      <c r="AT468" s="144" t="s">
        <v>447</v>
      </c>
      <c r="AU468" s="144" t="s">
        <v>81</v>
      </c>
      <c r="AY468" s="18" t="s">
        <v>306</v>
      </c>
      <c r="BE468" s="145">
        <f>IF(N468="základní",J468,0)</f>
        <v>0</v>
      </c>
      <c r="BF468" s="145">
        <f>IF(N468="snížená",J468,0)</f>
        <v>0</v>
      </c>
      <c r="BG468" s="145">
        <f>IF(N468="zákl. přenesená",J468,0)</f>
        <v>0</v>
      </c>
      <c r="BH468" s="145">
        <f>IF(N468="sníž. přenesená",J468,0)</f>
        <v>0</v>
      </c>
      <c r="BI468" s="145">
        <f>IF(N468="nulová",J468,0)</f>
        <v>0</v>
      </c>
      <c r="BJ468" s="18" t="s">
        <v>79</v>
      </c>
      <c r="BK468" s="145">
        <f>ROUND(I468*H468,2)</f>
        <v>0</v>
      </c>
      <c r="BL468" s="18" t="s">
        <v>368</v>
      </c>
      <c r="BM468" s="144" t="s">
        <v>1580</v>
      </c>
    </row>
    <row r="469" spans="2:65" s="12" customFormat="1">
      <c r="B469" s="146"/>
      <c r="D469" s="147" t="s">
        <v>313</v>
      </c>
      <c r="E469" s="148" t="s">
        <v>21</v>
      </c>
      <c r="F469" s="149" t="s">
        <v>6462</v>
      </c>
      <c r="H469" s="150">
        <v>48.353000000000002</v>
      </c>
      <c r="I469" s="151"/>
      <c r="L469" s="146"/>
      <c r="M469" s="152"/>
      <c r="T469" s="153"/>
      <c r="AT469" s="148" t="s">
        <v>313</v>
      </c>
      <c r="AU469" s="148" t="s">
        <v>81</v>
      </c>
      <c r="AV469" s="12" t="s">
        <v>81</v>
      </c>
      <c r="AW469" s="12" t="s">
        <v>34</v>
      </c>
      <c r="AX469" s="12" t="s">
        <v>72</v>
      </c>
      <c r="AY469" s="148" t="s">
        <v>306</v>
      </c>
    </row>
    <row r="470" spans="2:65" s="15" customFormat="1">
      <c r="B470" s="171"/>
      <c r="D470" s="147" t="s">
        <v>313</v>
      </c>
      <c r="E470" s="172" t="s">
        <v>21</v>
      </c>
      <c r="F470" s="173" t="s">
        <v>331</v>
      </c>
      <c r="H470" s="174">
        <v>48.353000000000002</v>
      </c>
      <c r="I470" s="175"/>
      <c r="L470" s="171"/>
      <c r="M470" s="176"/>
      <c r="T470" s="177"/>
      <c r="AT470" s="172" t="s">
        <v>313</v>
      </c>
      <c r="AU470" s="172" t="s">
        <v>81</v>
      </c>
      <c r="AV470" s="15" t="s">
        <v>108</v>
      </c>
      <c r="AW470" s="15" t="s">
        <v>34</v>
      </c>
      <c r="AX470" s="15" t="s">
        <v>79</v>
      </c>
      <c r="AY470" s="172" t="s">
        <v>306</v>
      </c>
    </row>
    <row r="471" spans="2:65" s="1" customFormat="1" ht="16.5" customHeight="1">
      <c r="B471" s="33"/>
      <c r="C471" s="133" t="s">
        <v>997</v>
      </c>
      <c r="D471" s="133" t="s">
        <v>308</v>
      </c>
      <c r="E471" s="134" t="s">
        <v>6463</v>
      </c>
      <c r="F471" s="135" t="s">
        <v>6464</v>
      </c>
      <c r="G471" s="136" t="s">
        <v>236</v>
      </c>
      <c r="H471" s="137">
        <v>84.489000000000004</v>
      </c>
      <c r="I471" s="138"/>
      <c r="J471" s="139">
        <f>ROUND(I471*H471,2)</f>
        <v>0</v>
      </c>
      <c r="K471" s="135" t="s">
        <v>3596</v>
      </c>
      <c r="L471" s="33"/>
      <c r="M471" s="140" t="s">
        <v>21</v>
      </c>
      <c r="N471" s="141" t="s">
        <v>43</v>
      </c>
      <c r="P471" s="142">
        <f>O471*H471</f>
        <v>0</v>
      </c>
      <c r="Q471" s="142">
        <v>0</v>
      </c>
      <c r="R471" s="142">
        <f>Q471*H471</f>
        <v>0</v>
      </c>
      <c r="S471" s="142">
        <v>0</v>
      </c>
      <c r="T471" s="143">
        <f>S471*H471</f>
        <v>0</v>
      </c>
      <c r="AR471" s="144" t="s">
        <v>368</v>
      </c>
      <c r="AT471" s="144" t="s">
        <v>308</v>
      </c>
      <c r="AU471" s="144" t="s">
        <v>81</v>
      </c>
      <c r="AY471" s="18" t="s">
        <v>306</v>
      </c>
      <c r="BE471" s="145">
        <f>IF(N471="základní",J471,0)</f>
        <v>0</v>
      </c>
      <c r="BF471" s="145">
        <f>IF(N471="snížená",J471,0)</f>
        <v>0</v>
      </c>
      <c r="BG471" s="145">
        <f>IF(N471="zákl. přenesená",J471,0)</f>
        <v>0</v>
      </c>
      <c r="BH471" s="145">
        <f>IF(N471="sníž. přenesená",J471,0)</f>
        <v>0</v>
      </c>
      <c r="BI471" s="145">
        <f>IF(N471="nulová",J471,0)</f>
        <v>0</v>
      </c>
      <c r="BJ471" s="18" t="s">
        <v>79</v>
      </c>
      <c r="BK471" s="145">
        <f>ROUND(I471*H471,2)</f>
        <v>0</v>
      </c>
      <c r="BL471" s="18" t="s">
        <v>368</v>
      </c>
      <c r="BM471" s="144" t="s">
        <v>1588</v>
      </c>
    </row>
    <row r="472" spans="2:65" s="1" customFormat="1">
      <c r="B472" s="33"/>
      <c r="D472" s="161" t="s">
        <v>321</v>
      </c>
      <c r="F472" s="162" t="s">
        <v>6465</v>
      </c>
      <c r="I472" s="163"/>
      <c r="L472" s="33"/>
      <c r="M472" s="164"/>
      <c r="T472" s="52"/>
      <c r="AT472" s="18" t="s">
        <v>321</v>
      </c>
      <c r="AU472" s="18" t="s">
        <v>81</v>
      </c>
    </row>
    <row r="473" spans="2:65" s="1" customFormat="1" ht="24.2" customHeight="1">
      <c r="B473" s="33"/>
      <c r="C473" s="179" t="s">
        <v>1002</v>
      </c>
      <c r="D473" s="179" t="s">
        <v>447</v>
      </c>
      <c r="E473" s="180" t="s">
        <v>4564</v>
      </c>
      <c r="F473" s="181" t="s">
        <v>4565</v>
      </c>
      <c r="G473" s="182" t="s">
        <v>236</v>
      </c>
      <c r="H473" s="183">
        <v>98.471999999999994</v>
      </c>
      <c r="I473" s="184"/>
      <c r="J473" s="185">
        <f>ROUND(I473*H473,2)</f>
        <v>0</v>
      </c>
      <c r="K473" s="181" t="s">
        <v>3596</v>
      </c>
      <c r="L473" s="186"/>
      <c r="M473" s="187" t="s">
        <v>21</v>
      </c>
      <c r="N473" s="188" t="s">
        <v>43</v>
      </c>
      <c r="P473" s="142">
        <f>O473*H473</f>
        <v>0</v>
      </c>
      <c r="Q473" s="142">
        <v>0</v>
      </c>
      <c r="R473" s="142">
        <f>Q473*H473</f>
        <v>0</v>
      </c>
      <c r="S473" s="142">
        <v>0</v>
      </c>
      <c r="T473" s="143">
        <f>S473*H473</f>
        <v>0</v>
      </c>
      <c r="AR473" s="144" t="s">
        <v>530</v>
      </c>
      <c r="AT473" s="144" t="s">
        <v>447</v>
      </c>
      <c r="AU473" s="144" t="s">
        <v>81</v>
      </c>
      <c r="AY473" s="18" t="s">
        <v>306</v>
      </c>
      <c r="BE473" s="145">
        <f>IF(N473="základní",J473,0)</f>
        <v>0</v>
      </c>
      <c r="BF473" s="145">
        <f>IF(N473="snížená",J473,0)</f>
        <v>0</v>
      </c>
      <c r="BG473" s="145">
        <f>IF(N473="zákl. přenesená",J473,0)</f>
        <v>0</v>
      </c>
      <c r="BH473" s="145">
        <f>IF(N473="sníž. přenesená",J473,0)</f>
        <v>0</v>
      </c>
      <c r="BI473" s="145">
        <f>IF(N473="nulová",J473,0)</f>
        <v>0</v>
      </c>
      <c r="BJ473" s="18" t="s">
        <v>79</v>
      </c>
      <c r="BK473" s="145">
        <f>ROUND(I473*H473,2)</f>
        <v>0</v>
      </c>
      <c r="BL473" s="18" t="s">
        <v>368</v>
      </c>
      <c r="BM473" s="144" t="s">
        <v>1593</v>
      </c>
    </row>
    <row r="474" spans="2:65" s="12" customFormat="1">
      <c r="B474" s="146"/>
      <c r="D474" s="147" t="s">
        <v>313</v>
      </c>
      <c r="E474" s="148" t="s">
        <v>21</v>
      </c>
      <c r="F474" s="149" t="s">
        <v>6460</v>
      </c>
      <c r="H474" s="150">
        <v>98.471999999999994</v>
      </c>
      <c r="I474" s="151"/>
      <c r="L474" s="146"/>
      <c r="M474" s="152"/>
      <c r="T474" s="153"/>
      <c r="AT474" s="148" t="s">
        <v>313</v>
      </c>
      <c r="AU474" s="148" t="s">
        <v>81</v>
      </c>
      <c r="AV474" s="12" t="s">
        <v>81</v>
      </c>
      <c r="AW474" s="12" t="s">
        <v>34</v>
      </c>
      <c r="AX474" s="12" t="s">
        <v>72</v>
      </c>
      <c r="AY474" s="148" t="s">
        <v>306</v>
      </c>
    </row>
    <row r="475" spans="2:65" s="15" customFormat="1">
      <c r="B475" s="171"/>
      <c r="D475" s="147" t="s">
        <v>313</v>
      </c>
      <c r="E475" s="172" t="s">
        <v>21</v>
      </c>
      <c r="F475" s="173" t="s">
        <v>331</v>
      </c>
      <c r="H475" s="174">
        <v>98.471999999999994</v>
      </c>
      <c r="I475" s="175"/>
      <c r="L475" s="171"/>
      <c r="M475" s="176"/>
      <c r="T475" s="177"/>
      <c r="AT475" s="172" t="s">
        <v>313</v>
      </c>
      <c r="AU475" s="172" t="s">
        <v>81</v>
      </c>
      <c r="AV475" s="15" t="s">
        <v>108</v>
      </c>
      <c r="AW475" s="15" t="s">
        <v>34</v>
      </c>
      <c r="AX475" s="15" t="s">
        <v>79</v>
      </c>
      <c r="AY475" s="172" t="s">
        <v>306</v>
      </c>
    </row>
    <row r="476" spans="2:65" s="1" customFormat="1" ht="16.5" customHeight="1">
      <c r="B476" s="33"/>
      <c r="C476" s="133" t="s">
        <v>1008</v>
      </c>
      <c r="D476" s="133" t="s">
        <v>308</v>
      </c>
      <c r="E476" s="134" t="s">
        <v>6466</v>
      </c>
      <c r="F476" s="135" t="s">
        <v>6467</v>
      </c>
      <c r="G476" s="136" t="s">
        <v>236</v>
      </c>
      <c r="H476" s="137">
        <v>84.489000000000004</v>
      </c>
      <c r="I476" s="138"/>
      <c r="J476" s="139">
        <f>ROUND(I476*H476,2)</f>
        <v>0</v>
      </c>
      <c r="K476" s="135" t="s">
        <v>3596</v>
      </c>
      <c r="L476" s="33"/>
      <c r="M476" s="140" t="s">
        <v>21</v>
      </c>
      <c r="N476" s="141" t="s">
        <v>43</v>
      </c>
      <c r="P476" s="142">
        <f>O476*H476</f>
        <v>0</v>
      </c>
      <c r="Q476" s="142">
        <v>0</v>
      </c>
      <c r="R476" s="142">
        <f>Q476*H476</f>
        <v>0</v>
      </c>
      <c r="S476" s="142">
        <v>0</v>
      </c>
      <c r="T476" s="143">
        <f>S476*H476</f>
        <v>0</v>
      </c>
      <c r="AR476" s="144" t="s">
        <v>368</v>
      </c>
      <c r="AT476" s="144" t="s">
        <v>308</v>
      </c>
      <c r="AU476" s="144" t="s">
        <v>81</v>
      </c>
      <c r="AY476" s="18" t="s">
        <v>306</v>
      </c>
      <c r="BE476" s="145">
        <f>IF(N476="základní",J476,0)</f>
        <v>0</v>
      </c>
      <c r="BF476" s="145">
        <f>IF(N476="snížená",J476,0)</f>
        <v>0</v>
      </c>
      <c r="BG476" s="145">
        <f>IF(N476="zákl. přenesená",J476,0)</f>
        <v>0</v>
      </c>
      <c r="BH476" s="145">
        <f>IF(N476="sníž. přenesená",J476,0)</f>
        <v>0</v>
      </c>
      <c r="BI476" s="145">
        <f>IF(N476="nulová",J476,0)</f>
        <v>0</v>
      </c>
      <c r="BJ476" s="18" t="s">
        <v>79</v>
      </c>
      <c r="BK476" s="145">
        <f>ROUND(I476*H476,2)</f>
        <v>0</v>
      </c>
      <c r="BL476" s="18" t="s">
        <v>368</v>
      </c>
      <c r="BM476" s="144" t="s">
        <v>1606</v>
      </c>
    </row>
    <row r="477" spans="2:65" s="1" customFormat="1">
      <c r="B477" s="33"/>
      <c r="D477" s="161" t="s">
        <v>321</v>
      </c>
      <c r="F477" s="162" t="s">
        <v>6468</v>
      </c>
      <c r="I477" s="163"/>
      <c r="L477" s="33"/>
      <c r="M477" s="164"/>
      <c r="T477" s="52"/>
      <c r="AT477" s="18" t="s">
        <v>321</v>
      </c>
      <c r="AU477" s="18" t="s">
        <v>81</v>
      </c>
    </row>
    <row r="478" spans="2:65" s="1" customFormat="1" ht="24.2" customHeight="1">
      <c r="B478" s="33"/>
      <c r="C478" s="133" t="s">
        <v>1014</v>
      </c>
      <c r="D478" s="133" t="s">
        <v>308</v>
      </c>
      <c r="E478" s="134" t="s">
        <v>1594</v>
      </c>
      <c r="F478" s="135" t="s">
        <v>6469</v>
      </c>
      <c r="G478" s="136" t="s">
        <v>375</v>
      </c>
      <c r="H478" s="137">
        <v>1.9410000000000001</v>
      </c>
      <c r="I478" s="138"/>
      <c r="J478" s="139">
        <f>ROUND(I478*H478,2)</f>
        <v>0</v>
      </c>
      <c r="K478" s="135" t="s">
        <v>3596</v>
      </c>
      <c r="L478" s="33"/>
      <c r="M478" s="140" t="s">
        <v>21</v>
      </c>
      <c r="N478" s="141" t="s">
        <v>43</v>
      </c>
      <c r="P478" s="142">
        <f>O478*H478</f>
        <v>0</v>
      </c>
      <c r="Q478" s="142">
        <v>0</v>
      </c>
      <c r="R478" s="142">
        <f>Q478*H478</f>
        <v>0</v>
      </c>
      <c r="S478" s="142">
        <v>0</v>
      </c>
      <c r="T478" s="143">
        <f>S478*H478</f>
        <v>0</v>
      </c>
      <c r="AR478" s="144" t="s">
        <v>368</v>
      </c>
      <c r="AT478" s="144" t="s">
        <v>308</v>
      </c>
      <c r="AU478" s="144" t="s">
        <v>81</v>
      </c>
      <c r="AY478" s="18" t="s">
        <v>306</v>
      </c>
      <c r="BE478" s="145">
        <f>IF(N478="základní",J478,0)</f>
        <v>0</v>
      </c>
      <c r="BF478" s="145">
        <f>IF(N478="snížená",J478,0)</f>
        <v>0</v>
      </c>
      <c r="BG478" s="145">
        <f>IF(N478="zákl. přenesená",J478,0)</f>
        <v>0</v>
      </c>
      <c r="BH478" s="145">
        <f>IF(N478="sníž. přenesená",J478,0)</f>
        <v>0</v>
      </c>
      <c r="BI478" s="145">
        <f>IF(N478="nulová",J478,0)</f>
        <v>0</v>
      </c>
      <c r="BJ478" s="18" t="s">
        <v>79</v>
      </c>
      <c r="BK478" s="145">
        <f>ROUND(I478*H478,2)</f>
        <v>0</v>
      </c>
      <c r="BL478" s="18" t="s">
        <v>368</v>
      </c>
      <c r="BM478" s="144" t="s">
        <v>1617</v>
      </c>
    </row>
    <row r="479" spans="2:65" s="1" customFormat="1">
      <c r="B479" s="33"/>
      <c r="D479" s="161" t="s">
        <v>321</v>
      </c>
      <c r="F479" s="162" t="s">
        <v>6470</v>
      </c>
      <c r="I479" s="163"/>
      <c r="L479" s="33"/>
      <c r="M479" s="164"/>
      <c r="T479" s="52"/>
      <c r="AT479" s="18" t="s">
        <v>321</v>
      </c>
      <c r="AU479" s="18" t="s">
        <v>81</v>
      </c>
    </row>
    <row r="480" spans="2:65" s="1" customFormat="1" ht="37.9" customHeight="1">
      <c r="B480" s="33"/>
      <c r="C480" s="133" t="s">
        <v>1021</v>
      </c>
      <c r="D480" s="133" t="s">
        <v>308</v>
      </c>
      <c r="E480" s="134" t="s">
        <v>6471</v>
      </c>
      <c r="F480" s="135" t="s">
        <v>6472</v>
      </c>
      <c r="G480" s="136" t="s">
        <v>375</v>
      </c>
      <c r="H480" s="137">
        <v>1.9410000000000001</v>
      </c>
      <c r="I480" s="138"/>
      <c r="J480" s="139">
        <f>ROUND(I480*H480,2)</f>
        <v>0</v>
      </c>
      <c r="K480" s="135" t="s">
        <v>3596</v>
      </c>
      <c r="L480" s="33"/>
      <c r="M480" s="140" t="s">
        <v>21</v>
      </c>
      <c r="N480" s="141" t="s">
        <v>43</v>
      </c>
      <c r="P480" s="142">
        <f>O480*H480</f>
        <v>0</v>
      </c>
      <c r="Q480" s="142">
        <v>0</v>
      </c>
      <c r="R480" s="142">
        <f>Q480*H480</f>
        <v>0</v>
      </c>
      <c r="S480" s="142">
        <v>0</v>
      </c>
      <c r="T480" s="143">
        <f>S480*H480</f>
        <v>0</v>
      </c>
      <c r="AR480" s="144" t="s">
        <v>368</v>
      </c>
      <c r="AT480" s="144" t="s">
        <v>308</v>
      </c>
      <c r="AU480" s="144" t="s">
        <v>81</v>
      </c>
      <c r="AY480" s="18" t="s">
        <v>306</v>
      </c>
      <c r="BE480" s="145">
        <f>IF(N480="základní",J480,0)</f>
        <v>0</v>
      </c>
      <c r="BF480" s="145">
        <f>IF(N480="snížená",J480,0)</f>
        <v>0</v>
      </c>
      <c r="BG480" s="145">
        <f>IF(N480="zákl. přenesená",J480,0)</f>
        <v>0</v>
      </c>
      <c r="BH480" s="145">
        <f>IF(N480="sníž. přenesená",J480,0)</f>
        <v>0</v>
      </c>
      <c r="BI480" s="145">
        <f>IF(N480="nulová",J480,0)</f>
        <v>0</v>
      </c>
      <c r="BJ480" s="18" t="s">
        <v>79</v>
      </c>
      <c r="BK480" s="145">
        <f>ROUND(I480*H480,2)</f>
        <v>0</v>
      </c>
      <c r="BL480" s="18" t="s">
        <v>368</v>
      </c>
      <c r="BM480" s="144" t="s">
        <v>1626</v>
      </c>
    </row>
    <row r="481" spans="2:65" s="1" customFormat="1">
      <c r="B481" s="33"/>
      <c r="D481" s="161" t="s">
        <v>321</v>
      </c>
      <c r="F481" s="162" t="s">
        <v>6473</v>
      </c>
      <c r="I481" s="163"/>
      <c r="L481" s="33"/>
      <c r="M481" s="164"/>
      <c r="T481" s="52"/>
      <c r="AT481" s="18" t="s">
        <v>321</v>
      </c>
      <c r="AU481" s="18" t="s">
        <v>81</v>
      </c>
    </row>
    <row r="482" spans="2:65" s="11" customFormat="1" ht="22.9" customHeight="1">
      <c r="B482" s="121"/>
      <c r="D482" s="122" t="s">
        <v>71</v>
      </c>
      <c r="E482" s="131" t="s">
        <v>1598</v>
      </c>
      <c r="F482" s="131" t="s">
        <v>1599</v>
      </c>
      <c r="I482" s="124"/>
      <c r="J482" s="132">
        <f>BK482</f>
        <v>0</v>
      </c>
      <c r="L482" s="121"/>
      <c r="M482" s="126"/>
      <c r="P482" s="127">
        <f>SUM(P483:P505)</f>
        <v>0</v>
      </c>
      <c r="R482" s="127">
        <f>SUM(R483:R505)</f>
        <v>0</v>
      </c>
      <c r="T482" s="128">
        <f>SUM(T483:T505)</f>
        <v>0</v>
      </c>
      <c r="AR482" s="122" t="s">
        <v>81</v>
      </c>
      <c r="AT482" s="129" t="s">
        <v>71</v>
      </c>
      <c r="AU482" s="129" t="s">
        <v>79</v>
      </c>
      <c r="AY482" s="122" t="s">
        <v>306</v>
      </c>
      <c r="BK482" s="130">
        <f>SUM(BK483:BK505)</f>
        <v>0</v>
      </c>
    </row>
    <row r="483" spans="2:65" s="1" customFormat="1" ht="16.5" customHeight="1">
      <c r="B483" s="33"/>
      <c r="C483" s="133" t="s">
        <v>1026</v>
      </c>
      <c r="D483" s="133" t="s">
        <v>308</v>
      </c>
      <c r="E483" s="134" t="s">
        <v>6474</v>
      </c>
      <c r="F483" s="135" t="s">
        <v>6475</v>
      </c>
      <c r="G483" s="136" t="s">
        <v>236</v>
      </c>
      <c r="H483" s="137">
        <v>124.089</v>
      </c>
      <c r="I483" s="138"/>
      <c r="J483" s="139">
        <f>ROUND(I483*H483,2)</f>
        <v>0</v>
      </c>
      <c r="K483" s="135" t="s">
        <v>3596</v>
      </c>
      <c r="L483" s="33"/>
      <c r="M483" s="140" t="s">
        <v>21</v>
      </c>
      <c r="N483" s="141" t="s">
        <v>43</v>
      </c>
      <c r="P483" s="142">
        <f>O483*H483</f>
        <v>0</v>
      </c>
      <c r="Q483" s="142">
        <v>0</v>
      </c>
      <c r="R483" s="142">
        <f>Q483*H483</f>
        <v>0</v>
      </c>
      <c r="S483" s="142">
        <v>0</v>
      </c>
      <c r="T483" s="143">
        <f>S483*H483</f>
        <v>0</v>
      </c>
      <c r="AR483" s="144" t="s">
        <v>368</v>
      </c>
      <c r="AT483" s="144" t="s">
        <v>308</v>
      </c>
      <c r="AU483" s="144" t="s">
        <v>81</v>
      </c>
      <c r="AY483" s="18" t="s">
        <v>306</v>
      </c>
      <c r="BE483" s="145">
        <f>IF(N483="základní",J483,0)</f>
        <v>0</v>
      </c>
      <c r="BF483" s="145">
        <f>IF(N483="snížená",J483,0)</f>
        <v>0</v>
      </c>
      <c r="BG483" s="145">
        <f>IF(N483="zákl. přenesená",J483,0)</f>
        <v>0</v>
      </c>
      <c r="BH483" s="145">
        <f>IF(N483="sníž. přenesená",J483,0)</f>
        <v>0</v>
      </c>
      <c r="BI483" s="145">
        <f>IF(N483="nulová",J483,0)</f>
        <v>0</v>
      </c>
      <c r="BJ483" s="18" t="s">
        <v>79</v>
      </c>
      <c r="BK483" s="145">
        <f>ROUND(I483*H483,2)</f>
        <v>0</v>
      </c>
      <c r="BL483" s="18" t="s">
        <v>368</v>
      </c>
      <c r="BM483" s="144" t="s">
        <v>1637</v>
      </c>
    </row>
    <row r="484" spans="2:65" s="1" customFormat="1">
      <c r="B484" s="33"/>
      <c r="D484" s="161" t="s">
        <v>321</v>
      </c>
      <c r="F484" s="162" t="s">
        <v>6476</v>
      </c>
      <c r="I484" s="163"/>
      <c r="L484" s="33"/>
      <c r="M484" s="164"/>
      <c r="T484" s="52"/>
      <c r="AT484" s="18" t="s">
        <v>321</v>
      </c>
      <c r="AU484" s="18" t="s">
        <v>81</v>
      </c>
    </row>
    <row r="485" spans="2:65" s="12" customFormat="1">
      <c r="B485" s="146"/>
      <c r="D485" s="147" t="s">
        <v>313</v>
      </c>
      <c r="E485" s="148" t="s">
        <v>21</v>
      </c>
      <c r="F485" s="149" t="s">
        <v>6477</v>
      </c>
      <c r="H485" s="150">
        <v>124.089</v>
      </c>
      <c r="I485" s="151"/>
      <c r="L485" s="146"/>
      <c r="M485" s="152"/>
      <c r="T485" s="153"/>
      <c r="AT485" s="148" t="s">
        <v>313</v>
      </c>
      <c r="AU485" s="148" t="s">
        <v>81</v>
      </c>
      <c r="AV485" s="12" t="s">
        <v>81</v>
      </c>
      <c r="AW485" s="12" t="s">
        <v>34</v>
      </c>
      <c r="AX485" s="12" t="s">
        <v>72</v>
      </c>
      <c r="AY485" s="148" t="s">
        <v>306</v>
      </c>
    </row>
    <row r="486" spans="2:65" s="15" customFormat="1">
      <c r="B486" s="171"/>
      <c r="D486" s="147" t="s">
        <v>313</v>
      </c>
      <c r="E486" s="172" t="s">
        <v>21</v>
      </c>
      <c r="F486" s="173" t="s">
        <v>331</v>
      </c>
      <c r="H486" s="174">
        <v>124.089</v>
      </c>
      <c r="I486" s="175"/>
      <c r="L486" s="171"/>
      <c r="M486" s="176"/>
      <c r="T486" s="177"/>
      <c r="AT486" s="172" t="s">
        <v>313</v>
      </c>
      <c r="AU486" s="172" t="s">
        <v>81</v>
      </c>
      <c r="AV486" s="15" t="s">
        <v>108</v>
      </c>
      <c r="AW486" s="15" t="s">
        <v>34</v>
      </c>
      <c r="AX486" s="15" t="s">
        <v>79</v>
      </c>
      <c r="AY486" s="172" t="s">
        <v>306</v>
      </c>
    </row>
    <row r="487" spans="2:65" s="1" customFormat="1" ht="21.75" customHeight="1">
      <c r="B487" s="33"/>
      <c r="C487" s="179" t="s">
        <v>1032</v>
      </c>
      <c r="D487" s="179" t="s">
        <v>447</v>
      </c>
      <c r="E487" s="180" t="s">
        <v>1613</v>
      </c>
      <c r="F487" s="181" t="s">
        <v>1614</v>
      </c>
      <c r="G487" s="182" t="s">
        <v>236</v>
      </c>
      <c r="H487" s="183">
        <v>144.626</v>
      </c>
      <c r="I487" s="184"/>
      <c r="J487" s="185">
        <f>ROUND(I487*H487,2)</f>
        <v>0</v>
      </c>
      <c r="K487" s="181" t="s">
        <v>3596</v>
      </c>
      <c r="L487" s="186"/>
      <c r="M487" s="187" t="s">
        <v>21</v>
      </c>
      <c r="N487" s="188" t="s">
        <v>43</v>
      </c>
      <c r="P487" s="142">
        <f>O487*H487</f>
        <v>0</v>
      </c>
      <c r="Q487" s="142">
        <v>0</v>
      </c>
      <c r="R487" s="142">
        <f>Q487*H487</f>
        <v>0</v>
      </c>
      <c r="S487" s="142">
        <v>0</v>
      </c>
      <c r="T487" s="143">
        <f>S487*H487</f>
        <v>0</v>
      </c>
      <c r="AR487" s="144" t="s">
        <v>530</v>
      </c>
      <c r="AT487" s="144" t="s">
        <v>447</v>
      </c>
      <c r="AU487" s="144" t="s">
        <v>81</v>
      </c>
      <c r="AY487" s="18" t="s">
        <v>306</v>
      </c>
      <c r="BE487" s="145">
        <f>IF(N487="základní",J487,0)</f>
        <v>0</v>
      </c>
      <c r="BF487" s="145">
        <f>IF(N487="snížená",J487,0)</f>
        <v>0</v>
      </c>
      <c r="BG487" s="145">
        <f>IF(N487="zákl. přenesená",J487,0)</f>
        <v>0</v>
      </c>
      <c r="BH487" s="145">
        <f>IF(N487="sníž. přenesená",J487,0)</f>
        <v>0</v>
      </c>
      <c r="BI487" s="145">
        <f>IF(N487="nulová",J487,0)</f>
        <v>0</v>
      </c>
      <c r="BJ487" s="18" t="s">
        <v>79</v>
      </c>
      <c r="BK487" s="145">
        <f>ROUND(I487*H487,2)</f>
        <v>0</v>
      </c>
      <c r="BL487" s="18" t="s">
        <v>368</v>
      </c>
      <c r="BM487" s="144" t="s">
        <v>1651</v>
      </c>
    </row>
    <row r="488" spans="2:65" s="12" customFormat="1">
      <c r="B488" s="146"/>
      <c r="D488" s="147" t="s">
        <v>313</v>
      </c>
      <c r="E488" s="148" t="s">
        <v>21</v>
      </c>
      <c r="F488" s="149" t="s">
        <v>6478</v>
      </c>
      <c r="H488" s="150">
        <v>144.626</v>
      </c>
      <c r="I488" s="151"/>
      <c r="L488" s="146"/>
      <c r="M488" s="152"/>
      <c r="T488" s="153"/>
      <c r="AT488" s="148" t="s">
        <v>313</v>
      </c>
      <c r="AU488" s="148" t="s">
        <v>81</v>
      </c>
      <c r="AV488" s="12" t="s">
        <v>81</v>
      </c>
      <c r="AW488" s="12" t="s">
        <v>34</v>
      </c>
      <c r="AX488" s="12" t="s">
        <v>72</v>
      </c>
      <c r="AY488" s="148" t="s">
        <v>306</v>
      </c>
    </row>
    <row r="489" spans="2:65" s="15" customFormat="1">
      <c r="B489" s="171"/>
      <c r="D489" s="147" t="s">
        <v>313</v>
      </c>
      <c r="E489" s="172" t="s">
        <v>21</v>
      </c>
      <c r="F489" s="173" t="s">
        <v>331</v>
      </c>
      <c r="H489" s="174">
        <v>144.626</v>
      </c>
      <c r="I489" s="175"/>
      <c r="L489" s="171"/>
      <c r="M489" s="176"/>
      <c r="T489" s="177"/>
      <c r="AT489" s="172" t="s">
        <v>313</v>
      </c>
      <c r="AU489" s="172" t="s">
        <v>81</v>
      </c>
      <c r="AV489" s="15" t="s">
        <v>108</v>
      </c>
      <c r="AW489" s="15" t="s">
        <v>34</v>
      </c>
      <c r="AX489" s="15" t="s">
        <v>79</v>
      </c>
      <c r="AY489" s="172" t="s">
        <v>306</v>
      </c>
    </row>
    <row r="490" spans="2:65" s="1" customFormat="1" ht="21.75" customHeight="1">
      <c r="B490" s="33"/>
      <c r="C490" s="133" t="s">
        <v>1037</v>
      </c>
      <c r="D490" s="133" t="s">
        <v>308</v>
      </c>
      <c r="E490" s="134" t="s">
        <v>6479</v>
      </c>
      <c r="F490" s="135" t="s">
        <v>6480</v>
      </c>
      <c r="G490" s="136" t="s">
        <v>236</v>
      </c>
      <c r="H490" s="137">
        <v>47.848999999999997</v>
      </c>
      <c r="I490" s="138"/>
      <c r="J490" s="139">
        <f>ROUND(I490*H490,2)</f>
        <v>0</v>
      </c>
      <c r="K490" s="135" t="s">
        <v>3596</v>
      </c>
      <c r="L490" s="33"/>
      <c r="M490" s="140" t="s">
        <v>21</v>
      </c>
      <c r="N490" s="141" t="s">
        <v>43</v>
      </c>
      <c r="P490" s="142">
        <f>O490*H490</f>
        <v>0</v>
      </c>
      <c r="Q490" s="142">
        <v>0</v>
      </c>
      <c r="R490" s="142">
        <f>Q490*H490</f>
        <v>0</v>
      </c>
      <c r="S490" s="142">
        <v>0</v>
      </c>
      <c r="T490" s="143">
        <f>S490*H490</f>
        <v>0</v>
      </c>
      <c r="AR490" s="144" t="s">
        <v>368</v>
      </c>
      <c r="AT490" s="144" t="s">
        <v>308</v>
      </c>
      <c r="AU490" s="144" t="s">
        <v>81</v>
      </c>
      <c r="AY490" s="18" t="s">
        <v>306</v>
      </c>
      <c r="BE490" s="145">
        <f>IF(N490="základní",J490,0)</f>
        <v>0</v>
      </c>
      <c r="BF490" s="145">
        <f>IF(N490="snížená",J490,0)</f>
        <v>0</v>
      </c>
      <c r="BG490" s="145">
        <f>IF(N490="zákl. přenesená",J490,0)</f>
        <v>0</v>
      </c>
      <c r="BH490" s="145">
        <f>IF(N490="sníž. přenesená",J490,0)</f>
        <v>0</v>
      </c>
      <c r="BI490" s="145">
        <f>IF(N490="nulová",J490,0)</f>
        <v>0</v>
      </c>
      <c r="BJ490" s="18" t="s">
        <v>79</v>
      </c>
      <c r="BK490" s="145">
        <f>ROUND(I490*H490,2)</f>
        <v>0</v>
      </c>
      <c r="BL490" s="18" t="s">
        <v>368</v>
      </c>
      <c r="BM490" s="144" t="s">
        <v>1663</v>
      </c>
    </row>
    <row r="491" spans="2:65" s="1" customFormat="1">
      <c r="B491" s="33"/>
      <c r="D491" s="161" t="s">
        <v>321</v>
      </c>
      <c r="F491" s="162" t="s">
        <v>6481</v>
      </c>
      <c r="I491" s="163"/>
      <c r="L491" s="33"/>
      <c r="M491" s="164"/>
      <c r="T491" s="52"/>
      <c r="AT491" s="18" t="s">
        <v>321</v>
      </c>
      <c r="AU491" s="18" t="s">
        <v>81</v>
      </c>
    </row>
    <row r="492" spans="2:65" s="12" customFormat="1">
      <c r="B492" s="146"/>
      <c r="D492" s="147" t="s">
        <v>313</v>
      </c>
      <c r="E492" s="148" t="s">
        <v>21</v>
      </c>
      <c r="F492" s="149" t="s">
        <v>6482</v>
      </c>
      <c r="H492" s="150">
        <v>47.848999999999997</v>
      </c>
      <c r="I492" s="151"/>
      <c r="L492" s="146"/>
      <c r="M492" s="152"/>
      <c r="T492" s="153"/>
      <c r="AT492" s="148" t="s">
        <v>313</v>
      </c>
      <c r="AU492" s="148" t="s">
        <v>81</v>
      </c>
      <c r="AV492" s="12" t="s">
        <v>81</v>
      </c>
      <c r="AW492" s="12" t="s">
        <v>34</v>
      </c>
      <c r="AX492" s="12" t="s">
        <v>72</v>
      </c>
      <c r="AY492" s="148" t="s">
        <v>306</v>
      </c>
    </row>
    <row r="493" spans="2:65" s="15" customFormat="1">
      <c r="B493" s="171"/>
      <c r="D493" s="147" t="s">
        <v>313</v>
      </c>
      <c r="E493" s="172" t="s">
        <v>21</v>
      </c>
      <c r="F493" s="173" t="s">
        <v>331</v>
      </c>
      <c r="H493" s="174">
        <v>47.848999999999997</v>
      </c>
      <c r="I493" s="175"/>
      <c r="L493" s="171"/>
      <c r="M493" s="176"/>
      <c r="T493" s="177"/>
      <c r="AT493" s="172" t="s">
        <v>313</v>
      </c>
      <c r="AU493" s="172" t="s">
        <v>81</v>
      </c>
      <c r="AV493" s="15" t="s">
        <v>108</v>
      </c>
      <c r="AW493" s="15" t="s">
        <v>34</v>
      </c>
      <c r="AX493" s="15" t="s">
        <v>79</v>
      </c>
      <c r="AY493" s="172" t="s">
        <v>306</v>
      </c>
    </row>
    <row r="494" spans="2:65" s="1" customFormat="1" ht="16.5" customHeight="1">
      <c r="B494" s="33"/>
      <c r="C494" s="179" t="s">
        <v>1042</v>
      </c>
      <c r="D494" s="179" t="s">
        <v>447</v>
      </c>
      <c r="E494" s="180" t="s">
        <v>6483</v>
      </c>
      <c r="F494" s="181" t="s">
        <v>6484</v>
      </c>
      <c r="G494" s="182" t="s">
        <v>375</v>
      </c>
      <c r="H494" s="183">
        <v>9.52</v>
      </c>
      <c r="I494" s="184"/>
      <c r="J494" s="185">
        <f>ROUND(I494*H494,2)</f>
        <v>0</v>
      </c>
      <c r="K494" s="181" t="s">
        <v>3596</v>
      </c>
      <c r="L494" s="186"/>
      <c r="M494" s="187" t="s">
        <v>21</v>
      </c>
      <c r="N494" s="188" t="s">
        <v>43</v>
      </c>
      <c r="P494" s="142">
        <f>O494*H494</f>
        <v>0</v>
      </c>
      <c r="Q494" s="142">
        <v>0</v>
      </c>
      <c r="R494" s="142">
        <f>Q494*H494</f>
        <v>0</v>
      </c>
      <c r="S494" s="142">
        <v>0</v>
      </c>
      <c r="T494" s="143">
        <f>S494*H494</f>
        <v>0</v>
      </c>
      <c r="AR494" s="144" t="s">
        <v>530</v>
      </c>
      <c r="AT494" s="144" t="s">
        <v>447</v>
      </c>
      <c r="AU494" s="144" t="s">
        <v>81</v>
      </c>
      <c r="AY494" s="18" t="s">
        <v>306</v>
      </c>
      <c r="BE494" s="145">
        <f>IF(N494="základní",J494,0)</f>
        <v>0</v>
      </c>
      <c r="BF494" s="145">
        <f>IF(N494="snížená",J494,0)</f>
        <v>0</v>
      </c>
      <c r="BG494" s="145">
        <f>IF(N494="zákl. přenesená",J494,0)</f>
        <v>0</v>
      </c>
      <c r="BH494" s="145">
        <f>IF(N494="sníž. přenesená",J494,0)</f>
        <v>0</v>
      </c>
      <c r="BI494" s="145">
        <f>IF(N494="nulová",J494,0)</f>
        <v>0</v>
      </c>
      <c r="BJ494" s="18" t="s">
        <v>79</v>
      </c>
      <c r="BK494" s="145">
        <f>ROUND(I494*H494,2)</f>
        <v>0</v>
      </c>
      <c r="BL494" s="18" t="s">
        <v>368</v>
      </c>
      <c r="BM494" s="144" t="s">
        <v>1674</v>
      </c>
    </row>
    <row r="495" spans="2:65" s="12" customFormat="1">
      <c r="B495" s="146"/>
      <c r="D495" s="147" t="s">
        <v>313</v>
      </c>
      <c r="E495" s="148" t="s">
        <v>21</v>
      </c>
      <c r="F495" s="149" t="s">
        <v>6485</v>
      </c>
      <c r="H495" s="150">
        <v>9.52</v>
      </c>
      <c r="I495" s="151"/>
      <c r="L495" s="146"/>
      <c r="M495" s="152"/>
      <c r="T495" s="153"/>
      <c r="AT495" s="148" t="s">
        <v>313</v>
      </c>
      <c r="AU495" s="148" t="s">
        <v>81</v>
      </c>
      <c r="AV495" s="12" t="s">
        <v>81</v>
      </c>
      <c r="AW495" s="12" t="s">
        <v>34</v>
      </c>
      <c r="AX495" s="12" t="s">
        <v>72</v>
      </c>
      <c r="AY495" s="148" t="s">
        <v>306</v>
      </c>
    </row>
    <row r="496" spans="2:65" s="15" customFormat="1">
      <c r="B496" s="171"/>
      <c r="D496" s="147" t="s">
        <v>313</v>
      </c>
      <c r="E496" s="172" t="s">
        <v>21</v>
      </c>
      <c r="F496" s="173" t="s">
        <v>331</v>
      </c>
      <c r="H496" s="174">
        <v>9.52</v>
      </c>
      <c r="I496" s="175"/>
      <c r="L496" s="171"/>
      <c r="M496" s="176"/>
      <c r="T496" s="177"/>
      <c r="AT496" s="172" t="s">
        <v>313</v>
      </c>
      <c r="AU496" s="172" t="s">
        <v>81</v>
      </c>
      <c r="AV496" s="15" t="s">
        <v>108</v>
      </c>
      <c r="AW496" s="15" t="s">
        <v>34</v>
      </c>
      <c r="AX496" s="15" t="s">
        <v>79</v>
      </c>
      <c r="AY496" s="172" t="s">
        <v>306</v>
      </c>
    </row>
    <row r="497" spans="2:65" s="1" customFormat="1" ht="16.5" customHeight="1">
      <c r="B497" s="33"/>
      <c r="C497" s="133" t="s">
        <v>1047</v>
      </c>
      <c r="D497" s="133" t="s">
        <v>308</v>
      </c>
      <c r="E497" s="134" t="s">
        <v>6486</v>
      </c>
      <c r="F497" s="135" t="s">
        <v>6487</v>
      </c>
      <c r="G497" s="136" t="s">
        <v>240</v>
      </c>
      <c r="H497" s="137">
        <v>46</v>
      </c>
      <c r="I497" s="138"/>
      <c r="J497" s="139">
        <f>ROUND(I497*H497,2)</f>
        <v>0</v>
      </c>
      <c r="K497" s="135" t="s">
        <v>3596</v>
      </c>
      <c r="L497" s="33"/>
      <c r="M497" s="140" t="s">
        <v>21</v>
      </c>
      <c r="N497" s="141" t="s">
        <v>43</v>
      </c>
      <c r="P497" s="142">
        <f>O497*H497</f>
        <v>0</v>
      </c>
      <c r="Q497" s="142">
        <v>0</v>
      </c>
      <c r="R497" s="142">
        <f>Q497*H497</f>
        <v>0</v>
      </c>
      <c r="S497" s="142">
        <v>0</v>
      </c>
      <c r="T497" s="143">
        <f>S497*H497</f>
        <v>0</v>
      </c>
      <c r="AR497" s="144" t="s">
        <v>368</v>
      </c>
      <c r="AT497" s="144" t="s">
        <v>308</v>
      </c>
      <c r="AU497" s="144" t="s">
        <v>81</v>
      </c>
      <c r="AY497" s="18" t="s">
        <v>306</v>
      </c>
      <c r="BE497" s="145">
        <f>IF(N497="základní",J497,0)</f>
        <v>0</v>
      </c>
      <c r="BF497" s="145">
        <f>IF(N497="snížená",J497,0)</f>
        <v>0</v>
      </c>
      <c r="BG497" s="145">
        <f>IF(N497="zákl. přenesená",J497,0)</f>
        <v>0</v>
      </c>
      <c r="BH497" s="145">
        <f>IF(N497="sníž. přenesená",J497,0)</f>
        <v>0</v>
      </c>
      <c r="BI497" s="145">
        <f>IF(N497="nulová",J497,0)</f>
        <v>0</v>
      </c>
      <c r="BJ497" s="18" t="s">
        <v>79</v>
      </c>
      <c r="BK497" s="145">
        <f>ROUND(I497*H497,2)</f>
        <v>0</v>
      </c>
      <c r="BL497" s="18" t="s">
        <v>368</v>
      </c>
      <c r="BM497" s="144" t="s">
        <v>1684</v>
      </c>
    </row>
    <row r="498" spans="2:65" s="1" customFormat="1">
      <c r="B498" s="33"/>
      <c r="D498" s="161" t="s">
        <v>321</v>
      </c>
      <c r="F498" s="162" t="s">
        <v>6488</v>
      </c>
      <c r="I498" s="163"/>
      <c r="L498" s="33"/>
      <c r="M498" s="164"/>
      <c r="T498" s="52"/>
      <c r="AT498" s="18" t="s">
        <v>321</v>
      </c>
      <c r="AU498" s="18" t="s">
        <v>81</v>
      </c>
    </row>
    <row r="499" spans="2:65" s="1" customFormat="1" ht="16.5" customHeight="1">
      <c r="B499" s="33"/>
      <c r="C499" s="179" t="s">
        <v>1053</v>
      </c>
      <c r="D499" s="179" t="s">
        <v>447</v>
      </c>
      <c r="E499" s="180" t="s">
        <v>4584</v>
      </c>
      <c r="F499" s="181" t="s">
        <v>4585</v>
      </c>
      <c r="G499" s="182" t="s">
        <v>240</v>
      </c>
      <c r="H499" s="183">
        <v>46.92</v>
      </c>
      <c r="I499" s="184"/>
      <c r="J499" s="185">
        <f>ROUND(I499*H499,2)</f>
        <v>0</v>
      </c>
      <c r="K499" s="181" t="s">
        <v>3596</v>
      </c>
      <c r="L499" s="186"/>
      <c r="M499" s="187" t="s">
        <v>21</v>
      </c>
      <c r="N499" s="188" t="s">
        <v>43</v>
      </c>
      <c r="P499" s="142">
        <f>O499*H499</f>
        <v>0</v>
      </c>
      <c r="Q499" s="142">
        <v>0</v>
      </c>
      <c r="R499" s="142">
        <f>Q499*H499</f>
        <v>0</v>
      </c>
      <c r="S499" s="142">
        <v>0</v>
      </c>
      <c r="T499" s="143">
        <f>S499*H499</f>
        <v>0</v>
      </c>
      <c r="AR499" s="144" t="s">
        <v>530</v>
      </c>
      <c r="AT499" s="144" t="s">
        <v>447</v>
      </c>
      <c r="AU499" s="144" t="s">
        <v>81</v>
      </c>
      <c r="AY499" s="18" t="s">
        <v>306</v>
      </c>
      <c r="BE499" s="145">
        <f>IF(N499="základní",J499,0)</f>
        <v>0</v>
      </c>
      <c r="BF499" s="145">
        <f>IF(N499="snížená",J499,0)</f>
        <v>0</v>
      </c>
      <c r="BG499" s="145">
        <f>IF(N499="zákl. přenesená",J499,0)</f>
        <v>0</v>
      </c>
      <c r="BH499" s="145">
        <f>IF(N499="sníž. přenesená",J499,0)</f>
        <v>0</v>
      </c>
      <c r="BI499" s="145">
        <f>IF(N499="nulová",J499,0)</f>
        <v>0</v>
      </c>
      <c r="BJ499" s="18" t="s">
        <v>79</v>
      </c>
      <c r="BK499" s="145">
        <f>ROUND(I499*H499,2)</f>
        <v>0</v>
      </c>
      <c r="BL499" s="18" t="s">
        <v>368</v>
      </c>
      <c r="BM499" s="144" t="s">
        <v>1691</v>
      </c>
    </row>
    <row r="500" spans="2:65" s="12" customFormat="1">
      <c r="B500" s="146"/>
      <c r="D500" s="147" t="s">
        <v>313</v>
      </c>
      <c r="E500" s="148" t="s">
        <v>21</v>
      </c>
      <c r="F500" s="149" t="s">
        <v>6489</v>
      </c>
      <c r="H500" s="150">
        <v>46.92</v>
      </c>
      <c r="I500" s="151"/>
      <c r="L500" s="146"/>
      <c r="M500" s="152"/>
      <c r="T500" s="153"/>
      <c r="AT500" s="148" t="s">
        <v>313</v>
      </c>
      <c r="AU500" s="148" t="s">
        <v>81</v>
      </c>
      <c r="AV500" s="12" t="s">
        <v>81</v>
      </c>
      <c r="AW500" s="12" t="s">
        <v>34</v>
      </c>
      <c r="AX500" s="12" t="s">
        <v>72</v>
      </c>
      <c r="AY500" s="148" t="s">
        <v>306</v>
      </c>
    </row>
    <row r="501" spans="2:65" s="15" customFormat="1">
      <c r="B501" s="171"/>
      <c r="D501" s="147" t="s">
        <v>313</v>
      </c>
      <c r="E501" s="172" t="s">
        <v>21</v>
      </c>
      <c r="F501" s="173" t="s">
        <v>331</v>
      </c>
      <c r="H501" s="174">
        <v>46.92</v>
      </c>
      <c r="I501" s="175"/>
      <c r="L501" s="171"/>
      <c r="M501" s="176"/>
      <c r="T501" s="177"/>
      <c r="AT501" s="172" t="s">
        <v>313</v>
      </c>
      <c r="AU501" s="172" t="s">
        <v>81</v>
      </c>
      <c r="AV501" s="15" t="s">
        <v>108</v>
      </c>
      <c r="AW501" s="15" t="s">
        <v>34</v>
      </c>
      <c r="AX501" s="15" t="s">
        <v>79</v>
      </c>
      <c r="AY501" s="172" t="s">
        <v>306</v>
      </c>
    </row>
    <row r="502" spans="2:65" s="1" customFormat="1" ht="24.2" customHeight="1">
      <c r="B502" s="33"/>
      <c r="C502" s="133" t="s">
        <v>1058</v>
      </c>
      <c r="D502" s="133" t="s">
        <v>308</v>
      </c>
      <c r="E502" s="134" t="s">
        <v>1766</v>
      </c>
      <c r="F502" s="135" t="s">
        <v>6490</v>
      </c>
      <c r="G502" s="136" t="s">
        <v>375</v>
      </c>
      <c r="H502" s="137">
        <v>9.923</v>
      </c>
      <c r="I502" s="138"/>
      <c r="J502" s="139">
        <f>ROUND(I502*H502,2)</f>
        <v>0</v>
      </c>
      <c r="K502" s="135" t="s">
        <v>3596</v>
      </c>
      <c r="L502" s="33"/>
      <c r="M502" s="140" t="s">
        <v>21</v>
      </c>
      <c r="N502" s="141" t="s">
        <v>43</v>
      </c>
      <c r="P502" s="142">
        <f>O502*H502</f>
        <v>0</v>
      </c>
      <c r="Q502" s="142">
        <v>0</v>
      </c>
      <c r="R502" s="142">
        <f>Q502*H502</f>
        <v>0</v>
      </c>
      <c r="S502" s="142">
        <v>0</v>
      </c>
      <c r="T502" s="143">
        <f>S502*H502</f>
        <v>0</v>
      </c>
      <c r="AR502" s="144" t="s">
        <v>368</v>
      </c>
      <c r="AT502" s="144" t="s">
        <v>308</v>
      </c>
      <c r="AU502" s="144" t="s">
        <v>81</v>
      </c>
      <c r="AY502" s="18" t="s">
        <v>306</v>
      </c>
      <c r="BE502" s="145">
        <f>IF(N502="základní",J502,0)</f>
        <v>0</v>
      </c>
      <c r="BF502" s="145">
        <f>IF(N502="snížená",J502,0)</f>
        <v>0</v>
      </c>
      <c r="BG502" s="145">
        <f>IF(N502="zákl. přenesená",J502,0)</f>
        <v>0</v>
      </c>
      <c r="BH502" s="145">
        <f>IF(N502="sníž. přenesená",J502,0)</f>
        <v>0</v>
      </c>
      <c r="BI502" s="145">
        <f>IF(N502="nulová",J502,0)</f>
        <v>0</v>
      </c>
      <c r="BJ502" s="18" t="s">
        <v>79</v>
      </c>
      <c r="BK502" s="145">
        <f>ROUND(I502*H502,2)</f>
        <v>0</v>
      </c>
      <c r="BL502" s="18" t="s">
        <v>368</v>
      </c>
      <c r="BM502" s="144" t="s">
        <v>1701</v>
      </c>
    </row>
    <row r="503" spans="2:65" s="1" customFormat="1">
      <c r="B503" s="33"/>
      <c r="D503" s="161" t="s">
        <v>321</v>
      </c>
      <c r="F503" s="162" t="s">
        <v>6491</v>
      </c>
      <c r="I503" s="163"/>
      <c r="L503" s="33"/>
      <c r="M503" s="164"/>
      <c r="T503" s="52"/>
      <c r="AT503" s="18" t="s">
        <v>321</v>
      </c>
      <c r="AU503" s="18" t="s">
        <v>81</v>
      </c>
    </row>
    <row r="504" spans="2:65" s="1" customFormat="1" ht="37.9" customHeight="1">
      <c r="B504" s="33"/>
      <c r="C504" s="133" t="s">
        <v>1065</v>
      </c>
      <c r="D504" s="133" t="s">
        <v>308</v>
      </c>
      <c r="E504" s="134" t="s">
        <v>6492</v>
      </c>
      <c r="F504" s="135" t="s">
        <v>6493</v>
      </c>
      <c r="G504" s="136" t="s">
        <v>375</v>
      </c>
      <c r="H504" s="137">
        <v>9.923</v>
      </c>
      <c r="I504" s="138"/>
      <c r="J504" s="139">
        <f>ROUND(I504*H504,2)</f>
        <v>0</v>
      </c>
      <c r="K504" s="135" t="s">
        <v>3596</v>
      </c>
      <c r="L504" s="33"/>
      <c r="M504" s="140" t="s">
        <v>21</v>
      </c>
      <c r="N504" s="141" t="s">
        <v>43</v>
      </c>
      <c r="P504" s="142">
        <f>O504*H504</f>
        <v>0</v>
      </c>
      <c r="Q504" s="142">
        <v>0</v>
      </c>
      <c r="R504" s="142">
        <f>Q504*H504</f>
        <v>0</v>
      </c>
      <c r="S504" s="142">
        <v>0</v>
      </c>
      <c r="T504" s="143">
        <f>S504*H504</f>
        <v>0</v>
      </c>
      <c r="AR504" s="144" t="s">
        <v>368</v>
      </c>
      <c r="AT504" s="144" t="s">
        <v>308</v>
      </c>
      <c r="AU504" s="144" t="s">
        <v>81</v>
      </c>
      <c r="AY504" s="18" t="s">
        <v>306</v>
      </c>
      <c r="BE504" s="145">
        <f>IF(N504="základní",J504,0)</f>
        <v>0</v>
      </c>
      <c r="BF504" s="145">
        <f>IF(N504="snížená",J504,0)</f>
        <v>0</v>
      </c>
      <c r="BG504" s="145">
        <f>IF(N504="zákl. přenesená",J504,0)</f>
        <v>0</v>
      </c>
      <c r="BH504" s="145">
        <f>IF(N504="sníž. přenesená",J504,0)</f>
        <v>0</v>
      </c>
      <c r="BI504" s="145">
        <f>IF(N504="nulová",J504,0)</f>
        <v>0</v>
      </c>
      <c r="BJ504" s="18" t="s">
        <v>79</v>
      </c>
      <c r="BK504" s="145">
        <f>ROUND(I504*H504,2)</f>
        <v>0</v>
      </c>
      <c r="BL504" s="18" t="s">
        <v>368</v>
      </c>
      <c r="BM504" s="144" t="s">
        <v>1713</v>
      </c>
    </row>
    <row r="505" spans="2:65" s="1" customFormat="1">
      <c r="B505" s="33"/>
      <c r="D505" s="161" t="s">
        <v>321</v>
      </c>
      <c r="F505" s="162" t="s">
        <v>6494</v>
      </c>
      <c r="I505" s="163"/>
      <c r="L505" s="33"/>
      <c r="M505" s="164"/>
      <c r="T505" s="52"/>
      <c r="AT505" s="18" t="s">
        <v>321</v>
      </c>
      <c r="AU505" s="18" t="s">
        <v>81</v>
      </c>
    </row>
    <row r="506" spans="2:65" s="11" customFormat="1" ht="22.9" customHeight="1">
      <c r="B506" s="121"/>
      <c r="D506" s="122" t="s">
        <v>71</v>
      </c>
      <c r="E506" s="131" t="s">
        <v>1770</v>
      </c>
      <c r="F506" s="131" t="s">
        <v>1771</v>
      </c>
      <c r="I506" s="124"/>
      <c r="J506" s="132">
        <f>BK506</f>
        <v>0</v>
      </c>
      <c r="L506" s="121"/>
      <c r="M506" s="126"/>
      <c r="P506" s="127">
        <f>SUM(P507:P563)</f>
        <v>0</v>
      </c>
      <c r="R506" s="127">
        <f>SUM(R507:R563)</f>
        <v>0</v>
      </c>
      <c r="T506" s="128">
        <f>SUM(T507:T563)</f>
        <v>0</v>
      </c>
      <c r="AR506" s="122" t="s">
        <v>81</v>
      </c>
      <c r="AT506" s="129" t="s">
        <v>71</v>
      </c>
      <c r="AU506" s="129" t="s">
        <v>79</v>
      </c>
      <c r="AY506" s="122" t="s">
        <v>306</v>
      </c>
      <c r="BK506" s="130">
        <f>SUM(BK507:BK563)</f>
        <v>0</v>
      </c>
    </row>
    <row r="507" spans="2:65" s="1" customFormat="1" ht="24.2" customHeight="1">
      <c r="B507" s="33"/>
      <c r="C507" s="133" t="s">
        <v>1068</v>
      </c>
      <c r="D507" s="133" t="s">
        <v>308</v>
      </c>
      <c r="E507" s="134" t="s">
        <v>6495</v>
      </c>
      <c r="F507" s="135" t="s">
        <v>6496</v>
      </c>
      <c r="G507" s="136" t="s">
        <v>236</v>
      </c>
      <c r="H507" s="137">
        <v>84.489000000000004</v>
      </c>
      <c r="I507" s="138"/>
      <c r="J507" s="139">
        <f>ROUND(I507*H507,2)</f>
        <v>0</v>
      </c>
      <c r="K507" s="135" t="s">
        <v>3596</v>
      </c>
      <c r="L507" s="33"/>
      <c r="M507" s="140" t="s">
        <v>21</v>
      </c>
      <c r="N507" s="141" t="s">
        <v>43</v>
      </c>
      <c r="P507" s="142">
        <f>O507*H507</f>
        <v>0</v>
      </c>
      <c r="Q507" s="142">
        <v>0</v>
      </c>
      <c r="R507" s="142">
        <f>Q507*H507</f>
        <v>0</v>
      </c>
      <c r="S507" s="142">
        <v>0</v>
      </c>
      <c r="T507" s="143">
        <f>S507*H507</f>
        <v>0</v>
      </c>
      <c r="AR507" s="144" t="s">
        <v>368</v>
      </c>
      <c r="AT507" s="144" t="s">
        <v>308</v>
      </c>
      <c r="AU507" s="144" t="s">
        <v>81</v>
      </c>
      <c r="AY507" s="18" t="s">
        <v>306</v>
      </c>
      <c r="BE507" s="145">
        <f>IF(N507="základní",J507,0)</f>
        <v>0</v>
      </c>
      <c r="BF507" s="145">
        <f>IF(N507="snížená",J507,0)</f>
        <v>0</v>
      </c>
      <c r="BG507" s="145">
        <f>IF(N507="zákl. přenesená",J507,0)</f>
        <v>0</v>
      </c>
      <c r="BH507" s="145">
        <f>IF(N507="sníž. přenesená",J507,0)</f>
        <v>0</v>
      </c>
      <c r="BI507" s="145">
        <f>IF(N507="nulová",J507,0)</f>
        <v>0</v>
      </c>
      <c r="BJ507" s="18" t="s">
        <v>79</v>
      </c>
      <c r="BK507" s="145">
        <f>ROUND(I507*H507,2)</f>
        <v>0</v>
      </c>
      <c r="BL507" s="18" t="s">
        <v>368</v>
      </c>
      <c r="BM507" s="144" t="s">
        <v>1727</v>
      </c>
    </row>
    <row r="508" spans="2:65" s="1" customFormat="1">
      <c r="B508" s="33"/>
      <c r="D508" s="161" t="s">
        <v>321</v>
      </c>
      <c r="F508" s="162" t="s">
        <v>6497</v>
      </c>
      <c r="I508" s="163"/>
      <c r="L508" s="33"/>
      <c r="M508" s="164"/>
      <c r="T508" s="52"/>
      <c r="AT508" s="18" t="s">
        <v>321</v>
      </c>
      <c r="AU508" s="18" t="s">
        <v>81</v>
      </c>
    </row>
    <row r="509" spans="2:65" s="14" customFormat="1">
      <c r="B509" s="165"/>
      <c r="D509" s="147" t="s">
        <v>313</v>
      </c>
      <c r="E509" s="166" t="s">
        <v>21</v>
      </c>
      <c r="F509" s="167" t="s">
        <v>2676</v>
      </c>
      <c r="H509" s="166" t="s">
        <v>21</v>
      </c>
      <c r="I509" s="168"/>
      <c r="L509" s="165"/>
      <c r="M509" s="169"/>
      <c r="T509" s="170"/>
      <c r="AT509" s="166" t="s">
        <v>313</v>
      </c>
      <c r="AU509" s="166" t="s">
        <v>81</v>
      </c>
      <c r="AV509" s="14" t="s">
        <v>79</v>
      </c>
      <c r="AW509" s="14" t="s">
        <v>34</v>
      </c>
      <c r="AX509" s="14" t="s">
        <v>72</v>
      </c>
      <c r="AY509" s="166" t="s">
        <v>306</v>
      </c>
    </row>
    <row r="510" spans="2:65" s="12" customFormat="1">
      <c r="B510" s="146"/>
      <c r="D510" s="147" t="s">
        <v>313</v>
      </c>
      <c r="E510" s="148" t="s">
        <v>21</v>
      </c>
      <c r="F510" s="149" t="s">
        <v>6309</v>
      </c>
      <c r="H510" s="150">
        <v>7.0090000000000003</v>
      </c>
      <c r="I510" s="151"/>
      <c r="L510" s="146"/>
      <c r="M510" s="152"/>
      <c r="T510" s="153"/>
      <c r="AT510" s="148" t="s">
        <v>313</v>
      </c>
      <c r="AU510" s="148" t="s">
        <v>81</v>
      </c>
      <c r="AV510" s="12" t="s">
        <v>81</v>
      </c>
      <c r="AW510" s="12" t="s">
        <v>34</v>
      </c>
      <c r="AX510" s="12" t="s">
        <v>72</v>
      </c>
      <c r="AY510" s="148" t="s">
        <v>306</v>
      </c>
    </row>
    <row r="511" spans="2:65" s="14" customFormat="1">
      <c r="B511" s="165"/>
      <c r="D511" s="147" t="s">
        <v>313</v>
      </c>
      <c r="E511" s="166" t="s">
        <v>21</v>
      </c>
      <c r="F511" s="167" t="s">
        <v>2686</v>
      </c>
      <c r="H511" s="166" t="s">
        <v>21</v>
      </c>
      <c r="I511" s="168"/>
      <c r="L511" s="165"/>
      <c r="M511" s="169"/>
      <c r="T511" s="170"/>
      <c r="AT511" s="166" t="s">
        <v>313</v>
      </c>
      <c r="AU511" s="166" t="s">
        <v>81</v>
      </c>
      <c r="AV511" s="14" t="s">
        <v>79</v>
      </c>
      <c r="AW511" s="14" t="s">
        <v>34</v>
      </c>
      <c r="AX511" s="14" t="s">
        <v>72</v>
      </c>
      <c r="AY511" s="166" t="s">
        <v>306</v>
      </c>
    </row>
    <row r="512" spans="2:65" s="12" customFormat="1">
      <c r="B512" s="146"/>
      <c r="D512" s="147" t="s">
        <v>313</v>
      </c>
      <c r="E512" s="148" t="s">
        <v>21</v>
      </c>
      <c r="F512" s="149" t="s">
        <v>6310</v>
      </c>
      <c r="H512" s="150">
        <v>77.48</v>
      </c>
      <c r="I512" s="151"/>
      <c r="L512" s="146"/>
      <c r="M512" s="152"/>
      <c r="T512" s="153"/>
      <c r="AT512" s="148" t="s">
        <v>313</v>
      </c>
      <c r="AU512" s="148" t="s">
        <v>81</v>
      </c>
      <c r="AV512" s="12" t="s">
        <v>81</v>
      </c>
      <c r="AW512" s="12" t="s">
        <v>34</v>
      </c>
      <c r="AX512" s="12" t="s">
        <v>72</v>
      </c>
      <c r="AY512" s="148" t="s">
        <v>306</v>
      </c>
    </row>
    <row r="513" spans="2:65" s="15" customFormat="1">
      <c r="B513" s="171"/>
      <c r="D513" s="147" t="s">
        <v>313</v>
      </c>
      <c r="E513" s="172" t="s">
        <v>21</v>
      </c>
      <c r="F513" s="173" t="s">
        <v>331</v>
      </c>
      <c r="H513" s="174">
        <v>84.489000000000004</v>
      </c>
      <c r="I513" s="175"/>
      <c r="L513" s="171"/>
      <c r="M513" s="176"/>
      <c r="T513" s="177"/>
      <c r="AT513" s="172" t="s">
        <v>313</v>
      </c>
      <c r="AU513" s="172" t="s">
        <v>81</v>
      </c>
      <c r="AV513" s="15" t="s">
        <v>108</v>
      </c>
      <c r="AW513" s="15" t="s">
        <v>34</v>
      </c>
      <c r="AX513" s="15" t="s">
        <v>79</v>
      </c>
      <c r="AY513" s="172" t="s">
        <v>306</v>
      </c>
    </row>
    <row r="514" spans="2:65" s="1" customFormat="1" ht="16.5" customHeight="1">
      <c r="B514" s="33"/>
      <c r="C514" s="179" t="s">
        <v>1073</v>
      </c>
      <c r="D514" s="179" t="s">
        <v>447</v>
      </c>
      <c r="E514" s="180" t="s">
        <v>4686</v>
      </c>
      <c r="F514" s="181" t="s">
        <v>4687</v>
      </c>
      <c r="G514" s="182" t="s">
        <v>236</v>
      </c>
      <c r="H514" s="183">
        <v>88.712999999999994</v>
      </c>
      <c r="I514" s="184"/>
      <c r="J514" s="185">
        <f>ROUND(I514*H514,2)</f>
        <v>0</v>
      </c>
      <c r="K514" s="181" t="s">
        <v>3596</v>
      </c>
      <c r="L514" s="186"/>
      <c r="M514" s="187" t="s">
        <v>21</v>
      </c>
      <c r="N514" s="188" t="s">
        <v>43</v>
      </c>
      <c r="P514" s="142">
        <f>O514*H514</f>
        <v>0</v>
      </c>
      <c r="Q514" s="142">
        <v>0</v>
      </c>
      <c r="R514" s="142">
        <f>Q514*H514</f>
        <v>0</v>
      </c>
      <c r="S514" s="142">
        <v>0</v>
      </c>
      <c r="T514" s="143">
        <f>S514*H514</f>
        <v>0</v>
      </c>
      <c r="AR514" s="144" t="s">
        <v>530</v>
      </c>
      <c r="AT514" s="144" t="s">
        <v>447</v>
      </c>
      <c r="AU514" s="144" t="s">
        <v>81</v>
      </c>
      <c r="AY514" s="18" t="s">
        <v>306</v>
      </c>
      <c r="BE514" s="145">
        <f>IF(N514="základní",J514,0)</f>
        <v>0</v>
      </c>
      <c r="BF514" s="145">
        <f>IF(N514="snížená",J514,0)</f>
        <v>0</v>
      </c>
      <c r="BG514" s="145">
        <f>IF(N514="zákl. přenesená",J514,0)</f>
        <v>0</v>
      </c>
      <c r="BH514" s="145">
        <f>IF(N514="sníž. přenesená",J514,0)</f>
        <v>0</v>
      </c>
      <c r="BI514" s="145">
        <f>IF(N514="nulová",J514,0)</f>
        <v>0</v>
      </c>
      <c r="BJ514" s="18" t="s">
        <v>79</v>
      </c>
      <c r="BK514" s="145">
        <f>ROUND(I514*H514,2)</f>
        <v>0</v>
      </c>
      <c r="BL514" s="18" t="s">
        <v>368</v>
      </c>
      <c r="BM514" s="144" t="s">
        <v>1733</v>
      </c>
    </row>
    <row r="515" spans="2:65" s="12" customFormat="1">
      <c r="B515" s="146"/>
      <c r="D515" s="147" t="s">
        <v>313</v>
      </c>
      <c r="E515" s="148" t="s">
        <v>21</v>
      </c>
      <c r="F515" s="149" t="s">
        <v>6498</v>
      </c>
      <c r="H515" s="150">
        <v>88.712999999999994</v>
      </c>
      <c r="I515" s="151"/>
      <c r="L515" s="146"/>
      <c r="M515" s="152"/>
      <c r="T515" s="153"/>
      <c r="AT515" s="148" t="s">
        <v>313</v>
      </c>
      <c r="AU515" s="148" t="s">
        <v>81</v>
      </c>
      <c r="AV515" s="12" t="s">
        <v>81</v>
      </c>
      <c r="AW515" s="12" t="s">
        <v>34</v>
      </c>
      <c r="AX515" s="12" t="s">
        <v>72</v>
      </c>
      <c r="AY515" s="148" t="s">
        <v>306</v>
      </c>
    </row>
    <row r="516" spans="2:65" s="15" customFormat="1">
      <c r="B516" s="171"/>
      <c r="D516" s="147" t="s">
        <v>313</v>
      </c>
      <c r="E516" s="172" t="s">
        <v>21</v>
      </c>
      <c r="F516" s="173" t="s">
        <v>331</v>
      </c>
      <c r="H516" s="174">
        <v>88.712999999999994</v>
      </c>
      <c r="I516" s="175"/>
      <c r="L516" s="171"/>
      <c r="M516" s="176"/>
      <c r="T516" s="177"/>
      <c r="AT516" s="172" t="s">
        <v>313</v>
      </c>
      <c r="AU516" s="172" t="s">
        <v>81</v>
      </c>
      <c r="AV516" s="15" t="s">
        <v>108</v>
      </c>
      <c r="AW516" s="15" t="s">
        <v>34</v>
      </c>
      <c r="AX516" s="15" t="s">
        <v>79</v>
      </c>
      <c r="AY516" s="172" t="s">
        <v>306</v>
      </c>
    </row>
    <row r="517" spans="2:65" s="1" customFormat="1" ht="24.2" customHeight="1">
      <c r="B517" s="33"/>
      <c r="C517" s="133" t="s">
        <v>1078</v>
      </c>
      <c r="D517" s="133" t="s">
        <v>308</v>
      </c>
      <c r="E517" s="134" t="s">
        <v>6495</v>
      </c>
      <c r="F517" s="135" t="s">
        <v>6496</v>
      </c>
      <c r="G517" s="136" t="s">
        <v>236</v>
      </c>
      <c r="H517" s="137">
        <v>84.489000000000004</v>
      </c>
      <c r="I517" s="138"/>
      <c r="J517" s="139">
        <f>ROUND(I517*H517,2)</f>
        <v>0</v>
      </c>
      <c r="K517" s="135" t="s">
        <v>3596</v>
      </c>
      <c r="L517" s="33"/>
      <c r="M517" s="140" t="s">
        <v>21</v>
      </c>
      <c r="N517" s="141" t="s">
        <v>43</v>
      </c>
      <c r="P517" s="142">
        <f>O517*H517</f>
        <v>0</v>
      </c>
      <c r="Q517" s="142">
        <v>0</v>
      </c>
      <c r="R517" s="142">
        <f>Q517*H517</f>
        <v>0</v>
      </c>
      <c r="S517" s="142">
        <v>0</v>
      </c>
      <c r="T517" s="143">
        <f>S517*H517</f>
        <v>0</v>
      </c>
      <c r="AR517" s="144" t="s">
        <v>368</v>
      </c>
      <c r="AT517" s="144" t="s">
        <v>308</v>
      </c>
      <c r="AU517" s="144" t="s">
        <v>81</v>
      </c>
      <c r="AY517" s="18" t="s">
        <v>306</v>
      </c>
      <c r="BE517" s="145">
        <f>IF(N517="základní",J517,0)</f>
        <v>0</v>
      </c>
      <c r="BF517" s="145">
        <f>IF(N517="snížená",J517,0)</f>
        <v>0</v>
      </c>
      <c r="BG517" s="145">
        <f>IF(N517="zákl. přenesená",J517,0)</f>
        <v>0</v>
      </c>
      <c r="BH517" s="145">
        <f>IF(N517="sníž. přenesená",J517,0)</f>
        <v>0</v>
      </c>
      <c r="BI517" s="145">
        <f>IF(N517="nulová",J517,0)</f>
        <v>0</v>
      </c>
      <c r="BJ517" s="18" t="s">
        <v>79</v>
      </c>
      <c r="BK517" s="145">
        <f>ROUND(I517*H517,2)</f>
        <v>0</v>
      </c>
      <c r="BL517" s="18" t="s">
        <v>368</v>
      </c>
      <c r="BM517" s="144" t="s">
        <v>1741</v>
      </c>
    </row>
    <row r="518" spans="2:65" s="1" customFormat="1">
      <c r="B518" s="33"/>
      <c r="D518" s="161" t="s">
        <v>321</v>
      </c>
      <c r="F518" s="162" t="s">
        <v>6497</v>
      </c>
      <c r="I518" s="163"/>
      <c r="L518" s="33"/>
      <c r="M518" s="164"/>
      <c r="T518" s="52"/>
      <c r="AT518" s="18" t="s">
        <v>321</v>
      </c>
      <c r="AU518" s="18" t="s">
        <v>81</v>
      </c>
    </row>
    <row r="519" spans="2:65" s="1" customFormat="1" ht="16.5" customHeight="1">
      <c r="B519" s="33"/>
      <c r="C519" s="179" t="s">
        <v>1083</v>
      </c>
      <c r="D519" s="179" t="s">
        <v>447</v>
      </c>
      <c r="E519" s="180" t="s">
        <v>6499</v>
      </c>
      <c r="F519" s="181" t="s">
        <v>6500</v>
      </c>
      <c r="G519" s="182" t="s">
        <v>236</v>
      </c>
      <c r="H519" s="183">
        <v>88.712999999999994</v>
      </c>
      <c r="I519" s="184"/>
      <c r="J519" s="185">
        <f>ROUND(I519*H519,2)</f>
        <v>0</v>
      </c>
      <c r="K519" s="181" t="s">
        <v>311</v>
      </c>
      <c r="L519" s="186"/>
      <c r="M519" s="187" t="s">
        <v>21</v>
      </c>
      <c r="N519" s="188" t="s">
        <v>43</v>
      </c>
      <c r="P519" s="142">
        <f>O519*H519</f>
        <v>0</v>
      </c>
      <c r="Q519" s="142">
        <v>0</v>
      </c>
      <c r="R519" s="142">
        <f>Q519*H519</f>
        <v>0</v>
      </c>
      <c r="S519" s="142">
        <v>0</v>
      </c>
      <c r="T519" s="143">
        <f>S519*H519</f>
        <v>0</v>
      </c>
      <c r="AR519" s="144" t="s">
        <v>530</v>
      </c>
      <c r="AT519" s="144" t="s">
        <v>447</v>
      </c>
      <c r="AU519" s="144" t="s">
        <v>81</v>
      </c>
      <c r="AY519" s="18" t="s">
        <v>306</v>
      </c>
      <c r="BE519" s="145">
        <f>IF(N519="základní",J519,0)</f>
        <v>0</v>
      </c>
      <c r="BF519" s="145">
        <f>IF(N519="snížená",J519,0)</f>
        <v>0</v>
      </c>
      <c r="BG519" s="145">
        <f>IF(N519="zákl. přenesená",J519,0)</f>
        <v>0</v>
      </c>
      <c r="BH519" s="145">
        <f>IF(N519="sníž. přenesená",J519,0)</f>
        <v>0</v>
      </c>
      <c r="BI519" s="145">
        <f>IF(N519="nulová",J519,0)</f>
        <v>0</v>
      </c>
      <c r="BJ519" s="18" t="s">
        <v>79</v>
      </c>
      <c r="BK519" s="145">
        <f>ROUND(I519*H519,2)</f>
        <v>0</v>
      </c>
      <c r="BL519" s="18" t="s">
        <v>368</v>
      </c>
      <c r="BM519" s="144" t="s">
        <v>1749</v>
      </c>
    </row>
    <row r="520" spans="2:65" s="12" customFormat="1">
      <c r="B520" s="146"/>
      <c r="D520" s="147" t="s">
        <v>313</v>
      </c>
      <c r="E520" s="148" t="s">
        <v>21</v>
      </c>
      <c r="F520" s="149" t="s">
        <v>6498</v>
      </c>
      <c r="H520" s="150">
        <v>88.712999999999994</v>
      </c>
      <c r="I520" s="151"/>
      <c r="L520" s="146"/>
      <c r="M520" s="152"/>
      <c r="T520" s="153"/>
      <c r="AT520" s="148" t="s">
        <v>313</v>
      </c>
      <c r="AU520" s="148" t="s">
        <v>81</v>
      </c>
      <c r="AV520" s="12" t="s">
        <v>81</v>
      </c>
      <c r="AW520" s="12" t="s">
        <v>34</v>
      </c>
      <c r="AX520" s="12" t="s">
        <v>72</v>
      </c>
      <c r="AY520" s="148" t="s">
        <v>306</v>
      </c>
    </row>
    <row r="521" spans="2:65" s="15" customFormat="1">
      <c r="B521" s="171"/>
      <c r="D521" s="147" t="s">
        <v>313</v>
      </c>
      <c r="E521" s="172" t="s">
        <v>21</v>
      </c>
      <c r="F521" s="173" t="s">
        <v>331</v>
      </c>
      <c r="H521" s="174">
        <v>88.712999999999994</v>
      </c>
      <c r="I521" s="175"/>
      <c r="L521" s="171"/>
      <c r="M521" s="176"/>
      <c r="T521" s="177"/>
      <c r="AT521" s="172" t="s">
        <v>313</v>
      </c>
      <c r="AU521" s="172" t="s">
        <v>81</v>
      </c>
      <c r="AV521" s="15" t="s">
        <v>108</v>
      </c>
      <c r="AW521" s="15" t="s">
        <v>34</v>
      </c>
      <c r="AX521" s="15" t="s">
        <v>79</v>
      </c>
      <c r="AY521" s="172" t="s">
        <v>306</v>
      </c>
    </row>
    <row r="522" spans="2:65" s="1" customFormat="1" ht="24.2" customHeight="1">
      <c r="B522" s="33"/>
      <c r="C522" s="133" t="s">
        <v>1088</v>
      </c>
      <c r="D522" s="133" t="s">
        <v>308</v>
      </c>
      <c r="E522" s="134" t="s">
        <v>4616</v>
      </c>
      <c r="F522" s="135" t="s">
        <v>4617</v>
      </c>
      <c r="G522" s="136" t="s">
        <v>236</v>
      </c>
      <c r="H522" s="137">
        <v>84.489000000000004</v>
      </c>
      <c r="I522" s="138"/>
      <c r="J522" s="139">
        <f>ROUND(I522*H522,2)</f>
        <v>0</v>
      </c>
      <c r="K522" s="135" t="s">
        <v>3596</v>
      </c>
      <c r="L522" s="33"/>
      <c r="M522" s="140" t="s">
        <v>21</v>
      </c>
      <c r="N522" s="141" t="s">
        <v>43</v>
      </c>
      <c r="P522" s="142">
        <f>O522*H522</f>
        <v>0</v>
      </c>
      <c r="Q522" s="142">
        <v>0</v>
      </c>
      <c r="R522" s="142">
        <f>Q522*H522</f>
        <v>0</v>
      </c>
      <c r="S522" s="142">
        <v>0</v>
      </c>
      <c r="T522" s="143">
        <f>S522*H522</f>
        <v>0</v>
      </c>
      <c r="AR522" s="144" t="s">
        <v>368</v>
      </c>
      <c r="AT522" s="144" t="s">
        <v>308</v>
      </c>
      <c r="AU522" s="144" t="s">
        <v>81</v>
      </c>
      <c r="AY522" s="18" t="s">
        <v>306</v>
      </c>
      <c r="BE522" s="145">
        <f>IF(N522="základní",J522,0)</f>
        <v>0</v>
      </c>
      <c r="BF522" s="145">
        <f>IF(N522="snížená",J522,0)</f>
        <v>0</v>
      </c>
      <c r="BG522" s="145">
        <f>IF(N522="zákl. přenesená",J522,0)</f>
        <v>0</v>
      </c>
      <c r="BH522" s="145">
        <f>IF(N522="sníž. přenesená",J522,0)</f>
        <v>0</v>
      </c>
      <c r="BI522" s="145">
        <f>IF(N522="nulová",J522,0)</f>
        <v>0</v>
      </c>
      <c r="BJ522" s="18" t="s">
        <v>79</v>
      </c>
      <c r="BK522" s="145">
        <f>ROUND(I522*H522,2)</f>
        <v>0</v>
      </c>
      <c r="BL522" s="18" t="s">
        <v>368</v>
      </c>
      <c r="BM522" s="144" t="s">
        <v>1760</v>
      </c>
    </row>
    <row r="523" spans="2:65" s="1" customFormat="1">
      <c r="B523" s="33"/>
      <c r="D523" s="161" t="s">
        <v>321</v>
      </c>
      <c r="F523" s="162" t="s">
        <v>4619</v>
      </c>
      <c r="I523" s="163"/>
      <c r="L523" s="33"/>
      <c r="M523" s="164"/>
      <c r="T523" s="52"/>
      <c r="AT523" s="18" t="s">
        <v>321</v>
      </c>
      <c r="AU523" s="18" t="s">
        <v>81</v>
      </c>
    </row>
    <row r="524" spans="2:65" s="12" customFormat="1">
      <c r="B524" s="146"/>
      <c r="D524" s="147" t="s">
        <v>313</v>
      </c>
      <c r="E524" s="148" t="s">
        <v>21</v>
      </c>
      <c r="F524" s="149" t="s">
        <v>6501</v>
      </c>
      <c r="H524" s="150">
        <v>84.489000000000004</v>
      </c>
      <c r="I524" s="151"/>
      <c r="L524" s="146"/>
      <c r="M524" s="152"/>
      <c r="T524" s="153"/>
      <c r="AT524" s="148" t="s">
        <v>313</v>
      </c>
      <c r="AU524" s="148" t="s">
        <v>81</v>
      </c>
      <c r="AV524" s="12" t="s">
        <v>81</v>
      </c>
      <c r="AW524" s="12" t="s">
        <v>34</v>
      </c>
      <c r="AX524" s="12" t="s">
        <v>72</v>
      </c>
      <c r="AY524" s="148" t="s">
        <v>306</v>
      </c>
    </row>
    <row r="525" spans="2:65" s="15" customFormat="1">
      <c r="B525" s="171"/>
      <c r="D525" s="147" t="s">
        <v>313</v>
      </c>
      <c r="E525" s="172" t="s">
        <v>21</v>
      </c>
      <c r="F525" s="173" t="s">
        <v>331</v>
      </c>
      <c r="H525" s="174">
        <v>84.489000000000004</v>
      </c>
      <c r="I525" s="175"/>
      <c r="L525" s="171"/>
      <c r="M525" s="176"/>
      <c r="T525" s="177"/>
      <c r="AT525" s="172" t="s">
        <v>313</v>
      </c>
      <c r="AU525" s="172" t="s">
        <v>81</v>
      </c>
      <c r="AV525" s="15" t="s">
        <v>108</v>
      </c>
      <c r="AW525" s="15" t="s">
        <v>34</v>
      </c>
      <c r="AX525" s="15" t="s">
        <v>79</v>
      </c>
      <c r="AY525" s="172" t="s">
        <v>306</v>
      </c>
    </row>
    <row r="526" spans="2:65" s="1" customFormat="1" ht="16.5" customHeight="1">
      <c r="B526" s="33"/>
      <c r="C526" s="179" t="s">
        <v>1094</v>
      </c>
      <c r="D526" s="179" t="s">
        <v>447</v>
      </c>
      <c r="E526" s="180" t="s">
        <v>6502</v>
      </c>
      <c r="F526" s="181" t="s">
        <v>6503</v>
      </c>
      <c r="G526" s="182" t="s">
        <v>236</v>
      </c>
      <c r="H526" s="183">
        <v>88.712999999999994</v>
      </c>
      <c r="I526" s="184"/>
      <c r="J526" s="185">
        <f>ROUND(I526*H526,2)</f>
        <v>0</v>
      </c>
      <c r="K526" s="181" t="s">
        <v>3596</v>
      </c>
      <c r="L526" s="186"/>
      <c r="M526" s="187" t="s">
        <v>21</v>
      </c>
      <c r="N526" s="188" t="s">
        <v>43</v>
      </c>
      <c r="P526" s="142">
        <f>O526*H526</f>
        <v>0</v>
      </c>
      <c r="Q526" s="142">
        <v>0</v>
      </c>
      <c r="R526" s="142">
        <f>Q526*H526</f>
        <v>0</v>
      </c>
      <c r="S526" s="142">
        <v>0</v>
      </c>
      <c r="T526" s="143">
        <f>S526*H526</f>
        <v>0</v>
      </c>
      <c r="AR526" s="144" t="s">
        <v>530</v>
      </c>
      <c r="AT526" s="144" t="s">
        <v>447</v>
      </c>
      <c r="AU526" s="144" t="s">
        <v>81</v>
      </c>
      <c r="AY526" s="18" t="s">
        <v>306</v>
      </c>
      <c r="BE526" s="145">
        <f>IF(N526="základní",J526,0)</f>
        <v>0</v>
      </c>
      <c r="BF526" s="145">
        <f>IF(N526="snížená",J526,0)</f>
        <v>0</v>
      </c>
      <c r="BG526" s="145">
        <f>IF(N526="zákl. přenesená",J526,0)</f>
        <v>0</v>
      </c>
      <c r="BH526" s="145">
        <f>IF(N526="sníž. přenesená",J526,0)</f>
        <v>0</v>
      </c>
      <c r="BI526" s="145">
        <f>IF(N526="nulová",J526,0)</f>
        <v>0</v>
      </c>
      <c r="BJ526" s="18" t="s">
        <v>79</v>
      </c>
      <c r="BK526" s="145">
        <f>ROUND(I526*H526,2)</f>
        <v>0</v>
      </c>
      <c r="BL526" s="18" t="s">
        <v>368</v>
      </c>
      <c r="BM526" s="144" t="s">
        <v>1772</v>
      </c>
    </row>
    <row r="527" spans="2:65" s="12" customFormat="1">
      <c r="B527" s="146"/>
      <c r="D527" s="147" t="s">
        <v>313</v>
      </c>
      <c r="E527" s="148" t="s">
        <v>21</v>
      </c>
      <c r="F527" s="149" t="s">
        <v>6498</v>
      </c>
      <c r="H527" s="150">
        <v>88.712999999999994</v>
      </c>
      <c r="I527" s="151"/>
      <c r="L527" s="146"/>
      <c r="M527" s="152"/>
      <c r="T527" s="153"/>
      <c r="AT527" s="148" t="s">
        <v>313</v>
      </c>
      <c r="AU527" s="148" t="s">
        <v>81</v>
      </c>
      <c r="AV527" s="12" t="s">
        <v>81</v>
      </c>
      <c r="AW527" s="12" t="s">
        <v>34</v>
      </c>
      <c r="AX527" s="12" t="s">
        <v>72</v>
      </c>
      <c r="AY527" s="148" t="s">
        <v>306</v>
      </c>
    </row>
    <row r="528" spans="2:65" s="15" customFormat="1">
      <c r="B528" s="171"/>
      <c r="D528" s="147" t="s">
        <v>313</v>
      </c>
      <c r="E528" s="172" t="s">
        <v>21</v>
      </c>
      <c r="F528" s="173" t="s">
        <v>331</v>
      </c>
      <c r="H528" s="174">
        <v>88.712999999999994</v>
      </c>
      <c r="I528" s="175"/>
      <c r="L528" s="171"/>
      <c r="M528" s="176"/>
      <c r="T528" s="177"/>
      <c r="AT528" s="172" t="s">
        <v>313</v>
      </c>
      <c r="AU528" s="172" t="s">
        <v>81</v>
      </c>
      <c r="AV528" s="15" t="s">
        <v>108</v>
      </c>
      <c r="AW528" s="15" t="s">
        <v>34</v>
      </c>
      <c r="AX528" s="15" t="s">
        <v>79</v>
      </c>
      <c r="AY528" s="172" t="s">
        <v>306</v>
      </c>
    </row>
    <row r="529" spans="2:65" s="1" customFormat="1" ht="24.2" customHeight="1">
      <c r="B529" s="33"/>
      <c r="C529" s="133" t="s">
        <v>1102</v>
      </c>
      <c r="D529" s="133" t="s">
        <v>308</v>
      </c>
      <c r="E529" s="134" t="s">
        <v>6504</v>
      </c>
      <c r="F529" s="135" t="s">
        <v>6505</v>
      </c>
      <c r="G529" s="136" t="s">
        <v>236</v>
      </c>
      <c r="H529" s="137">
        <v>19.093</v>
      </c>
      <c r="I529" s="138"/>
      <c r="J529" s="139">
        <f>ROUND(I529*H529,2)</f>
        <v>0</v>
      </c>
      <c r="K529" s="135" t="s">
        <v>3596</v>
      </c>
      <c r="L529" s="33"/>
      <c r="M529" s="140" t="s">
        <v>21</v>
      </c>
      <c r="N529" s="141" t="s">
        <v>43</v>
      </c>
      <c r="P529" s="142">
        <f>O529*H529</f>
        <v>0</v>
      </c>
      <c r="Q529" s="142">
        <v>0</v>
      </c>
      <c r="R529" s="142">
        <f>Q529*H529</f>
        <v>0</v>
      </c>
      <c r="S529" s="142">
        <v>0</v>
      </c>
      <c r="T529" s="143">
        <f>S529*H529</f>
        <v>0</v>
      </c>
      <c r="AR529" s="144" t="s">
        <v>368</v>
      </c>
      <c r="AT529" s="144" t="s">
        <v>308</v>
      </c>
      <c r="AU529" s="144" t="s">
        <v>81</v>
      </c>
      <c r="AY529" s="18" t="s">
        <v>306</v>
      </c>
      <c r="BE529" s="145">
        <f>IF(N529="základní",J529,0)</f>
        <v>0</v>
      </c>
      <c r="BF529" s="145">
        <f>IF(N529="snížená",J529,0)</f>
        <v>0</v>
      </c>
      <c r="BG529" s="145">
        <f>IF(N529="zákl. přenesená",J529,0)</f>
        <v>0</v>
      </c>
      <c r="BH529" s="145">
        <f>IF(N529="sníž. přenesená",J529,0)</f>
        <v>0</v>
      </c>
      <c r="BI529" s="145">
        <f>IF(N529="nulová",J529,0)</f>
        <v>0</v>
      </c>
      <c r="BJ529" s="18" t="s">
        <v>79</v>
      </c>
      <c r="BK529" s="145">
        <f>ROUND(I529*H529,2)</f>
        <v>0</v>
      </c>
      <c r="BL529" s="18" t="s">
        <v>368</v>
      </c>
      <c r="BM529" s="144" t="s">
        <v>1785</v>
      </c>
    </row>
    <row r="530" spans="2:65" s="1" customFormat="1">
      <c r="B530" s="33"/>
      <c r="D530" s="161" t="s">
        <v>321</v>
      </c>
      <c r="F530" s="162" t="s">
        <v>6506</v>
      </c>
      <c r="I530" s="163"/>
      <c r="L530" s="33"/>
      <c r="M530" s="164"/>
      <c r="T530" s="52"/>
      <c r="AT530" s="18" t="s">
        <v>321</v>
      </c>
      <c r="AU530" s="18" t="s">
        <v>81</v>
      </c>
    </row>
    <row r="531" spans="2:65" s="14" customFormat="1">
      <c r="B531" s="165"/>
      <c r="D531" s="147" t="s">
        <v>313</v>
      </c>
      <c r="E531" s="166" t="s">
        <v>21</v>
      </c>
      <c r="F531" s="167" t="s">
        <v>6225</v>
      </c>
      <c r="H531" s="166" t="s">
        <v>21</v>
      </c>
      <c r="I531" s="168"/>
      <c r="L531" s="165"/>
      <c r="M531" s="169"/>
      <c r="T531" s="170"/>
      <c r="AT531" s="166" t="s">
        <v>313</v>
      </c>
      <c r="AU531" s="166" t="s">
        <v>81</v>
      </c>
      <c r="AV531" s="14" t="s">
        <v>79</v>
      </c>
      <c r="AW531" s="14" t="s">
        <v>34</v>
      </c>
      <c r="AX531" s="14" t="s">
        <v>72</v>
      </c>
      <c r="AY531" s="166" t="s">
        <v>306</v>
      </c>
    </row>
    <row r="532" spans="2:65" s="12" customFormat="1">
      <c r="B532" s="146"/>
      <c r="D532" s="147" t="s">
        <v>313</v>
      </c>
      <c r="E532" s="148" t="s">
        <v>21</v>
      </c>
      <c r="F532" s="149" t="s">
        <v>6507</v>
      </c>
      <c r="H532" s="150">
        <v>1.869</v>
      </c>
      <c r="I532" s="151"/>
      <c r="L532" s="146"/>
      <c r="M532" s="152"/>
      <c r="T532" s="153"/>
      <c r="AT532" s="148" t="s">
        <v>313</v>
      </c>
      <c r="AU532" s="148" t="s">
        <v>81</v>
      </c>
      <c r="AV532" s="12" t="s">
        <v>81</v>
      </c>
      <c r="AW532" s="12" t="s">
        <v>34</v>
      </c>
      <c r="AX532" s="12" t="s">
        <v>72</v>
      </c>
      <c r="AY532" s="148" t="s">
        <v>306</v>
      </c>
    </row>
    <row r="533" spans="2:65" s="14" customFormat="1">
      <c r="B533" s="165"/>
      <c r="D533" s="147" t="s">
        <v>313</v>
      </c>
      <c r="E533" s="166" t="s">
        <v>21</v>
      </c>
      <c r="F533" s="167" t="s">
        <v>6227</v>
      </c>
      <c r="H533" s="166" t="s">
        <v>21</v>
      </c>
      <c r="I533" s="168"/>
      <c r="L533" s="165"/>
      <c r="M533" s="169"/>
      <c r="T533" s="170"/>
      <c r="AT533" s="166" t="s">
        <v>313</v>
      </c>
      <c r="AU533" s="166" t="s">
        <v>81</v>
      </c>
      <c r="AV533" s="14" t="s">
        <v>79</v>
      </c>
      <c r="AW533" s="14" t="s">
        <v>34</v>
      </c>
      <c r="AX533" s="14" t="s">
        <v>72</v>
      </c>
      <c r="AY533" s="166" t="s">
        <v>306</v>
      </c>
    </row>
    <row r="534" spans="2:65" s="12" customFormat="1">
      <c r="B534" s="146"/>
      <c r="D534" s="147" t="s">
        <v>313</v>
      </c>
      <c r="E534" s="148" t="s">
        <v>21</v>
      </c>
      <c r="F534" s="149" t="s">
        <v>6508</v>
      </c>
      <c r="H534" s="150">
        <v>2.3740000000000001</v>
      </c>
      <c r="I534" s="151"/>
      <c r="L534" s="146"/>
      <c r="M534" s="152"/>
      <c r="T534" s="153"/>
      <c r="AT534" s="148" t="s">
        <v>313</v>
      </c>
      <c r="AU534" s="148" t="s">
        <v>81</v>
      </c>
      <c r="AV534" s="12" t="s">
        <v>81</v>
      </c>
      <c r="AW534" s="12" t="s">
        <v>34</v>
      </c>
      <c r="AX534" s="12" t="s">
        <v>72</v>
      </c>
      <c r="AY534" s="148" t="s">
        <v>306</v>
      </c>
    </row>
    <row r="535" spans="2:65" s="14" customFormat="1">
      <c r="B535" s="165"/>
      <c r="D535" s="147" t="s">
        <v>313</v>
      </c>
      <c r="E535" s="166" t="s">
        <v>21</v>
      </c>
      <c r="F535" s="167" t="s">
        <v>6229</v>
      </c>
      <c r="H535" s="166" t="s">
        <v>21</v>
      </c>
      <c r="I535" s="168"/>
      <c r="L535" s="165"/>
      <c r="M535" s="169"/>
      <c r="T535" s="170"/>
      <c r="AT535" s="166" t="s">
        <v>313</v>
      </c>
      <c r="AU535" s="166" t="s">
        <v>81</v>
      </c>
      <c r="AV535" s="14" t="s">
        <v>79</v>
      </c>
      <c r="AW535" s="14" t="s">
        <v>34</v>
      </c>
      <c r="AX535" s="14" t="s">
        <v>72</v>
      </c>
      <c r="AY535" s="166" t="s">
        <v>306</v>
      </c>
    </row>
    <row r="536" spans="2:65" s="12" customFormat="1">
      <c r="B536" s="146"/>
      <c r="D536" s="147" t="s">
        <v>313</v>
      </c>
      <c r="E536" s="148" t="s">
        <v>21</v>
      </c>
      <c r="F536" s="149" t="s">
        <v>6509</v>
      </c>
      <c r="H536" s="150">
        <v>3.3</v>
      </c>
      <c r="I536" s="151"/>
      <c r="L536" s="146"/>
      <c r="M536" s="152"/>
      <c r="T536" s="153"/>
      <c r="AT536" s="148" t="s">
        <v>313</v>
      </c>
      <c r="AU536" s="148" t="s">
        <v>81</v>
      </c>
      <c r="AV536" s="12" t="s">
        <v>81</v>
      </c>
      <c r="AW536" s="12" t="s">
        <v>34</v>
      </c>
      <c r="AX536" s="12" t="s">
        <v>72</v>
      </c>
      <c r="AY536" s="148" t="s">
        <v>306</v>
      </c>
    </row>
    <row r="537" spans="2:65" s="14" customFormat="1">
      <c r="B537" s="165"/>
      <c r="D537" s="147" t="s">
        <v>313</v>
      </c>
      <c r="E537" s="166" t="s">
        <v>21</v>
      </c>
      <c r="F537" s="167" t="s">
        <v>6231</v>
      </c>
      <c r="H537" s="166" t="s">
        <v>21</v>
      </c>
      <c r="I537" s="168"/>
      <c r="L537" s="165"/>
      <c r="M537" s="169"/>
      <c r="T537" s="170"/>
      <c r="AT537" s="166" t="s">
        <v>313</v>
      </c>
      <c r="AU537" s="166" t="s">
        <v>81</v>
      </c>
      <c r="AV537" s="14" t="s">
        <v>79</v>
      </c>
      <c r="AW537" s="14" t="s">
        <v>34</v>
      </c>
      <c r="AX537" s="14" t="s">
        <v>72</v>
      </c>
      <c r="AY537" s="166" t="s">
        <v>306</v>
      </c>
    </row>
    <row r="538" spans="2:65" s="12" customFormat="1">
      <c r="B538" s="146"/>
      <c r="D538" s="147" t="s">
        <v>313</v>
      </c>
      <c r="E538" s="148" t="s">
        <v>21</v>
      </c>
      <c r="F538" s="149" t="s">
        <v>6510</v>
      </c>
      <c r="H538" s="150">
        <v>11.55</v>
      </c>
      <c r="I538" s="151"/>
      <c r="L538" s="146"/>
      <c r="M538" s="152"/>
      <c r="T538" s="153"/>
      <c r="AT538" s="148" t="s">
        <v>313</v>
      </c>
      <c r="AU538" s="148" t="s">
        <v>81</v>
      </c>
      <c r="AV538" s="12" t="s">
        <v>81</v>
      </c>
      <c r="AW538" s="12" t="s">
        <v>34</v>
      </c>
      <c r="AX538" s="12" t="s">
        <v>72</v>
      </c>
      <c r="AY538" s="148" t="s">
        <v>306</v>
      </c>
    </row>
    <row r="539" spans="2:65" s="15" customFormat="1">
      <c r="B539" s="171"/>
      <c r="D539" s="147" t="s">
        <v>313</v>
      </c>
      <c r="E539" s="172" t="s">
        <v>21</v>
      </c>
      <c r="F539" s="173" t="s">
        <v>331</v>
      </c>
      <c r="H539" s="174">
        <v>19.093</v>
      </c>
      <c r="I539" s="175"/>
      <c r="L539" s="171"/>
      <c r="M539" s="176"/>
      <c r="T539" s="177"/>
      <c r="AT539" s="172" t="s">
        <v>313</v>
      </c>
      <c r="AU539" s="172" t="s">
        <v>81</v>
      </c>
      <c r="AV539" s="15" t="s">
        <v>108</v>
      </c>
      <c r="AW539" s="15" t="s">
        <v>34</v>
      </c>
      <c r="AX539" s="15" t="s">
        <v>79</v>
      </c>
      <c r="AY539" s="172" t="s">
        <v>306</v>
      </c>
    </row>
    <row r="540" spans="2:65" s="1" customFormat="1" ht="16.5" customHeight="1">
      <c r="B540" s="33"/>
      <c r="C540" s="179" t="s">
        <v>1109</v>
      </c>
      <c r="D540" s="179" t="s">
        <v>447</v>
      </c>
      <c r="E540" s="180" t="s">
        <v>6511</v>
      </c>
      <c r="F540" s="181" t="s">
        <v>6512</v>
      </c>
      <c r="G540" s="182" t="s">
        <v>236</v>
      </c>
      <c r="H540" s="183">
        <v>20.62</v>
      </c>
      <c r="I540" s="184"/>
      <c r="J540" s="185">
        <f>ROUND(I540*H540,2)</f>
        <v>0</v>
      </c>
      <c r="K540" s="181" t="s">
        <v>3596</v>
      </c>
      <c r="L540" s="186"/>
      <c r="M540" s="187" t="s">
        <v>21</v>
      </c>
      <c r="N540" s="188" t="s">
        <v>43</v>
      </c>
      <c r="P540" s="142">
        <f>O540*H540</f>
        <v>0</v>
      </c>
      <c r="Q540" s="142">
        <v>0</v>
      </c>
      <c r="R540" s="142">
        <f>Q540*H540</f>
        <v>0</v>
      </c>
      <c r="S540" s="142">
        <v>0</v>
      </c>
      <c r="T540" s="143">
        <f>S540*H540</f>
        <v>0</v>
      </c>
      <c r="AR540" s="144" t="s">
        <v>530</v>
      </c>
      <c r="AT540" s="144" t="s">
        <v>447</v>
      </c>
      <c r="AU540" s="144" t="s">
        <v>81</v>
      </c>
      <c r="AY540" s="18" t="s">
        <v>306</v>
      </c>
      <c r="BE540" s="145">
        <f>IF(N540="základní",J540,0)</f>
        <v>0</v>
      </c>
      <c r="BF540" s="145">
        <f>IF(N540="snížená",J540,0)</f>
        <v>0</v>
      </c>
      <c r="BG540" s="145">
        <f>IF(N540="zákl. přenesená",J540,0)</f>
        <v>0</v>
      </c>
      <c r="BH540" s="145">
        <f>IF(N540="sníž. přenesená",J540,0)</f>
        <v>0</v>
      </c>
      <c r="BI540" s="145">
        <f>IF(N540="nulová",J540,0)</f>
        <v>0</v>
      </c>
      <c r="BJ540" s="18" t="s">
        <v>79</v>
      </c>
      <c r="BK540" s="145">
        <f>ROUND(I540*H540,2)</f>
        <v>0</v>
      </c>
      <c r="BL540" s="18" t="s">
        <v>368</v>
      </c>
      <c r="BM540" s="144" t="s">
        <v>1797</v>
      </c>
    </row>
    <row r="541" spans="2:65" s="12" customFormat="1">
      <c r="B541" s="146"/>
      <c r="D541" s="147" t="s">
        <v>313</v>
      </c>
      <c r="E541" s="148" t="s">
        <v>21</v>
      </c>
      <c r="F541" s="149" t="s">
        <v>6513</v>
      </c>
      <c r="H541" s="150">
        <v>20.62</v>
      </c>
      <c r="I541" s="151"/>
      <c r="L541" s="146"/>
      <c r="M541" s="152"/>
      <c r="T541" s="153"/>
      <c r="AT541" s="148" t="s">
        <v>313</v>
      </c>
      <c r="AU541" s="148" t="s">
        <v>81</v>
      </c>
      <c r="AV541" s="12" t="s">
        <v>81</v>
      </c>
      <c r="AW541" s="12" t="s">
        <v>34</v>
      </c>
      <c r="AX541" s="12" t="s">
        <v>72</v>
      </c>
      <c r="AY541" s="148" t="s">
        <v>306</v>
      </c>
    </row>
    <row r="542" spans="2:65" s="15" customFormat="1">
      <c r="B542" s="171"/>
      <c r="D542" s="147" t="s">
        <v>313</v>
      </c>
      <c r="E542" s="172" t="s">
        <v>21</v>
      </c>
      <c r="F542" s="173" t="s">
        <v>331</v>
      </c>
      <c r="H542" s="174">
        <v>20.62</v>
      </c>
      <c r="I542" s="175"/>
      <c r="L542" s="171"/>
      <c r="M542" s="176"/>
      <c r="T542" s="177"/>
      <c r="AT542" s="172" t="s">
        <v>313</v>
      </c>
      <c r="AU542" s="172" t="s">
        <v>81</v>
      </c>
      <c r="AV542" s="15" t="s">
        <v>108</v>
      </c>
      <c r="AW542" s="15" t="s">
        <v>34</v>
      </c>
      <c r="AX542" s="15" t="s">
        <v>79</v>
      </c>
      <c r="AY542" s="172" t="s">
        <v>306</v>
      </c>
    </row>
    <row r="543" spans="2:65" s="1" customFormat="1" ht="24.2" customHeight="1">
      <c r="B543" s="33"/>
      <c r="C543" s="133" t="s">
        <v>1115</v>
      </c>
      <c r="D543" s="133" t="s">
        <v>308</v>
      </c>
      <c r="E543" s="134" t="s">
        <v>6514</v>
      </c>
      <c r="F543" s="135" t="s">
        <v>6515</v>
      </c>
      <c r="G543" s="136" t="s">
        <v>236</v>
      </c>
      <c r="H543" s="137">
        <v>12.5</v>
      </c>
      <c r="I543" s="138"/>
      <c r="J543" s="139">
        <f>ROUND(I543*H543,2)</f>
        <v>0</v>
      </c>
      <c r="K543" s="135" t="s">
        <v>311</v>
      </c>
      <c r="L543" s="33"/>
      <c r="M543" s="140" t="s">
        <v>21</v>
      </c>
      <c r="N543" s="141" t="s">
        <v>43</v>
      </c>
      <c r="P543" s="142">
        <f>O543*H543</f>
        <v>0</v>
      </c>
      <c r="Q543" s="142">
        <v>0</v>
      </c>
      <c r="R543" s="142">
        <f>Q543*H543</f>
        <v>0</v>
      </c>
      <c r="S543" s="142">
        <v>0</v>
      </c>
      <c r="T543" s="143">
        <f>S543*H543</f>
        <v>0</v>
      </c>
      <c r="AR543" s="144" t="s">
        <v>368</v>
      </c>
      <c r="AT543" s="144" t="s">
        <v>308</v>
      </c>
      <c r="AU543" s="144" t="s">
        <v>81</v>
      </c>
      <c r="AY543" s="18" t="s">
        <v>306</v>
      </c>
      <c r="BE543" s="145">
        <f>IF(N543="základní",J543,0)</f>
        <v>0</v>
      </c>
      <c r="BF543" s="145">
        <f>IF(N543="snížená",J543,0)</f>
        <v>0</v>
      </c>
      <c r="BG543" s="145">
        <f>IF(N543="zákl. přenesená",J543,0)</f>
        <v>0</v>
      </c>
      <c r="BH543" s="145">
        <f>IF(N543="sníž. přenesená",J543,0)</f>
        <v>0</v>
      </c>
      <c r="BI543" s="145">
        <f>IF(N543="nulová",J543,0)</f>
        <v>0</v>
      </c>
      <c r="BJ543" s="18" t="s">
        <v>79</v>
      </c>
      <c r="BK543" s="145">
        <f>ROUND(I543*H543,2)</f>
        <v>0</v>
      </c>
      <c r="BL543" s="18" t="s">
        <v>368</v>
      </c>
      <c r="BM543" s="144" t="s">
        <v>1809</v>
      </c>
    </row>
    <row r="544" spans="2:65" s="1" customFormat="1" ht="16.5" customHeight="1">
      <c r="B544" s="33"/>
      <c r="C544" s="179" t="s">
        <v>1120</v>
      </c>
      <c r="D544" s="179" t="s">
        <v>447</v>
      </c>
      <c r="E544" s="180" t="s">
        <v>6516</v>
      </c>
      <c r="F544" s="181" t="s">
        <v>6517</v>
      </c>
      <c r="G544" s="182" t="s">
        <v>236</v>
      </c>
      <c r="H544" s="183">
        <v>13.5</v>
      </c>
      <c r="I544" s="184"/>
      <c r="J544" s="185">
        <f>ROUND(I544*H544,2)</f>
        <v>0</v>
      </c>
      <c r="K544" s="181" t="s">
        <v>3596</v>
      </c>
      <c r="L544" s="186"/>
      <c r="M544" s="187" t="s">
        <v>21</v>
      </c>
      <c r="N544" s="188" t="s">
        <v>43</v>
      </c>
      <c r="P544" s="142">
        <f>O544*H544</f>
        <v>0</v>
      </c>
      <c r="Q544" s="142">
        <v>0</v>
      </c>
      <c r="R544" s="142">
        <f>Q544*H544</f>
        <v>0</v>
      </c>
      <c r="S544" s="142">
        <v>0</v>
      </c>
      <c r="T544" s="143">
        <f>S544*H544</f>
        <v>0</v>
      </c>
      <c r="AR544" s="144" t="s">
        <v>530</v>
      </c>
      <c r="AT544" s="144" t="s">
        <v>447</v>
      </c>
      <c r="AU544" s="144" t="s">
        <v>81</v>
      </c>
      <c r="AY544" s="18" t="s">
        <v>306</v>
      </c>
      <c r="BE544" s="145">
        <f>IF(N544="základní",J544,0)</f>
        <v>0</v>
      </c>
      <c r="BF544" s="145">
        <f>IF(N544="snížená",J544,0)</f>
        <v>0</v>
      </c>
      <c r="BG544" s="145">
        <f>IF(N544="zákl. přenesená",J544,0)</f>
        <v>0</v>
      </c>
      <c r="BH544" s="145">
        <f>IF(N544="sníž. přenesená",J544,0)</f>
        <v>0</v>
      </c>
      <c r="BI544" s="145">
        <f>IF(N544="nulová",J544,0)</f>
        <v>0</v>
      </c>
      <c r="BJ544" s="18" t="s">
        <v>79</v>
      </c>
      <c r="BK544" s="145">
        <f>ROUND(I544*H544,2)</f>
        <v>0</v>
      </c>
      <c r="BL544" s="18" t="s">
        <v>368</v>
      </c>
      <c r="BM544" s="144" t="s">
        <v>1817</v>
      </c>
    </row>
    <row r="545" spans="2:65" s="12" customFormat="1">
      <c r="B545" s="146"/>
      <c r="D545" s="147" t="s">
        <v>313</v>
      </c>
      <c r="E545" s="148" t="s">
        <v>21</v>
      </c>
      <c r="F545" s="149" t="s">
        <v>6518</v>
      </c>
      <c r="H545" s="150">
        <v>13.5</v>
      </c>
      <c r="I545" s="151"/>
      <c r="L545" s="146"/>
      <c r="M545" s="152"/>
      <c r="T545" s="153"/>
      <c r="AT545" s="148" t="s">
        <v>313</v>
      </c>
      <c r="AU545" s="148" t="s">
        <v>81</v>
      </c>
      <c r="AV545" s="12" t="s">
        <v>81</v>
      </c>
      <c r="AW545" s="12" t="s">
        <v>34</v>
      </c>
      <c r="AX545" s="12" t="s">
        <v>72</v>
      </c>
      <c r="AY545" s="148" t="s">
        <v>306</v>
      </c>
    </row>
    <row r="546" spans="2:65" s="15" customFormat="1">
      <c r="B546" s="171"/>
      <c r="D546" s="147" t="s">
        <v>313</v>
      </c>
      <c r="E546" s="172" t="s">
        <v>21</v>
      </c>
      <c r="F546" s="173" t="s">
        <v>331</v>
      </c>
      <c r="H546" s="174">
        <v>13.5</v>
      </c>
      <c r="I546" s="175"/>
      <c r="L546" s="171"/>
      <c r="M546" s="176"/>
      <c r="T546" s="177"/>
      <c r="AT546" s="172" t="s">
        <v>313</v>
      </c>
      <c r="AU546" s="172" t="s">
        <v>81</v>
      </c>
      <c r="AV546" s="15" t="s">
        <v>108</v>
      </c>
      <c r="AW546" s="15" t="s">
        <v>34</v>
      </c>
      <c r="AX546" s="15" t="s">
        <v>79</v>
      </c>
      <c r="AY546" s="172" t="s">
        <v>306</v>
      </c>
    </row>
    <row r="547" spans="2:65" s="1" customFormat="1" ht="24.2" customHeight="1">
      <c r="B547" s="33"/>
      <c r="C547" s="133" t="s">
        <v>1125</v>
      </c>
      <c r="D547" s="133" t="s">
        <v>308</v>
      </c>
      <c r="E547" s="134" t="s">
        <v>6519</v>
      </c>
      <c r="F547" s="135" t="s">
        <v>6520</v>
      </c>
      <c r="G547" s="136" t="s">
        <v>236</v>
      </c>
      <c r="H547" s="137">
        <v>20.736000000000001</v>
      </c>
      <c r="I547" s="138"/>
      <c r="J547" s="139">
        <f>ROUND(I547*H547,2)</f>
        <v>0</v>
      </c>
      <c r="K547" s="135" t="s">
        <v>3596</v>
      </c>
      <c r="L547" s="33"/>
      <c r="M547" s="140" t="s">
        <v>21</v>
      </c>
      <c r="N547" s="141" t="s">
        <v>43</v>
      </c>
      <c r="P547" s="142">
        <f>O547*H547</f>
        <v>0</v>
      </c>
      <c r="Q547" s="142">
        <v>0</v>
      </c>
      <c r="R547" s="142">
        <f>Q547*H547</f>
        <v>0</v>
      </c>
      <c r="S547" s="142">
        <v>0</v>
      </c>
      <c r="T547" s="143">
        <f>S547*H547</f>
        <v>0</v>
      </c>
      <c r="AR547" s="144" t="s">
        <v>368</v>
      </c>
      <c r="AT547" s="144" t="s">
        <v>308</v>
      </c>
      <c r="AU547" s="144" t="s">
        <v>81</v>
      </c>
      <c r="AY547" s="18" t="s">
        <v>306</v>
      </c>
      <c r="BE547" s="145">
        <f>IF(N547="základní",J547,0)</f>
        <v>0</v>
      </c>
      <c r="BF547" s="145">
        <f>IF(N547="snížená",J547,0)</f>
        <v>0</v>
      </c>
      <c r="BG547" s="145">
        <f>IF(N547="zákl. přenesená",J547,0)</f>
        <v>0</v>
      </c>
      <c r="BH547" s="145">
        <f>IF(N547="sníž. přenesená",J547,0)</f>
        <v>0</v>
      </c>
      <c r="BI547" s="145">
        <f>IF(N547="nulová",J547,0)</f>
        <v>0</v>
      </c>
      <c r="BJ547" s="18" t="s">
        <v>79</v>
      </c>
      <c r="BK547" s="145">
        <f>ROUND(I547*H547,2)</f>
        <v>0</v>
      </c>
      <c r="BL547" s="18" t="s">
        <v>368</v>
      </c>
      <c r="BM547" s="144" t="s">
        <v>1830</v>
      </c>
    </row>
    <row r="548" spans="2:65" s="1" customFormat="1">
      <c r="B548" s="33"/>
      <c r="D548" s="161" t="s">
        <v>321</v>
      </c>
      <c r="F548" s="162" t="s">
        <v>6521</v>
      </c>
      <c r="I548" s="163"/>
      <c r="L548" s="33"/>
      <c r="M548" s="164"/>
      <c r="T548" s="52"/>
      <c r="AT548" s="18" t="s">
        <v>321</v>
      </c>
      <c r="AU548" s="18" t="s">
        <v>81</v>
      </c>
    </row>
    <row r="549" spans="2:65" s="14" customFormat="1">
      <c r="B549" s="165"/>
      <c r="D549" s="147" t="s">
        <v>313</v>
      </c>
      <c r="E549" s="166" t="s">
        <v>21</v>
      </c>
      <c r="F549" s="167" t="s">
        <v>6522</v>
      </c>
      <c r="H549" s="166" t="s">
        <v>21</v>
      </c>
      <c r="I549" s="168"/>
      <c r="L549" s="165"/>
      <c r="M549" s="169"/>
      <c r="T549" s="170"/>
      <c r="AT549" s="166" t="s">
        <v>313</v>
      </c>
      <c r="AU549" s="166" t="s">
        <v>81</v>
      </c>
      <c r="AV549" s="14" t="s">
        <v>79</v>
      </c>
      <c r="AW549" s="14" t="s">
        <v>34</v>
      </c>
      <c r="AX549" s="14" t="s">
        <v>72</v>
      </c>
      <c r="AY549" s="166" t="s">
        <v>306</v>
      </c>
    </row>
    <row r="550" spans="2:65" s="12" customFormat="1">
      <c r="B550" s="146"/>
      <c r="D550" s="147" t="s">
        <v>313</v>
      </c>
      <c r="E550" s="148" t="s">
        <v>21</v>
      </c>
      <c r="F550" s="149" t="s">
        <v>6523</v>
      </c>
      <c r="H550" s="150">
        <v>20.736000000000001</v>
      </c>
      <c r="I550" s="151"/>
      <c r="L550" s="146"/>
      <c r="M550" s="152"/>
      <c r="T550" s="153"/>
      <c r="AT550" s="148" t="s">
        <v>313</v>
      </c>
      <c r="AU550" s="148" t="s">
        <v>81</v>
      </c>
      <c r="AV550" s="12" t="s">
        <v>81</v>
      </c>
      <c r="AW550" s="12" t="s">
        <v>34</v>
      </c>
      <c r="AX550" s="12" t="s">
        <v>72</v>
      </c>
      <c r="AY550" s="148" t="s">
        <v>306</v>
      </c>
    </row>
    <row r="551" spans="2:65" s="15" customFormat="1">
      <c r="B551" s="171"/>
      <c r="D551" s="147" t="s">
        <v>313</v>
      </c>
      <c r="E551" s="172" t="s">
        <v>21</v>
      </c>
      <c r="F551" s="173" t="s">
        <v>331</v>
      </c>
      <c r="H551" s="174">
        <v>20.736000000000001</v>
      </c>
      <c r="I551" s="175"/>
      <c r="L551" s="171"/>
      <c r="M551" s="176"/>
      <c r="T551" s="177"/>
      <c r="AT551" s="172" t="s">
        <v>313</v>
      </c>
      <c r="AU551" s="172" t="s">
        <v>81</v>
      </c>
      <c r="AV551" s="15" t="s">
        <v>108</v>
      </c>
      <c r="AW551" s="15" t="s">
        <v>34</v>
      </c>
      <c r="AX551" s="15" t="s">
        <v>79</v>
      </c>
      <c r="AY551" s="172" t="s">
        <v>306</v>
      </c>
    </row>
    <row r="552" spans="2:65" s="1" customFormat="1" ht="16.5" customHeight="1">
      <c r="B552" s="33"/>
      <c r="C552" s="179" t="s">
        <v>1130</v>
      </c>
      <c r="D552" s="179" t="s">
        <v>447</v>
      </c>
      <c r="E552" s="180" t="s">
        <v>1798</v>
      </c>
      <c r="F552" s="181" t="s">
        <v>6524</v>
      </c>
      <c r="G552" s="182" t="s">
        <v>236</v>
      </c>
      <c r="H552" s="183">
        <v>21.773</v>
      </c>
      <c r="I552" s="184"/>
      <c r="J552" s="185">
        <f>ROUND(I552*H552,2)</f>
        <v>0</v>
      </c>
      <c r="K552" s="181" t="s">
        <v>3596</v>
      </c>
      <c r="L552" s="186"/>
      <c r="M552" s="187" t="s">
        <v>21</v>
      </c>
      <c r="N552" s="188" t="s">
        <v>43</v>
      </c>
      <c r="P552" s="142">
        <f>O552*H552</f>
        <v>0</v>
      </c>
      <c r="Q552" s="142">
        <v>0</v>
      </c>
      <c r="R552" s="142">
        <f>Q552*H552</f>
        <v>0</v>
      </c>
      <c r="S552" s="142">
        <v>0</v>
      </c>
      <c r="T552" s="143">
        <f>S552*H552</f>
        <v>0</v>
      </c>
      <c r="AR552" s="144" t="s">
        <v>530</v>
      </c>
      <c r="AT552" s="144" t="s">
        <v>447</v>
      </c>
      <c r="AU552" s="144" t="s">
        <v>81</v>
      </c>
      <c r="AY552" s="18" t="s">
        <v>306</v>
      </c>
      <c r="BE552" s="145">
        <f>IF(N552="základní",J552,0)</f>
        <v>0</v>
      </c>
      <c r="BF552" s="145">
        <f>IF(N552="snížená",J552,0)</f>
        <v>0</v>
      </c>
      <c r="BG552" s="145">
        <f>IF(N552="zákl. přenesená",J552,0)</f>
        <v>0</v>
      </c>
      <c r="BH552" s="145">
        <f>IF(N552="sníž. přenesená",J552,0)</f>
        <v>0</v>
      </c>
      <c r="BI552" s="145">
        <f>IF(N552="nulová",J552,0)</f>
        <v>0</v>
      </c>
      <c r="BJ552" s="18" t="s">
        <v>79</v>
      </c>
      <c r="BK552" s="145">
        <f>ROUND(I552*H552,2)</f>
        <v>0</v>
      </c>
      <c r="BL552" s="18" t="s">
        <v>368</v>
      </c>
      <c r="BM552" s="144" t="s">
        <v>1842</v>
      </c>
    </row>
    <row r="553" spans="2:65" s="12" customFormat="1">
      <c r="B553" s="146"/>
      <c r="D553" s="147" t="s">
        <v>313</v>
      </c>
      <c r="E553" s="148" t="s">
        <v>21</v>
      </c>
      <c r="F553" s="149" t="s">
        <v>6525</v>
      </c>
      <c r="H553" s="150">
        <v>21.773</v>
      </c>
      <c r="I553" s="151"/>
      <c r="L553" s="146"/>
      <c r="M553" s="152"/>
      <c r="T553" s="153"/>
      <c r="AT553" s="148" t="s">
        <v>313</v>
      </c>
      <c r="AU553" s="148" t="s">
        <v>81</v>
      </c>
      <c r="AV553" s="12" t="s">
        <v>81</v>
      </c>
      <c r="AW553" s="12" t="s">
        <v>34</v>
      </c>
      <c r="AX553" s="12" t="s">
        <v>72</v>
      </c>
      <c r="AY553" s="148" t="s">
        <v>306</v>
      </c>
    </row>
    <row r="554" spans="2:65" s="15" customFormat="1">
      <c r="B554" s="171"/>
      <c r="D554" s="147" t="s">
        <v>313</v>
      </c>
      <c r="E554" s="172" t="s">
        <v>21</v>
      </c>
      <c r="F554" s="173" t="s">
        <v>331</v>
      </c>
      <c r="H554" s="174">
        <v>21.773</v>
      </c>
      <c r="I554" s="175"/>
      <c r="L554" s="171"/>
      <c r="M554" s="176"/>
      <c r="T554" s="177"/>
      <c r="AT554" s="172" t="s">
        <v>313</v>
      </c>
      <c r="AU554" s="172" t="s">
        <v>81</v>
      </c>
      <c r="AV554" s="15" t="s">
        <v>108</v>
      </c>
      <c r="AW554" s="15" t="s">
        <v>34</v>
      </c>
      <c r="AX554" s="15" t="s">
        <v>79</v>
      </c>
      <c r="AY554" s="172" t="s">
        <v>306</v>
      </c>
    </row>
    <row r="555" spans="2:65" s="1" customFormat="1" ht="24.2" customHeight="1">
      <c r="B555" s="33"/>
      <c r="C555" s="133" t="s">
        <v>1138</v>
      </c>
      <c r="D555" s="133" t="s">
        <v>308</v>
      </c>
      <c r="E555" s="134" t="s">
        <v>6526</v>
      </c>
      <c r="F555" s="135" t="s">
        <v>6527</v>
      </c>
      <c r="G555" s="136" t="s">
        <v>236</v>
      </c>
      <c r="H555" s="137">
        <v>20.736000000000001</v>
      </c>
      <c r="I555" s="138"/>
      <c r="J555" s="139">
        <f>ROUND(I555*H555,2)</f>
        <v>0</v>
      </c>
      <c r="K555" s="135" t="s">
        <v>3596</v>
      </c>
      <c r="L555" s="33"/>
      <c r="M555" s="140" t="s">
        <v>21</v>
      </c>
      <c r="N555" s="141" t="s">
        <v>43</v>
      </c>
      <c r="P555" s="142">
        <f>O555*H555</f>
        <v>0</v>
      </c>
      <c r="Q555" s="142">
        <v>0</v>
      </c>
      <c r="R555" s="142">
        <f>Q555*H555</f>
        <v>0</v>
      </c>
      <c r="S555" s="142">
        <v>0</v>
      </c>
      <c r="T555" s="143">
        <f>S555*H555</f>
        <v>0</v>
      </c>
      <c r="AR555" s="144" t="s">
        <v>368</v>
      </c>
      <c r="AT555" s="144" t="s">
        <v>308</v>
      </c>
      <c r="AU555" s="144" t="s">
        <v>81</v>
      </c>
      <c r="AY555" s="18" t="s">
        <v>306</v>
      </c>
      <c r="BE555" s="145">
        <f>IF(N555="základní",J555,0)</f>
        <v>0</v>
      </c>
      <c r="BF555" s="145">
        <f>IF(N555="snížená",J555,0)</f>
        <v>0</v>
      </c>
      <c r="BG555" s="145">
        <f>IF(N555="zákl. přenesená",J555,0)</f>
        <v>0</v>
      </c>
      <c r="BH555" s="145">
        <f>IF(N555="sníž. přenesená",J555,0)</f>
        <v>0</v>
      </c>
      <c r="BI555" s="145">
        <f>IF(N555="nulová",J555,0)</f>
        <v>0</v>
      </c>
      <c r="BJ555" s="18" t="s">
        <v>79</v>
      </c>
      <c r="BK555" s="145">
        <f>ROUND(I555*H555,2)</f>
        <v>0</v>
      </c>
      <c r="BL555" s="18" t="s">
        <v>368</v>
      </c>
      <c r="BM555" s="144" t="s">
        <v>1856</v>
      </c>
    </row>
    <row r="556" spans="2:65" s="1" customFormat="1">
      <c r="B556" s="33"/>
      <c r="D556" s="161" t="s">
        <v>321</v>
      </c>
      <c r="F556" s="162" t="s">
        <v>6528</v>
      </c>
      <c r="I556" s="163"/>
      <c r="L556" s="33"/>
      <c r="M556" s="164"/>
      <c r="T556" s="52"/>
      <c r="AT556" s="18" t="s">
        <v>321</v>
      </c>
      <c r="AU556" s="18" t="s">
        <v>81</v>
      </c>
    </row>
    <row r="557" spans="2:65" s="14" customFormat="1">
      <c r="B557" s="165"/>
      <c r="D557" s="147" t="s">
        <v>313</v>
      </c>
      <c r="E557" s="166" t="s">
        <v>21</v>
      </c>
      <c r="F557" s="167" t="s">
        <v>6522</v>
      </c>
      <c r="H557" s="166" t="s">
        <v>21</v>
      </c>
      <c r="I557" s="168"/>
      <c r="L557" s="165"/>
      <c r="M557" s="169"/>
      <c r="T557" s="170"/>
      <c r="AT557" s="166" t="s">
        <v>313</v>
      </c>
      <c r="AU557" s="166" t="s">
        <v>81</v>
      </c>
      <c r="AV557" s="14" t="s">
        <v>79</v>
      </c>
      <c r="AW557" s="14" t="s">
        <v>34</v>
      </c>
      <c r="AX557" s="14" t="s">
        <v>72</v>
      </c>
      <c r="AY557" s="166" t="s">
        <v>306</v>
      </c>
    </row>
    <row r="558" spans="2:65" s="12" customFormat="1">
      <c r="B558" s="146"/>
      <c r="D558" s="147" t="s">
        <v>313</v>
      </c>
      <c r="E558" s="148" t="s">
        <v>21</v>
      </c>
      <c r="F558" s="149" t="s">
        <v>6523</v>
      </c>
      <c r="H558" s="150">
        <v>20.736000000000001</v>
      </c>
      <c r="I558" s="151"/>
      <c r="L558" s="146"/>
      <c r="M558" s="152"/>
      <c r="T558" s="153"/>
      <c r="AT558" s="148" t="s">
        <v>313</v>
      </c>
      <c r="AU558" s="148" t="s">
        <v>81</v>
      </c>
      <c r="AV558" s="12" t="s">
        <v>81</v>
      </c>
      <c r="AW558" s="12" t="s">
        <v>34</v>
      </c>
      <c r="AX558" s="12" t="s">
        <v>72</v>
      </c>
      <c r="AY558" s="148" t="s">
        <v>306</v>
      </c>
    </row>
    <row r="559" spans="2:65" s="15" customFormat="1">
      <c r="B559" s="171"/>
      <c r="D559" s="147" t="s">
        <v>313</v>
      </c>
      <c r="E559" s="172" t="s">
        <v>21</v>
      </c>
      <c r="F559" s="173" t="s">
        <v>331</v>
      </c>
      <c r="H559" s="174">
        <v>20.736000000000001</v>
      </c>
      <c r="I559" s="175"/>
      <c r="L559" s="171"/>
      <c r="M559" s="176"/>
      <c r="T559" s="177"/>
      <c r="AT559" s="172" t="s">
        <v>313</v>
      </c>
      <c r="AU559" s="172" t="s">
        <v>81</v>
      </c>
      <c r="AV559" s="15" t="s">
        <v>108</v>
      </c>
      <c r="AW559" s="15" t="s">
        <v>34</v>
      </c>
      <c r="AX559" s="15" t="s">
        <v>79</v>
      </c>
      <c r="AY559" s="172" t="s">
        <v>306</v>
      </c>
    </row>
    <row r="560" spans="2:65" s="1" customFormat="1" ht="24.2" customHeight="1">
      <c r="B560" s="33"/>
      <c r="C560" s="133" t="s">
        <v>1148</v>
      </c>
      <c r="D560" s="133" t="s">
        <v>308</v>
      </c>
      <c r="E560" s="134" t="s">
        <v>1879</v>
      </c>
      <c r="F560" s="135" t="s">
        <v>6529</v>
      </c>
      <c r="G560" s="136" t="s">
        <v>375</v>
      </c>
      <c r="H560" s="137">
        <v>1.073</v>
      </c>
      <c r="I560" s="138"/>
      <c r="J560" s="139">
        <f>ROUND(I560*H560,2)</f>
        <v>0</v>
      </c>
      <c r="K560" s="135" t="s">
        <v>3596</v>
      </c>
      <c r="L560" s="33"/>
      <c r="M560" s="140" t="s">
        <v>21</v>
      </c>
      <c r="N560" s="141" t="s">
        <v>43</v>
      </c>
      <c r="P560" s="142">
        <f>O560*H560</f>
        <v>0</v>
      </c>
      <c r="Q560" s="142">
        <v>0</v>
      </c>
      <c r="R560" s="142">
        <f>Q560*H560</f>
        <v>0</v>
      </c>
      <c r="S560" s="142">
        <v>0</v>
      </c>
      <c r="T560" s="143">
        <f>S560*H560</f>
        <v>0</v>
      </c>
      <c r="AR560" s="144" t="s">
        <v>368</v>
      </c>
      <c r="AT560" s="144" t="s">
        <v>308</v>
      </c>
      <c r="AU560" s="144" t="s">
        <v>81</v>
      </c>
      <c r="AY560" s="18" t="s">
        <v>306</v>
      </c>
      <c r="BE560" s="145">
        <f>IF(N560="základní",J560,0)</f>
        <v>0</v>
      </c>
      <c r="BF560" s="145">
        <f>IF(N560="snížená",J560,0)</f>
        <v>0</v>
      </c>
      <c r="BG560" s="145">
        <f>IF(N560="zákl. přenesená",J560,0)</f>
        <v>0</v>
      </c>
      <c r="BH560" s="145">
        <f>IF(N560="sníž. přenesená",J560,0)</f>
        <v>0</v>
      </c>
      <c r="BI560" s="145">
        <f>IF(N560="nulová",J560,0)</f>
        <v>0</v>
      </c>
      <c r="BJ560" s="18" t="s">
        <v>79</v>
      </c>
      <c r="BK560" s="145">
        <f>ROUND(I560*H560,2)</f>
        <v>0</v>
      </c>
      <c r="BL560" s="18" t="s">
        <v>368</v>
      </c>
      <c r="BM560" s="144" t="s">
        <v>1867</v>
      </c>
    </row>
    <row r="561" spans="2:65" s="1" customFormat="1">
      <c r="B561" s="33"/>
      <c r="D561" s="161" t="s">
        <v>321</v>
      </c>
      <c r="F561" s="162" t="s">
        <v>6530</v>
      </c>
      <c r="I561" s="163"/>
      <c r="L561" s="33"/>
      <c r="M561" s="164"/>
      <c r="T561" s="52"/>
      <c r="AT561" s="18" t="s">
        <v>321</v>
      </c>
      <c r="AU561" s="18" t="s">
        <v>81</v>
      </c>
    </row>
    <row r="562" spans="2:65" s="1" customFormat="1" ht="37.9" customHeight="1">
      <c r="B562" s="33"/>
      <c r="C562" s="133" t="s">
        <v>1154</v>
      </c>
      <c r="D562" s="133" t="s">
        <v>308</v>
      </c>
      <c r="E562" s="134" t="s">
        <v>6531</v>
      </c>
      <c r="F562" s="135" t="s">
        <v>6532</v>
      </c>
      <c r="G562" s="136" t="s">
        <v>375</v>
      </c>
      <c r="H562" s="137">
        <v>1.073</v>
      </c>
      <c r="I562" s="138"/>
      <c r="J562" s="139">
        <f>ROUND(I562*H562,2)</f>
        <v>0</v>
      </c>
      <c r="K562" s="135" t="s">
        <v>3596</v>
      </c>
      <c r="L562" s="33"/>
      <c r="M562" s="140" t="s">
        <v>21</v>
      </c>
      <c r="N562" s="141" t="s">
        <v>43</v>
      </c>
      <c r="P562" s="142">
        <f>O562*H562</f>
        <v>0</v>
      </c>
      <c r="Q562" s="142">
        <v>0</v>
      </c>
      <c r="R562" s="142">
        <f>Q562*H562</f>
        <v>0</v>
      </c>
      <c r="S562" s="142">
        <v>0</v>
      </c>
      <c r="T562" s="143">
        <f>S562*H562</f>
        <v>0</v>
      </c>
      <c r="AR562" s="144" t="s">
        <v>368</v>
      </c>
      <c r="AT562" s="144" t="s">
        <v>308</v>
      </c>
      <c r="AU562" s="144" t="s">
        <v>81</v>
      </c>
      <c r="AY562" s="18" t="s">
        <v>306</v>
      </c>
      <c r="BE562" s="145">
        <f>IF(N562="základní",J562,0)</f>
        <v>0</v>
      </c>
      <c r="BF562" s="145">
        <f>IF(N562="snížená",J562,0)</f>
        <v>0</v>
      </c>
      <c r="BG562" s="145">
        <f>IF(N562="zákl. přenesená",J562,0)</f>
        <v>0</v>
      </c>
      <c r="BH562" s="145">
        <f>IF(N562="sníž. přenesená",J562,0)</f>
        <v>0</v>
      </c>
      <c r="BI562" s="145">
        <f>IF(N562="nulová",J562,0)</f>
        <v>0</v>
      </c>
      <c r="BJ562" s="18" t="s">
        <v>79</v>
      </c>
      <c r="BK562" s="145">
        <f>ROUND(I562*H562,2)</f>
        <v>0</v>
      </c>
      <c r="BL562" s="18" t="s">
        <v>368</v>
      </c>
      <c r="BM562" s="144" t="s">
        <v>1878</v>
      </c>
    </row>
    <row r="563" spans="2:65" s="1" customFormat="1">
      <c r="B563" s="33"/>
      <c r="D563" s="161" t="s">
        <v>321</v>
      </c>
      <c r="F563" s="162" t="s">
        <v>6533</v>
      </c>
      <c r="I563" s="163"/>
      <c r="L563" s="33"/>
      <c r="M563" s="164"/>
      <c r="T563" s="52"/>
      <c r="AT563" s="18" t="s">
        <v>321</v>
      </c>
      <c r="AU563" s="18" t="s">
        <v>81</v>
      </c>
    </row>
    <row r="564" spans="2:65" s="11" customFormat="1" ht="22.9" customHeight="1">
      <c r="B564" s="121"/>
      <c r="D564" s="122" t="s">
        <v>71</v>
      </c>
      <c r="E564" s="131" t="s">
        <v>1936</v>
      </c>
      <c r="F564" s="131" t="s">
        <v>1937</v>
      </c>
      <c r="I564" s="124"/>
      <c r="J564" s="132">
        <f>BK564</f>
        <v>0</v>
      </c>
      <c r="L564" s="121"/>
      <c r="M564" s="126"/>
      <c r="P564" s="127">
        <f>SUM(P565:P588)</f>
        <v>0</v>
      </c>
      <c r="R564" s="127">
        <f>SUM(R565:R588)</f>
        <v>0</v>
      </c>
      <c r="T564" s="128">
        <f>SUM(T565:T588)</f>
        <v>0</v>
      </c>
      <c r="AR564" s="122" t="s">
        <v>81</v>
      </c>
      <c r="AT564" s="129" t="s">
        <v>71</v>
      </c>
      <c r="AU564" s="129" t="s">
        <v>79</v>
      </c>
      <c r="AY564" s="122" t="s">
        <v>306</v>
      </c>
      <c r="BK564" s="130">
        <f>SUM(BK565:BK588)</f>
        <v>0</v>
      </c>
    </row>
    <row r="565" spans="2:65" s="1" customFormat="1" ht="33" customHeight="1">
      <c r="B565" s="33"/>
      <c r="C565" s="133" t="s">
        <v>1164</v>
      </c>
      <c r="D565" s="133" t="s">
        <v>308</v>
      </c>
      <c r="E565" s="134" t="s">
        <v>6534</v>
      </c>
      <c r="F565" s="135" t="s">
        <v>6535</v>
      </c>
      <c r="G565" s="136" t="s">
        <v>236</v>
      </c>
      <c r="H565" s="137">
        <v>17.035</v>
      </c>
      <c r="I565" s="138"/>
      <c r="J565" s="139">
        <f>ROUND(I565*H565,2)</f>
        <v>0</v>
      </c>
      <c r="K565" s="135" t="s">
        <v>3596</v>
      </c>
      <c r="L565" s="33"/>
      <c r="M565" s="140" t="s">
        <v>21</v>
      </c>
      <c r="N565" s="141" t="s">
        <v>43</v>
      </c>
      <c r="P565" s="142">
        <f>O565*H565</f>
        <v>0</v>
      </c>
      <c r="Q565" s="142">
        <v>0</v>
      </c>
      <c r="R565" s="142">
        <f>Q565*H565</f>
        <v>0</v>
      </c>
      <c r="S565" s="142">
        <v>0</v>
      </c>
      <c r="T565" s="143">
        <f>S565*H565</f>
        <v>0</v>
      </c>
      <c r="AR565" s="144" t="s">
        <v>368</v>
      </c>
      <c r="AT565" s="144" t="s">
        <v>308</v>
      </c>
      <c r="AU565" s="144" t="s">
        <v>81</v>
      </c>
      <c r="AY565" s="18" t="s">
        <v>306</v>
      </c>
      <c r="BE565" s="145">
        <f>IF(N565="základní",J565,0)</f>
        <v>0</v>
      </c>
      <c r="BF565" s="145">
        <f>IF(N565="snížená",J565,0)</f>
        <v>0</v>
      </c>
      <c r="BG565" s="145">
        <f>IF(N565="zákl. přenesená",J565,0)</f>
        <v>0</v>
      </c>
      <c r="BH565" s="145">
        <f>IF(N565="sníž. přenesená",J565,0)</f>
        <v>0</v>
      </c>
      <c r="BI565" s="145">
        <f>IF(N565="nulová",J565,0)</f>
        <v>0</v>
      </c>
      <c r="BJ565" s="18" t="s">
        <v>79</v>
      </c>
      <c r="BK565" s="145">
        <f>ROUND(I565*H565,2)</f>
        <v>0</v>
      </c>
      <c r="BL565" s="18" t="s">
        <v>368</v>
      </c>
      <c r="BM565" s="144" t="s">
        <v>1892</v>
      </c>
    </row>
    <row r="566" spans="2:65" s="1" customFormat="1">
      <c r="B566" s="33"/>
      <c r="D566" s="161" t="s">
        <v>321</v>
      </c>
      <c r="F566" s="162" t="s">
        <v>6536</v>
      </c>
      <c r="I566" s="163"/>
      <c r="L566" s="33"/>
      <c r="M566" s="164"/>
      <c r="T566" s="52"/>
      <c r="AT566" s="18" t="s">
        <v>321</v>
      </c>
      <c r="AU566" s="18" t="s">
        <v>81</v>
      </c>
    </row>
    <row r="567" spans="2:65" s="12" customFormat="1">
      <c r="B567" s="146"/>
      <c r="D567" s="147" t="s">
        <v>313</v>
      </c>
      <c r="E567" s="148" t="s">
        <v>21</v>
      </c>
      <c r="F567" s="149" t="s">
        <v>6537</v>
      </c>
      <c r="H567" s="150">
        <v>17.035</v>
      </c>
      <c r="I567" s="151"/>
      <c r="L567" s="146"/>
      <c r="M567" s="152"/>
      <c r="T567" s="153"/>
      <c r="AT567" s="148" t="s">
        <v>313</v>
      </c>
      <c r="AU567" s="148" t="s">
        <v>81</v>
      </c>
      <c r="AV567" s="12" t="s">
        <v>81</v>
      </c>
      <c r="AW567" s="12" t="s">
        <v>34</v>
      </c>
      <c r="AX567" s="12" t="s">
        <v>72</v>
      </c>
      <c r="AY567" s="148" t="s">
        <v>306</v>
      </c>
    </row>
    <row r="568" spans="2:65" s="15" customFormat="1">
      <c r="B568" s="171"/>
      <c r="D568" s="147" t="s">
        <v>313</v>
      </c>
      <c r="E568" s="172" t="s">
        <v>21</v>
      </c>
      <c r="F568" s="173" t="s">
        <v>331</v>
      </c>
      <c r="H568" s="174">
        <v>17.035</v>
      </c>
      <c r="I568" s="175"/>
      <c r="L568" s="171"/>
      <c r="M568" s="176"/>
      <c r="T568" s="177"/>
      <c r="AT568" s="172" t="s">
        <v>313</v>
      </c>
      <c r="AU568" s="172" t="s">
        <v>81</v>
      </c>
      <c r="AV568" s="15" t="s">
        <v>108</v>
      </c>
      <c r="AW568" s="15" t="s">
        <v>34</v>
      </c>
      <c r="AX568" s="15" t="s">
        <v>79</v>
      </c>
      <c r="AY568" s="172" t="s">
        <v>306</v>
      </c>
    </row>
    <row r="569" spans="2:65" s="1" customFormat="1" ht="33" customHeight="1">
      <c r="B569" s="33"/>
      <c r="C569" s="133" t="s">
        <v>1173</v>
      </c>
      <c r="D569" s="133" t="s">
        <v>308</v>
      </c>
      <c r="E569" s="134" t="s">
        <v>6538</v>
      </c>
      <c r="F569" s="135" t="s">
        <v>6539</v>
      </c>
      <c r="G569" s="136" t="s">
        <v>236</v>
      </c>
      <c r="H569" s="137">
        <v>2.5</v>
      </c>
      <c r="I569" s="138"/>
      <c r="J569" s="139">
        <f>ROUND(I569*H569,2)</f>
        <v>0</v>
      </c>
      <c r="K569" s="135" t="s">
        <v>3596</v>
      </c>
      <c r="L569" s="33"/>
      <c r="M569" s="140" t="s">
        <v>21</v>
      </c>
      <c r="N569" s="141" t="s">
        <v>43</v>
      </c>
      <c r="P569" s="142">
        <f>O569*H569</f>
        <v>0</v>
      </c>
      <c r="Q569" s="142">
        <v>0</v>
      </c>
      <c r="R569" s="142">
        <f>Q569*H569</f>
        <v>0</v>
      </c>
      <c r="S569" s="142">
        <v>0</v>
      </c>
      <c r="T569" s="143">
        <f>S569*H569</f>
        <v>0</v>
      </c>
      <c r="AR569" s="144" t="s">
        <v>368</v>
      </c>
      <c r="AT569" s="144" t="s">
        <v>308</v>
      </c>
      <c r="AU569" s="144" t="s">
        <v>81</v>
      </c>
      <c r="AY569" s="18" t="s">
        <v>306</v>
      </c>
      <c r="BE569" s="145">
        <f>IF(N569="základní",J569,0)</f>
        <v>0</v>
      </c>
      <c r="BF569" s="145">
        <f>IF(N569="snížená",J569,0)</f>
        <v>0</v>
      </c>
      <c r="BG569" s="145">
        <f>IF(N569="zákl. přenesená",J569,0)</f>
        <v>0</v>
      </c>
      <c r="BH569" s="145">
        <f>IF(N569="sníž. přenesená",J569,0)</f>
        <v>0</v>
      </c>
      <c r="BI569" s="145">
        <f>IF(N569="nulová",J569,0)</f>
        <v>0</v>
      </c>
      <c r="BJ569" s="18" t="s">
        <v>79</v>
      </c>
      <c r="BK569" s="145">
        <f>ROUND(I569*H569,2)</f>
        <v>0</v>
      </c>
      <c r="BL569" s="18" t="s">
        <v>368</v>
      </c>
      <c r="BM569" s="144" t="s">
        <v>1903</v>
      </c>
    </row>
    <row r="570" spans="2:65" s="1" customFormat="1">
      <c r="B570" s="33"/>
      <c r="D570" s="161" t="s">
        <v>321</v>
      </c>
      <c r="F570" s="162" t="s">
        <v>6540</v>
      </c>
      <c r="I570" s="163"/>
      <c r="L570" s="33"/>
      <c r="M570" s="164"/>
      <c r="T570" s="52"/>
      <c r="AT570" s="18" t="s">
        <v>321</v>
      </c>
      <c r="AU570" s="18" t="s">
        <v>81</v>
      </c>
    </row>
    <row r="571" spans="2:65" s="12" customFormat="1">
      <c r="B571" s="146"/>
      <c r="D571" s="147" t="s">
        <v>313</v>
      </c>
      <c r="E571" s="148" t="s">
        <v>21</v>
      </c>
      <c r="F571" s="149" t="s">
        <v>6541</v>
      </c>
      <c r="H571" s="150">
        <v>2.5</v>
      </c>
      <c r="I571" s="151"/>
      <c r="L571" s="146"/>
      <c r="M571" s="152"/>
      <c r="T571" s="153"/>
      <c r="AT571" s="148" t="s">
        <v>313</v>
      </c>
      <c r="AU571" s="148" t="s">
        <v>81</v>
      </c>
      <c r="AV571" s="12" t="s">
        <v>81</v>
      </c>
      <c r="AW571" s="12" t="s">
        <v>34</v>
      </c>
      <c r="AX571" s="12" t="s">
        <v>72</v>
      </c>
      <c r="AY571" s="148" t="s">
        <v>306</v>
      </c>
    </row>
    <row r="572" spans="2:65" s="15" customFormat="1">
      <c r="B572" s="171"/>
      <c r="D572" s="147" t="s">
        <v>313</v>
      </c>
      <c r="E572" s="172" t="s">
        <v>21</v>
      </c>
      <c r="F572" s="173" t="s">
        <v>331</v>
      </c>
      <c r="H572" s="174">
        <v>2.5</v>
      </c>
      <c r="I572" s="175"/>
      <c r="L572" s="171"/>
      <c r="M572" s="176"/>
      <c r="T572" s="177"/>
      <c r="AT572" s="172" t="s">
        <v>313</v>
      </c>
      <c r="AU572" s="172" t="s">
        <v>81</v>
      </c>
      <c r="AV572" s="15" t="s">
        <v>108</v>
      </c>
      <c r="AW572" s="15" t="s">
        <v>34</v>
      </c>
      <c r="AX572" s="15" t="s">
        <v>79</v>
      </c>
      <c r="AY572" s="172" t="s">
        <v>306</v>
      </c>
    </row>
    <row r="573" spans="2:65" s="1" customFormat="1" ht="24.2" customHeight="1">
      <c r="B573" s="33"/>
      <c r="C573" s="133" t="s">
        <v>1181</v>
      </c>
      <c r="D573" s="133" t="s">
        <v>308</v>
      </c>
      <c r="E573" s="134" t="s">
        <v>4889</v>
      </c>
      <c r="F573" s="135" t="s">
        <v>4890</v>
      </c>
      <c r="G573" s="136" t="s">
        <v>236</v>
      </c>
      <c r="H573" s="137">
        <v>73.34</v>
      </c>
      <c r="I573" s="138"/>
      <c r="J573" s="139">
        <f>ROUND(I573*H573,2)</f>
        <v>0</v>
      </c>
      <c r="K573" s="135" t="s">
        <v>3596</v>
      </c>
      <c r="L573" s="33"/>
      <c r="M573" s="140" t="s">
        <v>21</v>
      </c>
      <c r="N573" s="141" t="s">
        <v>43</v>
      </c>
      <c r="P573" s="142">
        <f>O573*H573</f>
        <v>0</v>
      </c>
      <c r="Q573" s="142">
        <v>0</v>
      </c>
      <c r="R573" s="142">
        <f>Q573*H573</f>
        <v>0</v>
      </c>
      <c r="S573" s="142">
        <v>0</v>
      </c>
      <c r="T573" s="143">
        <f>S573*H573</f>
        <v>0</v>
      </c>
      <c r="AR573" s="144" t="s">
        <v>368</v>
      </c>
      <c r="AT573" s="144" t="s">
        <v>308</v>
      </c>
      <c r="AU573" s="144" t="s">
        <v>81</v>
      </c>
      <c r="AY573" s="18" t="s">
        <v>306</v>
      </c>
      <c r="BE573" s="145">
        <f>IF(N573="základní",J573,0)</f>
        <v>0</v>
      </c>
      <c r="BF573" s="145">
        <f>IF(N573="snížená",J573,0)</f>
        <v>0</v>
      </c>
      <c r="BG573" s="145">
        <f>IF(N573="zákl. přenesená",J573,0)</f>
        <v>0</v>
      </c>
      <c r="BH573" s="145">
        <f>IF(N573="sníž. přenesená",J573,0)</f>
        <v>0</v>
      </c>
      <c r="BI573" s="145">
        <f>IF(N573="nulová",J573,0)</f>
        <v>0</v>
      </c>
      <c r="BJ573" s="18" t="s">
        <v>79</v>
      </c>
      <c r="BK573" s="145">
        <f>ROUND(I573*H573,2)</f>
        <v>0</v>
      </c>
      <c r="BL573" s="18" t="s">
        <v>368</v>
      </c>
      <c r="BM573" s="144" t="s">
        <v>1915</v>
      </c>
    </row>
    <row r="574" spans="2:65" s="1" customFormat="1">
      <c r="B574" s="33"/>
      <c r="D574" s="161" t="s">
        <v>321</v>
      </c>
      <c r="F574" s="162" t="s">
        <v>4892</v>
      </c>
      <c r="I574" s="163"/>
      <c r="L574" s="33"/>
      <c r="M574" s="164"/>
      <c r="T574" s="52"/>
      <c r="AT574" s="18" t="s">
        <v>321</v>
      </c>
      <c r="AU574" s="18" t="s">
        <v>81</v>
      </c>
    </row>
    <row r="575" spans="2:65" s="1" customFormat="1" ht="16.5" customHeight="1">
      <c r="B575" s="33"/>
      <c r="C575" s="179" t="s">
        <v>1189</v>
      </c>
      <c r="D575" s="179" t="s">
        <v>447</v>
      </c>
      <c r="E575" s="180" t="s">
        <v>6542</v>
      </c>
      <c r="F575" s="181" t="s">
        <v>6543</v>
      </c>
      <c r="G575" s="182" t="s">
        <v>236</v>
      </c>
      <c r="H575" s="183">
        <v>77.007000000000005</v>
      </c>
      <c r="I575" s="184"/>
      <c r="J575" s="185">
        <f>ROUND(I575*H575,2)</f>
        <v>0</v>
      </c>
      <c r="K575" s="181" t="s">
        <v>311</v>
      </c>
      <c r="L575" s="186"/>
      <c r="M575" s="187" t="s">
        <v>21</v>
      </c>
      <c r="N575" s="188" t="s">
        <v>43</v>
      </c>
      <c r="P575" s="142">
        <f>O575*H575</f>
        <v>0</v>
      </c>
      <c r="Q575" s="142">
        <v>0</v>
      </c>
      <c r="R575" s="142">
        <f>Q575*H575</f>
        <v>0</v>
      </c>
      <c r="S575" s="142">
        <v>0</v>
      </c>
      <c r="T575" s="143">
        <f>S575*H575</f>
        <v>0</v>
      </c>
      <c r="AR575" s="144" t="s">
        <v>530</v>
      </c>
      <c r="AT575" s="144" t="s">
        <v>447</v>
      </c>
      <c r="AU575" s="144" t="s">
        <v>81</v>
      </c>
      <c r="AY575" s="18" t="s">
        <v>306</v>
      </c>
      <c r="BE575" s="145">
        <f>IF(N575="základní",J575,0)</f>
        <v>0</v>
      </c>
      <c r="BF575" s="145">
        <f>IF(N575="snížená",J575,0)</f>
        <v>0</v>
      </c>
      <c r="BG575" s="145">
        <f>IF(N575="zákl. přenesená",J575,0)</f>
        <v>0</v>
      </c>
      <c r="BH575" s="145">
        <f>IF(N575="sníž. přenesená",J575,0)</f>
        <v>0</v>
      </c>
      <c r="BI575" s="145">
        <f>IF(N575="nulová",J575,0)</f>
        <v>0</v>
      </c>
      <c r="BJ575" s="18" t="s">
        <v>79</v>
      </c>
      <c r="BK575" s="145">
        <f>ROUND(I575*H575,2)</f>
        <v>0</v>
      </c>
      <c r="BL575" s="18" t="s">
        <v>368</v>
      </c>
      <c r="BM575" s="144" t="s">
        <v>1925</v>
      </c>
    </row>
    <row r="576" spans="2:65" s="12" customFormat="1">
      <c r="B576" s="146"/>
      <c r="D576" s="147" t="s">
        <v>313</v>
      </c>
      <c r="E576" s="148" t="s">
        <v>21</v>
      </c>
      <c r="F576" s="149" t="s">
        <v>6544</v>
      </c>
      <c r="H576" s="150">
        <v>77.007000000000005</v>
      </c>
      <c r="I576" s="151"/>
      <c r="L576" s="146"/>
      <c r="M576" s="152"/>
      <c r="T576" s="153"/>
      <c r="AT576" s="148" t="s">
        <v>313</v>
      </c>
      <c r="AU576" s="148" t="s">
        <v>81</v>
      </c>
      <c r="AV576" s="12" t="s">
        <v>81</v>
      </c>
      <c r="AW576" s="12" t="s">
        <v>34</v>
      </c>
      <c r="AX576" s="12" t="s">
        <v>72</v>
      </c>
      <c r="AY576" s="148" t="s">
        <v>306</v>
      </c>
    </row>
    <row r="577" spans="2:65" s="15" customFormat="1">
      <c r="B577" s="171"/>
      <c r="D577" s="147" t="s">
        <v>313</v>
      </c>
      <c r="E577" s="172" t="s">
        <v>21</v>
      </c>
      <c r="F577" s="173" t="s">
        <v>331</v>
      </c>
      <c r="H577" s="174">
        <v>77.007000000000005</v>
      </c>
      <c r="I577" s="175"/>
      <c r="L577" s="171"/>
      <c r="M577" s="176"/>
      <c r="T577" s="177"/>
      <c r="AT577" s="172" t="s">
        <v>313</v>
      </c>
      <c r="AU577" s="172" t="s">
        <v>81</v>
      </c>
      <c r="AV577" s="15" t="s">
        <v>108</v>
      </c>
      <c r="AW577" s="15" t="s">
        <v>34</v>
      </c>
      <c r="AX577" s="15" t="s">
        <v>79</v>
      </c>
      <c r="AY577" s="172" t="s">
        <v>306</v>
      </c>
    </row>
    <row r="578" spans="2:65" s="1" customFormat="1" ht="24.2" customHeight="1">
      <c r="B578" s="33"/>
      <c r="C578" s="133" t="s">
        <v>1195</v>
      </c>
      <c r="D578" s="133" t="s">
        <v>308</v>
      </c>
      <c r="E578" s="134" t="s">
        <v>6545</v>
      </c>
      <c r="F578" s="135" t="s">
        <v>6546</v>
      </c>
      <c r="G578" s="136" t="s">
        <v>236</v>
      </c>
      <c r="H578" s="137">
        <v>26.088000000000001</v>
      </c>
      <c r="I578" s="138"/>
      <c r="J578" s="139">
        <f>ROUND(I578*H578,2)</f>
        <v>0</v>
      </c>
      <c r="K578" s="135" t="s">
        <v>3596</v>
      </c>
      <c r="L578" s="33"/>
      <c r="M578" s="140" t="s">
        <v>21</v>
      </c>
      <c r="N578" s="141" t="s">
        <v>43</v>
      </c>
      <c r="P578" s="142">
        <f>O578*H578</f>
        <v>0</v>
      </c>
      <c r="Q578" s="142">
        <v>0</v>
      </c>
      <c r="R578" s="142">
        <f>Q578*H578</f>
        <v>0</v>
      </c>
      <c r="S578" s="142">
        <v>0</v>
      </c>
      <c r="T578" s="143">
        <f>S578*H578</f>
        <v>0</v>
      </c>
      <c r="AR578" s="144" t="s">
        <v>368</v>
      </c>
      <c r="AT578" s="144" t="s">
        <v>308</v>
      </c>
      <c r="AU578" s="144" t="s">
        <v>81</v>
      </c>
      <c r="AY578" s="18" t="s">
        <v>306</v>
      </c>
      <c r="BE578" s="145">
        <f>IF(N578="základní",J578,0)</f>
        <v>0</v>
      </c>
      <c r="BF578" s="145">
        <f>IF(N578="snížená",J578,0)</f>
        <v>0</v>
      </c>
      <c r="BG578" s="145">
        <f>IF(N578="zákl. přenesená",J578,0)</f>
        <v>0</v>
      </c>
      <c r="BH578" s="145">
        <f>IF(N578="sníž. přenesená",J578,0)</f>
        <v>0</v>
      </c>
      <c r="BI578" s="145">
        <f>IF(N578="nulová",J578,0)</f>
        <v>0</v>
      </c>
      <c r="BJ578" s="18" t="s">
        <v>79</v>
      </c>
      <c r="BK578" s="145">
        <f>ROUND(I578*H578,2)</f>
        <v>0</v>
      </c>
      <c r="BL578" s="18" t="s">
        <v>368</v>
      </c>
      <c r="BM578" s="144" t="s">
        <v>1938</v>
      </c>
    </row>
    <row r="579" spans="2:65" s="1" customFormat="1">
      <c r="B579" s="33"/>
      <c r="D579" s="161" t="s">
        <v>321</v>
      </c>
      <c r="F579" s="162" t="s">
        <v>6547</v>
      </c>
      <c r="I579" s="163"/>
      <c r="L579" s="33"/>
      <c r="M579" s="164"/>
      <c r="T579" s="52"/>
      <c r="AT579" s="18" t="s">
        <v>321</v>
      </c>
      <c r="AU579" s="18" t="s">
        <v>81</v>
      </c>
    </row>
    <row r="580" spans="2:65" s="12" customFormat="1">
      <c r="B580" s="146"/>
      <c r="D580" s="147" t="s">
        <v>313</v>
      </c>
      <c r="E580" s="148" t="s">
        <v>21</v>
      </c>
      <c r="F580" s="149" t="s">
        <v>6548</v>
      </c>
      <c r="H580" s="150">
        <v>26.088000000000001</v>
      </c>
      <c r="I580" s="151"/>
      <c r="L580" s="146"/>
      <c r="M580" s="152"/>
      <c r="T580" s="153"/>
      <c r="AT580" s="148" t="s">
        <v>313</v>
      </c>
      <c r="AU580" s="148" t="s">
        <v>81</v>
      </c>
      <c r="AV580" s="12" t="s">
        <v>81</v>
      </c>
      <c r="AW580" s="12" t="s">
        <v>34</v>
      </c>
      <c r="AX580" s="12" t="s">
        <v>72</v>
      </c>
      <c r="AY580" s="148" t="s">
        <v>306</v>
      </c>
    </row>
    <row r="581" spans="2:65" s="15" customFormat="1">
      <c r="B581" s="171"/>
      <c r="D581" s="147" t="s">
        <v>313</v>
      </c>
      <c r="E581" s="172" t="s">
        <v>21</v>
      </c>
      <c r="F581" s="173" t="s">
        <v>331</v>
      </c>
      <c r="H581" s="174">
        <v>26.088000000000001</v>
      </c>
      <c r="I581" s="175"/>
      <c r="L581" s="171"/>
      <c r="M581" s="176"/>
      <c r="T581" s="177"/>
      <c r="AT581" s="172" t="s">
        <v>313</v>
      </c>
      <c r="AU581" s="172" t="s">
        <v>81</v>
      </c>
      <c r="AV581" s="15" t="s">
        <v>108</v>
      </c>
      <c r="AW581" s="15" t="s">
        <v>34</v>
      </c>
      <c r="AX581" s="15" t="s">
        <v>79</v>
      </c>
      <c r="AY581" s="172" t="s">
        <v>306</v>
      </c>
    </row>
    <row r="582" spans="2:65" s="1" customFormat="1" ht="24.2" customHeight="1">
      <c r="B582" s="33"/>
      <c r="C582" s="179" t="s">
        <v>1201</v>
      </c>
      <c r="D582" s="179" t="s">
        <v>447</v>
      </c>
      <c r="E582" s="180" t="s">
        <v>6549</v>
      </c>
      <c r="F582" s="181" t="s">
        <v>6550</v>
      </c>
      <c r="G582" s="182" t="s">
        <v>236</v>
      </c>
      <c r="H582" s="183">
        <v>26.088000000000001</v>
      </c>
      <c r="I582" s="184"/>
      <c r="J582" s="185">
        <f>ROUND(I582*H582,2)</f>
        <v>0</v>
      </c>
      <c r="K582" s="181" t="s">
        <v>3596</v>
      </c>
      <c r="L582" s="186"/>
      <c r="M582" s="187" t="s">
        <v>21</v>
      </c>
      <c r="N582" s="188" t="s">
        <v>43</v>
      </c>
      <c r="P582" s="142">
        <f>O582*H582</f>
        <v>0</v>
      </c>
      <c r="Q582" s="142">
        <v>0</v>
      </c>
      <c r="R582" s="142">
        <f>Q582*H582</f>
        <v>0</v>
      </c>
      <c r="S582" s="142">
        <v>0</v>
      </c>
      <c r="T582" s="143">
        <f>S582*H582</f>
        <v>0</v>
      </c>
      <c r="AR582" s="144" t="s">
        <v>530</v>
      </c>
      <c r="AT582" s="144" t="s">
        <v>447</v>
      </c>
      <c r="AU582" s="144" t="s">
        <v>81</v>
      </c>
      <c r="AY582" s="18" t="s">
        <v>306</v>
      </c>
      <c r="BE582" s="145">
        <f>IF(N582="základní",J582,0)</f>
        <v>0</v>
      </c>
      <c r="BF582" s="145">
        <f>IF(N582="snížená",J582,0)</f>
        <v>0</v>
      </c>
      <c r="BG582" s="145">
        <f>IF(N582="zákl. přenesená",J582,0)</f>
        <v>0</v>
      </c>
      <c r="BH582" s="145">
        <f>IF(N582="sníž. přenesená",J582,0)</f>
        <v>0</v>
      </c>
      <c r="BI582" s="145">
        <f>IF(N582="nulová",J582,0)</f>
        <v>0</v>
      </c>
      <c r="BJ582" s="18" t="s">
        <v>79</v>
      </c>
      <c r="BK582" s="145">
        <f>ROUND(I582*H582,2)</f>
        <v>0</v>
      </c>
      <c r="BL582" s="18" t="s">
        <v>368</v>
      </c>
      <c r="BM582" s="144" t="s">
        <v>1951</v>
      </c>
    </row>
    <row r="583" spans="2:65" s="1" customFormat="1" ht="16.5" customHeight="1">
      <c r="B583" s="33"/>
      <c r="C583" s="133" t="s">
        <v>1218</v>
      </c>
      <c r="D583" s="133" t="s">
        <v>308</v>
      </c>
      <c r="E583" s="134" t="s">
        <v>1939</v>
      </c>
      <c r="F583" s="135" t="s">
        <v>1940</v>
      </c>
      <c r="G583" s="136" t="s">
        <v>236</v>
      </c>
      <c r="H583" s="137">
        <v>63.6</v>
      </c>
      <c r="I583" s="138"/>
      <c r="J583" s="139">
        <f>ROUND(I583*H583,2)</f>
        <v>0</v>
      </c>
      <c r="K583" s="135" t="s">
        <v>3596</v>
      </c>
      <c r="L583" s="33"/>
      <c r="M583" s="140" t="s">
        <v>21</v>
      </c>
      <c r="N583" s="141" t="s">
        <v>43</v>
      </c>
      <c r="P583" s="142">
        <f>O583*H583</f>
        <v>0</v>
      </c>
      <c r="Q583" s="142">
        <v>0</v>
      </c>
      <c r="R583" s="142">
        <f>Q583*H583</f>
        <v>0</v>
      </c>
      <c r="S583" s="142">
        <v>0</v>
      </c>
      <c r="T583" s="143">
        <f>S583*H583</f>
        <v>0</v>
      </c>
      <c r="AR583" s="144" t="s">
        <v>368</v>
      </c>
      <c r="AT583" s="144" t="s">
        <v>308</v>
      </c>
      <c r="AU583" s="144" t="s">
        <v>81</v>
      </c>
      <c r="AY583" s="18" t="s">
        <v>306</v>
      </c>
      <c r="BE583" s="145">
        <f>IF(N583="základní",J583,0)</f>
        <v>0</v>
      </c>
      <c r="BF583" s="145">
        <f>IF(N583="snížená",J583,0)</f>
        <v>0</v>
      </c>
      <c r="BG583" s="145">
        <f>IF(N583="zákl. přenesená",J583,0)</f>
        <v>0</v>
      </c>
      <c r="BH583" s="145">
        <f>IF(N583="sníž. přenesená",J583,0)</f>
        <v>0</v>
      </c>
      <c r="BI583" s="145">
        <f>IF(N583="nulová",J583,0)</f>
        <v>0</v>
      </c>
      <c r="BJ583" s="18" t="s">
        <v>79</v>
      </c>
      <c r="BK583" s="145">
        <f>ROUND(I583*H583,2)</f>
        <v>0</v>
      </c>
      <c r="BL583" s="18" t="s">
        <v>368</v>
      </c>
      <c r="BM583" s="144" t="s">
        <v>1963</v>
      </c>
    </row>
    <row r="584" spans="2:65" s="1" customFormat="1">
      <c r="B584" s="33"/>
      <c r="D584" s="161" t="s">
        <v>321</v>
      </c>
      <c r="F584" s="162" t="s">
        <v>6551</v>
      </c>
      <c r="I584" s="163"/>
      <c r="L584" s="33"/>
      <c r="M584" s="164"/>
      <c r="T584" s="52"/>
      <c r="AT584" s="18" t="s">
        <v>321</v>
      </c>
      <c r="AU584" s="18" t="s">
        <v>81</v>
      </c>
    </row>
    <row r="585" spans="2:65" s="1" customFormat="1" ht="37.9" customHeight="1">
      <c r="B585" s="33"/>
      <c r="C585" s="133" t="s">
        <v>1225</v>
      </c>
      <c r="D585" s="133" t="s">
        <v>308</v>
      </c>
      <c r="E585" s="134" t="s">
        <v>6552</v>
      </c>
      <c r="F585" s="135" t="s">
        <v>6553</v>
      </c>
      <c r="G585" s="136" t="s">
        <v>375</v>
      </c>
      <c r="H585" s="137">
        <v>0.73399999999999999</v>
      </c>
      <c r="I585" s="138"/>
      <c r="J585" s="139">
        <f>ROUND(I585*H585,2)</f>
        <v>0</v>
      </c>
      <c r="K585" s="135" t="s">
        <v>3596</v>
      </c>
      <c r="L585" s="33"/>
      <c r="M585" s="140" t="s">
        <v>21</v>
      </c>
      <c r="N585" s="141" t="s">
        <v>43</v>
      </c>
      <c r="P585" s="142">
        <f>O585*H585</f>
        <v>0</v>
      </c>
      <c r="Q585" s="142">
        <v>0</v>
      </c>
      <c r="R585" s="142">
        <f>Q585*H585</f>
        <v>0</v>
      </c>
      <c r="S585" s="142">
        <v>0</v>
      </c>
      <c r="T585" s="143">
        <f>S585*H585</f>
        <v>0</v>
      </c>
      <c r="AR585" s="144" t="s">
        <v>368</v>
      </c>
      <c r="AT585" s="144" t="s">
        <v>308</v>
      </c>
      <c r="AU585" s="144" t="s">
        <v>81</v>
      </c>
      <c r="AY585" s="18" t="s">
        <v>306</v>
      </c>
      <c r="BE585" s="145">
        <f>IF(N585="základní",J585,0)</f>
        <v>0</v>
      </c>
      <c r="BF585" s="145">
        <f>IF(N585="snížená",J585,0)</f>
        <v>0</v>
      </c>
      <c r="BG585" s="145">
        <f>IF(N585="zákl. přenesená",J585,0)</f>
        <v>0</v>
      </c>
      <c r="BH585" s="145">
        <f>IF(N585="sníž. přenesená",J585,0)</f>
        <v>0</v>
      </c>
      <c r="BI585" s="145">
        <f>IF(N585="nulová",J585,0)</f>
        <v>0</v>
      </c>
      <c r="BJ585" s="18" t="s">
        <v>79</v>
      </c>
      <c r="BK585" s="145">
        <f>ROUND(I585*H585,2)</f>
        <v>0</v>
      </c>
      <c r="BL585" s="18" t="s">
        <v>368</v>
      </c>
      <c r="BM585" s="144" t="s">
        <v>1977</v>
      </c>
    </row>
    <row r="586" spans="2:65" s="1" customFormat="1">
      <c r="B586" s="33"/>
      <c r="D586" s="161" t="s">
        <v>321</v>
      </c>
      <c r="F586" s="162" t="s">
        <v>6554</v>
      </c>
      <c r="I586" s="163"/>
      <c r="L586" s="33"/>
      <c r="M586" s="164"/>
      <c r="T586" s="52"/>
      <c r="AT586" s="18" t="s">
        <v>321</v>
      </c>
      <c r="AU586" s="18" t="s">
        <v>81</v>
      </c>
    </row>
    <row r="587" spans="2:65" s="1" customFormat="1" ht="44.25" customHeight="1">
      <c r="B587" s="33"/>
      <c r="C587" s="133" t="s">
        <v>1231</v>
      </c>
      <c r="D587" s="133" t="s">
        <v>308</v>
      </c>
      <c r="E587" s="134" t="s">
        <v>6555</v>
      </c>
      <c r="F587" s="135" t="s">
        <v>6556</v>
      </c>
      <c r="G587" s="136" t="s">
        <v>375</v>
      </c>
      <c r="H587" s="137">
        <v>0.73399999999999999</v>
      </c>
      <c r="I587" s="138"/>
      <c r="J587" s="139">
        <f>ROUND(I587*H587,2)</f>
        <v>0</v>
      </c>
      <c r="K587" s="135" t="s">
        <v>3596</v>
      </c>
      <c r="L587" s="33"/>
      <c r="M587" s="140" t="s">
        <v>21</v>
      </c>
      <c r="N587" s="141" t="s">
        <v>43</v>
      </c>
      <c r="P587" s="142">
        <f>O587*H587</f>
        <v>0</v>
      </c>
      <c r="Q587" s="142">
        <v>0</v>
      </c>
      <c r="R587" s="142">
        <f>Q587*H587</f>
        <v>0</v>
      </c>
      <c r="S587" s="142">
        <v>0</v>
      </c>
      <c r="T587" s="143">
        <f>S587*H587</f>
        <v>0</v>
      </c>
      <c r="AR587" s="144" t="s">
        <v>368</v>
      </c>
      <c r="AT587" s="144" t="s">
        <v>308</v>
      </c>
      <c r="AU587" s="144" t="s">
        <v>81</v>
      </c>
      <c r="AY587" s="18" t="s">
        <v>306</v>
      </c>
      <c r="BE587" s="145">
        <f>IF(N587="základní",J587,0)</f>
        <v>0</v>
      </c>
      <c r="BF587" s="145">
        <f>IF(N587="snížená",J587,0)</f>
        <v>0</v>
      </c>
      <c r="BG587" s="145">
        <f>IF(N587="zákl. přenesená",J587,0)</f>
        <v>0</v>
      </c>
      <c r="BH587" s="145">
        <f>IF(N587="sníž. přenesená",J587,0)</f>
        <v>0</v>
      </c>
      <c r="BI587" s="145">
        <f>IF(N587="nulová",J587,0)</f>
        <v>0</v>
      </c>
      <c r="BJ587" s="18" t="s">
        <v>79</v>
      </c>
      <c r="BK587" s="145">
        <f>ROUND(I587*H587,2)</f>
        <v>0</v>
      </c>
      <c r="BL587" s="18" t="s">
        <v>368</v>
      </c>
      <c r="BM587" s="144" t="s">
        <v>1989</v>
      </c>
    </row>
    <row r="588" spans="2:65" s="1" customFormat="1">
      <c r="B588" s="33"/>
      <c r="D588" s="161" t="s">
        <v>321</v>
      </c>
      <c r="F588" s="162" t="s">
        <v>6557</v>
      </c>
      <c r="I588" s="163"/>
      <c r="L588" s="33"/>
      <c r="M588" s="164"/>
      <c r="T588" s="52"/>
      <c r="AT588" s="18" t="s">
        <v>321</v>
      </c>
      <c r="AU588" s="18" t="s">
        <v>81</v>
      </c>
    </row>
    <row r="589" spans="2:65" s="11" customFormat="1" ht="22.9" customHeight="1">
      <c r="B589" s="121"/>
      <c r="D589" s="122" t="s">
        <v>71</v>
      </c>
      <c r="E589" s="131" t="s">
        <v>1943</v>
      </c>
      <c r="F589" s="131" t="s">
        <v>1944</v>
      </c>
      <c r="I589" s="124"/>
      <c r="J589" s="132">
        <f>BK589</f>
        <v>0</v>
      </c>
      <c r="L589" s="121"/>
      <c r="M589" s="126"/>
      <c r="P589" s="127">
        <f>SUM(P590:P612)</f>
        <v>0</v>
      </c>
      <c r="R589" s="127">
        <f>SUM(R590:R612)</f>
        <v>0</v>
      </c>
      <c r="T589" s="128">
        <f>SUM(T590:T612)</f>
        <v>0</v>
      </c>
      <c r="AR589" s="122" t="s">
        <v>81</v>
      </c>
      <c r="AT589" s="129" t="s">
        <v>71</v>
      </c>
      <c r="AU589" s="129" t="s">
        <v>79</v>
      </c>
      <c r="AY589" s="122" t="s">
        <v>306</v>
      </c>
      <c r="BK589" s="130">
        <f>SUM(BK590:BK612)</f>
        <v>0</v>
      </c>
    </row>
    <row r="590" spans="2:65" s="1" customFormat="1" ht="16.5" customHeight="1">
      <c r="B590" s="33"/>
      <c r="C590" s="133" t="s">
        <v>1236</v>
      </c>
      <c r="D590" s="133" t="s">
        <v>308</v>
      </c>
      <c r="E590" s="134" t="s">
        <v>6558</v>
      </c>
      <c r="F590" s="135" t="s">
        <v>6559</v>
      </c>
      <c r="G590" s="136" t="s">
        <v>2087</v>
      </c>
      <c r="H590" s="137">
        <v>1</v>
      </c>
      <c r="I590" s="138"/>
      <c r="J590" s="139">
        <f>ROUND(I590*H590,2)</f>
        <v>0</v>
      </c>
      <c r="K590" s="135" t="s">
        <v>311</v>
      </c>
      <c r="L590" s="33"/>
      <c r="M590" s="140" t="s">
        <v>21</v>
      </c>
      <c r="N590" s="141" t="s">
        <v>43</v>
      </c>
      <c r="P590" s="142">
        <f>O590*H590</f>
        <v>0</v>
      </c>
      <c r="Q590" s="142">
        <v>0</v>
      </c>
      <c r="R590" s="142">
        <f>Q590*H590</f>
        <v>0</v>
      </c>
      <c r="S590" s="142">
        <v>0</v>
      </c>
      <c r="T590" s="143">
        <f>S590*H590</f>
        <v>0</v>
      </c>
      <c r="AR590" s="144" t="s">
        <v>368</v>
      </c>
      <c r="AT590" s="144" t="s">
        <v>308</v>
      </c>
      <c r="AU590" s="144" t="s">
        <v>81</v>
      </c>
      <c r="AY590" s="18" t="s">
        <v>306</v>
      </c>
      <c r="BE590" s="145">
        <f>IF(N590="základní",J590,0)</f>
        <v>0</v>
      </c>
      <c r="BF590" s="145">
        <f>IF(N590="snížená",J590,0)</f>
        <v>0</v>
      </c>
      <c r="BG590" s="145">
        <f>IF(N590="zákl. přenesená",J590,0)</f>
        <v>0</v>
      </c>
      <c r="BH590" s="145">
        <f>IF(N590="sníž. přenesená",J590,0)</f>
        <v>0</v>
      </c>
      <c r="BI590" s="145">
        <f>IF(N590="nulová",J590,0)</f>
        <v>0</v>
      </c>
      <c r="BJ590" s="18" t="s">
        <v>79</v>
      </c>
      <c r="BK590" s="145">
        <f>ROUND(I590*H590,2)</f>
        <v>0</v>
      </c>
      <c r="BL590" s="18" t="s">
        <v>368</v>
      </c>
      <c r="BM590" s="144" t="s">
        <v>2005</v>
      </c>
    </row>
    <row r="591" spans="2:65" s="12" customFormat="1">
      <c r="B591" s="146"/>
      <c r="D591" s="147" t="s">
        <v>313</v>
      </c>
      <c r="E591" s="148" t="s">
        <v>21</v>
      </c>
      <c r="F591" s="149" t="s">
        <v>79</v>
      </c>
      <c r="H591" s="150">
        <v>1</v>
      </c>
      <c r="I591" s="151"/>
      <c r="L591" s="146"/>
      <c r="M591" s="152"/>
      <c r="T591" s="153"/>
      <c r="AT591" s="148" t="s">
        <v>313</v>
      </c>
      <c r="AU591" s="148" t="s">
        <v>81</v>
      </c>
      <c r="AV591" s="12" t="s">
        <v>81</v>
      </c>
      <c r="AW591" s="12" t="s">
        <v>34</v>
      </c>
      <c r="AX591" s="12" t="s">
        <v>72</v>
      </c>
      <c r="AY591" s="148" t="s">
        <v>306</v>
      </c>
    </row>
    <row r="592" spans="2:65" s="15" customFormat="1">
      <c r="B592" s="171"/>
      <c r="D592" s="147" t="s">
        <v>313</v>
      </c>
      <c r="E592" s="172" t="s">
        <v>21</v>
      </c>
      <c r="F592" s="173" t="s">
        <v>331</v>
      </c>
      <c r="H592" s="174">
        <v>1</v>
      </c>
      <c r="I592" s="175"/>
      <c r="L592" s="171"/>
      <c r="M592" s="176"/>
      <c r="T592" s="177"/>
      <c r="AT592" s="172" t="s">
        <v>313</v>
      </c>
      <c r="AU592" s="172" t="s">
        <v>81</v>
      </c>
      <c r="AV592" s="15" t="s">
        <v>108</v>
      </c>
      <c r="AW592" s="15" t="s">
        <v>34</v>
      </c>
      <c r="AX592" s="15" t="s">
        <v>79</v>
      </c>
      <c r="AY592" s="172" t="s">
        <v>306</v>
      </c>
    </row>
    <row r="593" spans="2:65" s="1" customFormat="1" ht="24.2" customHeight="1">
      <c r="B593" s="33"/>
      <c r="C593" s="133" t="s">
        <v>1243</v>
      </c>
      <c r="D593" s="133" t="s">
        <v>308</v>
      </c>
      <c r="E593" s="134" t="s">
        <v>6560</v>
      </c>
      <c r="F593" s="135" t="s">
        <v>6561</v>
      </c>
      <c r="G593" s="136" t="s">
        <v>240</v>
      </c>
      <c r="H593" s="137">
        <v>0.68</v>
      </c>
      <c r="I593" s="138"/>
      <c r="J593" s="139">
        <f>ROUND(I593*H593,2)</f>
        <v>0</v>
      </c>
      <c r="K593" s="135" t="s">
        <v>311</v>
      </c>
      <c r="L593" s="33"/>
      <c r="M593" s="140" t="s">
        <v>21</v>
      </c>
      <c r="N593" s="141" t="s">
        <v>43</v>
      </c>
      <c r="P593" s="142">
        <f>O593*H593</f>
        <v>0</v>
      </c>
      <c r="Q593" s="142">
        <v>0</v>
      </c>
      <c r="R593" s="142">
        <f>Q593*H593</f>
        <v>0</v>
      </c>
      <c r="S593" s="142">
        <v>0</v>
      </c>
      <c r="T593" s="143">
        <f>S593*H593</f>
        <v>0</v>
      </c>
      <c r="AR593" s="144" t="s">
        <v>368</v>
      </c>
      <c r="AT593" s="144" t="s">
        <v>308</v>
      </c>
      <c r="AU593" s="144" t="s">
        <v>81</v>
      </c>
      <c r="AY593" s="18" t="s">
        <v>306</v>
      </c>
      <c r="BE593" s="145">
        <f>IF(N593="základní",J593,0)</f>
        <v>0</v>
      </c>
      <c r="BF593" s="145">
        <f>IF(N593="snížená",J593,0)</f>
        <v>0</v>
      </c>
      <c r="BG593" s="145">
        <f>IF(N593="zákl. přenesená",J593,0)</f>
        <v>0</v>
      </c>
      <c r="BH593" s="145">
        <f>IF(N593="sníž. přenesená",J593,0)</f>
        <v>0</v>
      </c>
      <c r="BI593" s="145">
        <f>IF(N593="nulová",J593,0)</f>
        <v>0</v>
      </c>
      <c r="BJ593" s="18" t="s">
        <v>79</v>
      </c>
      <c r="BK593" s="145">
        <f>ROUND(I593*H593,2)</f>
        <v>0</v>
      </c>
      <c r="BL593" s="18" t="s">
        <v>368</v>
      </c>
      <c r="BM593" s="144" t="s">
        <v>2019</v>
      </c>
    </row>
    <row r="594" spans="2:65" s="1" customFormat="1" ht="19.5">
      <c r="B594" s="33"/>
      <c r="D594" s="147" t="s">
        <v>356</v>
      </c>
      <c r="F594" s="178" t="s">
        <v>6562</v>
      </c>
      <c r="I594" s="163"/>
      <c r="L594" s="33"/>
      <c r="M594" s="164"/>
      <c r="T594" s="52"/>
      <c r="AT594" s="18" t="s">
        <v>356</v>
      </c>
      <c r="AU594" s="18" t="s">
        <v>81</v>
      </c>
    </row>
    <row r="595" spans="2:65" s="14" customFormat="1">
      <c r="B595" s="165"/>
      <c r="D595" s="147" t="s">
        <v>313</v>
      </c>
      <c r="E595" s="166" t="s">
        <v>21</v>
      </c>
      <c r="F595" s="167" t="s">
        <v>6563</v>
      </c>
      <c r="H595" s="166" t="s">
        <v>21</v>
      </c>
      <c r="I595" s="168"/>
      <c r="L595" s="165"/>
      <c r="M595" s="169"/>
      <c r="T595" s="170"/>
      <c r="AT595" s="166" t="s">
        <v>313</v>
      </c>
      <c r="AU595" s="166" t="s">
        <v>81</v>
      </c>
      <c r="AV595" s="14" t="s">
        <v>79</v>
      </c>
      <c r="AW595" s="14" t="s">
        <v>34</v>
      </c>
      <c r="AX595" s="14" t="s">
        <v>72</v>
      </c>
      <c r="AY595" s="166" t="s">
        <v>306</v>
      </c>
    </row>
    <row r="596" spans="2:65" s="12" customFormat="1">
      <c r="B596" s="146"/>
      <c r="D596" s="147" t="s">
        <v>313</v>
      </c>
      <c r="E596" s="148" t="s">
        <v>21</v>
      </c>
      <c r="F596" s="149" t="s">
        <v>6564</v>
      </c>
      <c r="H596" s="150">
        <v>0.68</v>
      </c>
      <c r="I596" s="151"/>
      <c r="L596" s="146"/>
      <c r="M596" s="152"/>
      <c r="T596" s="153"/>
      <c r="AT596" s="148" t="s">
        <v>313</v>
      </c>
      <c r="AU596" s="148" t="s">
        <v>81</v>
      </c>
      <c r="AV596" s="12" t="s">
        <v>81</v>
      </c>
      <c r="AW596" s="12" t="s">
        <v>34</v>
      </c>
      <c r="AX596" s="12" t="s">
        <v>72</v>
      </c>
      <c r="AY596" s="148" t="s">
        <v>306</v>
      </c>
    </row>
    <row r="597" spans="2:65" s="15" customFormat="1">
      <c r="B597" s="171"/>
      <c r="D597" s="147" t="s">
        <v>313</v>
      </c>
      <c r="E597" s="172" t="s">
        <v>21</v>
      </c>
      <c r="F597" s="173" t="s">
        <v>331</v>
      </c>
      <c r="H597" s="174">
        <v>0.68</v>
      </c>
      <c r="I597" s="175"/>
      <c r="L597" s="171"/>
      <c r="M597" s="176"/>
      <c r="T597" s="177"/>
      <c r="AT597" s="172" t="s">
        <v>313</v>
      </c>
      <c r="AU597" s="172" t="s">
        <v>81</v>
      </c>
      <c r="AV597" s="15" t="s">
        <v>108</v>
      </c>
      <c r="AW597" s="15" t="s">
        <v>34</v>
      </c>
      <c r="AX597" s="15" t="s">
        <v>79</v>
      </c>
      <c r="AY597" s="172" t="s">
        <v>306</v>
      </c>
    </row>
    <row r="598" spans="2:65" s="1" customFormat="1" ht="24.2" customHeight="1">
      <c r="B598" s="33"/>
      <c r="C598" s="133" t="s">
        <v>1249</v>
      </c>
      <c r="D598" s="133" t="s">
        <v>308</v>
      </c>
      <c r="E598" s="134" t="s">
        <v>6565</v>
      </c>
      <c r="F598" s="135" t="s">
        <v>6566</v>
      </c>
      <c r="G598" s="136" t="s">
        <v>240</v>
      </c>
      <c r="H598" s="137">
        <v>6.2</v>
      </c>
      <c r="I598" s="138"/>
      <c r="J598" s="139">
        <f>ROUND(I598*H598,2)</f>
        <v>0</v>
      </c>
      <c r="K598" s="135" t="s">
        <v>3596</v>
      </c>
      <c r="L598" s="33"/>
      <c r="M598" s="140" t="s">
        <v>21</v>
      </c>
      <c r="N598" s="141" t="s">
        <v>43</v>
      </c>
      <c r="P598" s="142">
        <f>O598*H598</f>
        <v>0</v>
      </c>
      <c r="Q598" s="142">
        <v>0</v>
      </c>
      <c r="R598" s="142">
        <f>Q598*H598</f>
        <v>0</v>
      </c>
      <c r="S598" s="142">
        <v>0</v>
      </c>
      <c r="T598" s="143">
        <f>S598*H598</f>
        <v>0</v>
      </c>
      <c r="AR598" s="144" t="s">
        <v>368</v>
      </c>
      <c r="AT598" s="144" t="s">
        <v>308</v>
      </c>
      <c r="AU598" s="144" t="s">
        <v>81</v>
      </c>
      <c r="AY598" s="18" t="s">
        <v>306</v>
      </c>
      <c r="BE598" s="145">
        <f>IF(N598="základní",J598,0)</f>
        <v>0</v>
      </c>
      <c r="BF598" s="145">
        <f>IF(N598="snížená",J598,0)</f>
        <v>0</v>
      </c>
      <c r="BG598" s="145">
        <f>IF(N598="zákl. přenesená",J598,0)</f>
        <v>0</v>
      </c>
      <c r="BH598" s="145">
        <f>IF(N598="sníž. přenesená",J598,0)</f>
        <v>0</v>
      </c>
      <c r="BI598" s="145">
        <f>IF(N598="nulová",J598,0)</f>
        <v>0</v>
      </c>
      <c r="BJ598" s="18" t="s">
        <v>79</v>
      </c>
      <c r="BK598" s="145">
        <f>ROUND(I598*H598,2)</f>
        <v>0</v>
      </c>
      <c r="BL598" s="18" t="s">
        <v>368</v>
      </c>
      <c r="BM598" s="144" t="s">
        <v>2030</v>
      </c>
    </row>
    <row r="599" spans="2:65" s="1" customFormat="1">
      <c r="B599" s="33"/>
      <c r="D599" s="161" t="s">
        <v>321</v>
      </c>
      <c r="F599" s="162" t="s">
        <v>6567</v>
      </c>
      <c r="I599" s="163"/>
      <c r="L599" s="33"/>
      <c r="M599" s="164"/>
      <c r="T599" s="52"/>
      <c r="AT599" s="18" t="s">
        <v>321</v>
      </c>
      <c r="AU599" s="18" t="s">
        <v>81</v>
      </c>
    </row>
    <row r="600" spans="2:65" s="1" customFormat="1" ht="19.5">
      <c r="B600" s="33"/>
      <c r="D600" s="147" t="s">
        <v>356</v>
      </c>
      <c r="F600" s="178" t="s">
        <v>6568</v>
      </c>
      <c r="I600" s="163"/>
      <c r="L600" s="33"/>
      <c r="M600" s="164"/>
      <c r="T600" s="52"/>
      <c r="AT600" s="18" t="s">
        <v>356</v>
      </c>
      <c r="AU600" s="18" t="s">
        <v>81</v>
      </c>
    </row>
    <row r="601" spans="2:65" s="14" customFormat="1">
      <c r="B601" s="165"/>
      <c r="D601" s="147" t="s">
        <v>313</v>
      </c>
      <c r="E601" s="166" t="s">
        <v>21</v>
      </c>
      <c r="F601" s="167" t="s">
        <v>6569</v>
      </c>
      <c r="H601" s="166" t="s">
        <v>21</v>
      </c>
      <c r="I601" s="168"/>
      <c r="L601" s="165"/>
      <c r="M601" s="169"/>
      <c r="T601" s="170"/>
      <c r="AT601" s="166" t="s">
        <v>313</v>
      </c>
      <c r="AU601" s="166" t="s">
        <v>81</v>
      </c>
      <c r="AV601" s="14" t="s">
        <v>79</v>
      </c>
      <c r="AW601" s="14" t="s">
        <v>34</v>
      </c>
      <c r="AX601" s="14" t="s">
        <v>72</v>
      </c>
      <c r="AY601" s="166" t="s">
        <v>306</v>
      </c>
    </row>
    <row r="602" spans="2:65" s="12" customFormat="1">
      <c r="B602" s="146"/>
      <c r="D602" s="147" t="s">
        <v>313</v>
      </c>
      <c r="E602" s="148" t="s">
        <v>21</v>
      </c>
      <c r="F602" s="149" t="s">
        <v>6570</v>
      </c>
      <c r="H602" s="150">
        <v>6.2</v>
      </c>
      <c r="I602" s="151"/>
      <c r="L602" s="146"/>
      <c r="M602" s="152"/>
      <c r="T602" s="153"/>
      <c r="AT602" s="148" t="s">
        <v>313</v>
      </c>
      <c r="AU602" s="148" t="s">
        <v>81</v>
      </c>
      <c r="AV602" s="12" t="s">
        <v>81</v>
      </c>
      <c r="AW602" s="12" t="s">
        <v>34</v>
      </c>
      <c r="AX602" s="12" t="s">
        <v>72</v>
      </c>
      <c r="AY602" s="148" t="s">
        <v>306</v>
      </c>
    </row>
    <row r="603" spans="2:65" s="15" customFormat="1">
      <c r="B603" s="171"/>
      <c r="D603" s="147" t="s">
        <v>313</v>
      </c>
      <c r="E603" s="172" t="s">
        <v>21</v>
      </c>
      <c r="F603" s="173" t="s">
        <v>331</v>
      </c>
      <c r="H603" s="174">
        <v>6.2</v>
      </c>
      <c r="I603" s="175"/>
      <c r="L603" s="171"/>
      <c r="M603" s="176"/>
      <c r="T603" s="177"/>
      <c r="AT603" s="172" t="s">
        <v>313</v>
      </c>
      <c r="AU603" s="172" t="s">
        <v>81</v>
      </c>
      <c r="AV603" s="15" t="s">
        <v>108</v>
      </c>
      <c r="AW603" s="15" t="s">
        <v>34</v>
      </c>
      <c r="AX603" s="15" t="s">
        <v>79</v>
      </c>
      <c r="AY603" s="172" t="s">
        <v>306</v>
      </c>
    </row>
    <row r="604" spans="2:65" s="1" customFormat="1" ht="16.5" customHeight="1">
      <c r="B604" s="33"/>
      <c r="C604" s="133" t="s">
        <v>1254</v>
      </c>
      <c r="D604" s="133" t="s">
        <v>308</v>
      </c>
      <c r="E604" s="134" t="s">
        <v>6571</v>
      </c>
      <c r="F604" s="135" t="s">
        <v>6572</v>
      </c>
      <c r="G604" s="136" t="s">
        <v>236</v>
      </c>
      <c r="H604" s="137">
        <v>15.48</v>
      </c>
      <c r="I604" s="138"/>
      <c r="J604" s="139">
        <f>ROUND(I604*H604,2)</f>
        <v>0</v>
      </c>
      <c r="K604" s="135" t="s">
        <v>311</v>
      </c>
      <c r="L604" s="33"/>
      <c r="M604" s="140" t="s">
        <v>21</v>
      </c>
      <c r="N604" s="141" t="s">
        <v>43</v>
      </c>
      <c r="P604" s="142">
        <f>O604*H604</f>
        <v>0</v>
      </c>
      <c r="Q604" s="142">
        <v>0</v>
      </c>
      <c r="R604" s="142">
        <f>Q604*H604</f>
        <v>0</v>
      </c>
      <c r="S604" s="142">
        <v>0</v>
      </c>
      <c r="T604" s="143">
        <f>S604*H604</f>
        <v>0</v>
      </c>
      <c r="AR604" s="144" t="s">
        <v>368</v>
      </c>
      <c r="AT604" s="144" t="s">
        <v>308</v>
      </c>
      <c r="AU604" s="144" t="s">
        <v>81</v>
      </c>
      <c r="AY604" s="18" t="s">
        <v>306</v>
      </c>
      <c r="BE604" s="145">
        <f>IF(N604="základní",J604,0)</f>
        <v>0</v>
      </c>
      <c r="BF604" s="145">
        <f>IF(N604="snížená",J604,0)</f>
        <v>0</v>
      </c>
      <c r="BG604" s="145">
        <f>IF(N604="zákl. přenesená",J604,0)</f>
        <v>0</v>
      </c>
      <c r="BH604" s="145">
        <f>IF(N604="sníž. přenesená",J604,0)</f>
        <v>0</v>
      </c>
      <c r="BI604" s="145">
        <f>IF(N604="nulová",J604,0)</f>
        <v>0</v>
      </c>
      <c r="BJ604" s="18" t="s">
        <v>79</v>
      </c>
      <c r="BK604" s="145">
        <f>ROUND(I604*H604,2)</f>
        <v>0</v>
      </c>
      <c r="BL604" s="18" t="s">
        <v>368</v>
      </c>
      <c r="BM604" s="144" t="s">
        <v>2042</v>
      </c>
    </row>
    <row r="605" spans="2:65" s="12" customFormat="1">
      <c r="B605" s="146"/>
      <c r="D605" s="147" t="s">
        <v>313</v>
      </c>
      <c r="E605" s="148" t="s">
        <v>21</v>
      </c>
      <c r="F605" s="149" t="s">
        <v>6573</v>
      </c>
      <c r="H605" s="150">
        <v>15.48</v>
      </c>
      <c r="I605" s="151"/>
      <c r="L605" s="146"/>
      <c r="M605" s="152"/>
      <c r="T605" s="153"/>
      <c r="AT605" s="148" t="s">
        <v>313</v>
      </c>
      <c r="AU605" s="148" t="s">
        <v>81</v>
      </c>
      <c r="AV605" s="12" t="s">
        <v>81</v>
      </c>
      <c r="AW605" s="12" t="s">
        <v>34</v>
      </c>
      <c r="AX605" s="12" t="s">
        <v>72</v>
      </c>
      <c r="AY605" s="148" t="s">
        <v>306</v>
      </c>
    </row>
    <row r="606" spans="2:65" s="15" customFormat="1">
      <c r="B606" s="171"/>
      <c r="D606" s="147" t="s">
        <v>313</v>
      </c>
      <c r="E606" s="172" t="s">
        <v>21</v>
      </c>
      <c r="F606" s="173" t="s">
        <v>331</v>
      </c>
      <c r="H606" s="174">
        <v>15.48</v>
      </c>
      <c r="I606" s="175"/>
      <c r="L606" s="171"/>
      <c r="M606" s="176"/>
      <c r="T606" s="177"/>
      <c r="AT606" s="172" t="s">
        <v>313</v>
      </c>
      <c r="AU606" s="172" t="s">
        <v>81</v>
      </c>
      <c r="AV606" s="15" t="s">
        <v>108</v>
      </c>
      <c r="AW606" s="15" t="s">
        <v>34</v>
      </c>
      <c r="AX606" s="15" t="s">
        <v>79</v>
      </c>
      <c r="AY606" s="172" t="s">
        <v>306</v>
      </c>
    </row>
    <row r="607" spans="2:65" s="1" customFormat="1" ht="16.5" customHeight="1">
      <c r="B607" s="33"/>
      <c r="C607" s="133" t="s">
        <v>1260</v>
      </c>
      <c r="D607" s="133" t="s">
        <v>308</v>
      </c>
      <c r="E607" s="134" t="s">
        <v>6574</v>
      </c>
      <c r="F607" s="135" t="s">
        <v>6575</v>
      </c>
      <c r="G607" s="136" t="s">
        <v>5493</v>
      </c>
      <c r="H607" s="137">
        <v>1</v>
      </c>
      <c r="I607" s="138"/>
      <c r="J607" s="139">
        <f>ROUND(I607*H607,2)</f>
        <v>0</v>
      </c>
      <c r="K607" s="135" t="s">
        <v>311</v>
      </c>
      <c r="L607" s="33"/>
      <c r="M607" s="140" t="s">
        <v>21</v>
      </c>
      <c r="N607" s="141" t="s">
        <v>43</v>
      </c>
      <c r="P607" s="142">
        <f>O607*H607</f>
        <v>0</v>
      </c>
      <c r="Q607" s="142">
        <v>0</v>
      </c>
      <c r="R607" s="142">
        <f>Q607*H607</f>
        <v>0</v>
      </c>
      <c r="S607" s="142">
        <v>0</v>
      </c>
      <c r="T607" s="143">
        <f>S607*H607</f>
        <v>0</v>
      </c>
      <c r="AR607" s="144" t="s">
        <v>368</v>
      </c>
      <c r="AT607" s="144" t="s">
        <v>308</v>
      </c>
      <c r="AU607" s="144" t="s">
        <v>81</v>
      </c>
      <c r="AY607" s="18" t="s">
        <v>306</v>
      </c>
      <c r="BE607" s="145">
        <f>IF(N607="základní",J607,0)</f>
        <v>0</v>
      </c>
      <c r="BF607" s="145">
        <f>IF(N607="snížená",J607,0)</f>
        <v>0</v>
      </c>
      <c r="BG607" s="145">
        <f>IF(N607="zákl. přenesená",J607,0)</f>
        <v>0</v>
      </c>
      <c r="BH607" s="145">
        <f>IF(N607="sníž. přenesená",J607,0)</f>
        <v>0</v>
      </c>
      <c r="BI607" s="145">
        <f>IF(N607="nulová",J607,0)</f>
        <v>0</v>
      </c>
      <c r="BJ607" s="18" t="s">
        <v>79</v>
      </c>
      <c r="BK607" s="145">
        <f>ROUND(I607*H607,2)</f>
        <v>0</v>
      </c>
      <c r="BL607" s="18" t="s">
        <v>368</v>
      </c>
      <c r="BM607" s="144" t="s">
        <v>2053</v>
      </c>
    </row>
    <row r="608" spans="2:65" s="1" customFormat="1" ht="16.5" customHeight="1">
      <c r="B608" s="33"/>
      <c r="C608" s="133" t="s">
        <v>1266</v>
      </c>
      <c r="D608" s="133" t="s">
        <v>308</v>
      </c>
      <c r="E608" s="134" t="s">
        <v>6576</v>
      </c>
      <c r="F608" s="135" t="s">
        <v>6577</v>
      </c>
      <c r="G608" s="136" t="s">
        <v>2087</v>
      </c>
      <c r="H608" s="137">
        <v>1</v>
      </c>
      <c r="I608" s="138"/>
      <c r="J608" s="139">
        <f>ROUND(I608*H608,2)</f>
        <v>0</v>
      </c>
      <c r="K608" s="135" t="s">
        <v>311</v>
      </c>
      <c r="L608" s="33"/>
      <c r="M608" s="140" t="s">
        <v>21</v>
      </c>
      <c r="N608" s="141" t="s">
        <v>43</v>
      </c>
      <c r="P608" s="142">
        <f>O608*H608</f>
        <v>0</v>
      </c>
      <c r="Q608" s="142">
        <v>0</v>
      </c>
      <c r="R608" s="142">
        <f>Q608*H608</f>
        <v>0</v>
      </c>
      <c r="S608" s="142">
        <v>0</v>
      </c>
      <c r="T608" s="143">
        <f>S608*H608</f>
        <v>0</v>
      </c>
      <c r="AR608" s="144" t="s">
        <v>368</v>
      </c>
      <c r="AT608" s="144" t="s">
        <v>308</v>
      </c>
      <c r="AU608" s="144" t="s">
        <v>81</v>
      </c>
      <c r="AY608" s="18" t="s">
        <v>306</v>
      </c>
      <c r="BE608" s="145">
        <f>IF(N608="základní",J608,0)</f>
        <v>0</v>
      </c>
      <c r="BF608" s="145">
        <f>IF(N608="snížená",J608,0)</f>
        <v>0</v>
      </c>
      <c r="BG608" s="145">
        <f>IF(N608="zákl. přenesená",J608,0)</f>
        <v>0</v>
      </c>
      <c r="BH608" s="145">
        <f>IF(N608="sníž. přenesená",J608,0)</f>
        <v>0</v>
      </c>
      <c r="BI608" s="145">
        <f>IF(N608="nulová",J608,0)</f>
        <v>0</v>
      </c>
      <c r="BJ608" s="18" t="s">
        <v>79</v>
      </c>
      <c r="BK608" s="145">
        <f>ROUND(I608*H608,2)</f>
        <v>0</v>
      </c>
      <c r="BL608" s="18" t="s">
        <v>368</v>
      </c>
      <c r="BM608" s="144" t="s">
        <v>2066</v>
      </c>
    </row>
    <row r="609" spans="2:65" s="1" customFormat="1" ht="24.2" customHeight="1">
      <c r="B609" s="33"/>
      <c r="C609" s="133" t="s">
        <v>1273</v>
      </c>
      <c r="D609" s="133" t="s">
        <v>308</v>
      </c>
      <c r="E609" s="134" t="s">
        <v>1971</v>
      </c>
      <c r="F609" s="135" t="s">
        <v>6578</v>
      </c>
      <c r="G609" s="136" t="s">
        <v>375</v>
      </c>
      <c r="H609" s="137">
        <v>1.4E-2</v>
      </c>
      <c r="I609" s="138"/>
      <c r="J609" s="139">
        <f>ROUND(I609*H609,2)</f>
        <v>0</v>
      </c>
      <c r="K609" s="135" t="s">
        <v>3596</v>
      </c>
      <c r="L609" s="33"/>
      <c r="M609" s="140" t="s">
        <v>21</v>
      </c>
      <c r="N609" s="141" t="s">
        <v>43</v>
      </c>
      <c r="P609" s="142">
        <f>O609*H609</f>
        <v>0</v>
      </c>
      <c r="Q609" s="142">
        <v>0</v>
      </c>
      <c r="R609" s="142">
        <f>Q609*H609</f>
        <v>0</v>
      </c>
      <c r="S609" s="142">
        <v>0</v>
      </c>
      <c r="T609" s="143">
        <f>S609*H609</f>
        <v>0</v>
      </c>
      <c r="AR609" s="144" t="s">
        <v>368</v>
      </c>
      <c r="AT609" s="144" t="s">
        <v>308</v>
      </c>
      <c r="AU609" s="144" t="s">
        <v>81</v>
      </c>
      <c r="AY609" s="18" t="s">
        <v>306</v>
      </c>
      <c r="BE609" s="145">
        <f>IF(N609="základní",J609,0)</f>
        <v>0</v>
      </c>
      <c r="BF609" s="145">
        <f>IF(N609="snížená",J609,0)</f>
        <v>0</v>
      </c>
      <c r="BG609" s="145">
        <f>IF(N609="zákl. přenesená",J609,0)</f>
        <v>0</v>
      </c>
      <c r="BH609" s="145">
        <f>IF(N609="sníž. přenesená",J609,0)</f>
        <v>0</v>
      </c>
      <c r="BI609" s="145">
        <f>IF(N609="nulová",J609,0)</f>
        <v>0</v>
      </c>
      <c r="BJ609" s="18" t="s">
        <v>79</v>
      </c>
      <c r="BK609" s="145">
        <f>ROUND(I609*H609,2)</f>
        <v>0</v>
      </c>
      <c r="BL609" s="18" t="s">
        <v>368</v>
      </c>
      <c r="BM609" s="144" t="s">
        <v>2078</v>
      </c>
    </row>
    <row r="610" spans="2:65" s="1" customFormat="1">
      <c r="B610" s="33"/>
      <c r="D610" s="161" t="s">
        <v>321</v>
      </c>
      <c r="F610" s="162" t="s">
        <v>6579</v>
      </c>
      <c r="I610" s="163"/>
      <c r="L610" s="33"/>
      <c r="M610" s="164"/>
      <c r="T610" s="52"/>
      <c r="AT610" s="18" t="s">
        <v>321</v>
      </c>
      <c r="AU610" s="18" t="s">
        <v>81</v>
      </c>
    </row>
    <row r="611" spans="2:65" s="1" customFormat="1" ht="37.9" customHeight="1">
      <c r="B611" s="33"/>
      <c r="C611" s="133" t="s">
        <v>1279</v>
      </c>
      <c r="D611" s="133" t="s">
        <v>308</v>
      </c>
      <c r="E611" s="134" t="s">
        <v>6580</v>
      </c>
      <c r="F611" s="135" t="s">
        <v>6581</v>
      </c>
      <c r="G611" s="136" t="s">
        <v>375</v>
      </c>
      <c r="H611" s="137">
        <v>1.4E-2</v>
      </c>
      <c r="I611" s="138"/>
      <c r="J611" s="139">
        <f>ROUND(I611*H611,2)</f>
        <v>0</v>
      </c>
      <c r="K611" s="135" t="s">
        <v>3596</v>
      </c>
      <c r="L611" s="33"/>
      <c r="M611" s="140" t="s">
        <v>21</v>
      </c>
      <c r="N611" s="141" t="s">
        <v>43</v>
      </c>
      <c r="P611" s="142">
        <f>O611*H611</f>
        <v>0</v>
      </c>
      <c r="Q611" s="142">
        <v>0</v>
      </c>
      <c r="R611" s="142">
        <f>Q611*H611</f>
        <v>0</v>
      </c>
      <c r="S611" s="142">
        <v>0</v>
      </c>
      <c r="T611" s="143">
        <f>S611*H611</f>
        <v>0</v>
      </c>
      <c r="AR611" s="144" t="s">
        <v>368</v>
      </c>
      <c r="AT611" s="144" t="s">
        <v>308</v>
      </c>
      <c r="AU611" s="144" t="s">
        <v>81</v>
      </c>
      <c r="AY611" s="18" t="s">
        <v>306</v>
      </c>
      <c r="BE611" s="145">
        <f>IF(N611="základní",J611,0)</f>
        <v>0</v>
      </c>
      <c r="BF611" s="145">
        <f>IF(N611="snížená",J611,0)</f>
        <v>0</v>
      </c>
      <c r="BG611" s="145">
        <f>IF(N611="zákl. přenesená",J611,0)</f>
        <v>0</v>
      </c>
      <c r="BH611" s="145">
        <f>IF(N611="sníž. přenesená",J611,0)</f>
        <v>0</v>
      </c>
      <c r="BI611" s="145">
        <f>IF(N611="nulová",J611,0)</f>
        <v>0</v>
      </c>
      <c r="BJ611" s="18" t="s">
        <v>79</v>
      </c>
      <c r="BK611" s="145">
        <f>ROUND(I611*H611,2)</f>
        <v>0</v>
      </c>
      <c r="BL611" s="18" t="s">
        <v>368</v>
      </c>
      <c r="BM611" s="144" t="s">
        <v>2090</v>
      </c>
    </row>
    <row r="612" spans="2:65" s="1" customFormat="1">
      <c r="B612" s="33"/>
      <c r="D612" s="161" t="s">
        <v>321</v>
      </c>
      <c r="F612" s="162" t="s">
        <v>6582</v>
      </c>
      <c r="I612" s="163"/>
      <c r="L612" s="33"/>
      <c r="M612" s="164"/>
      <c r="T612" s="52"/>
      <c r="AT612" s="18" t="s">
        <v>321</v>
      </c>
      <c r="AU612" s="18" t="s">
        <v>81</v>
      </c>
    </row>
    <row r="613" spans="2:65" s="11" customFormat="1" ht="22.9" customHeight="1">
      <c r="B613" s="121"/>
      <c r="D613" s="122" t="s">
        <v>71</v>
      </c>
      <c r="E613" s="131" t="s">
        <v>1975</v>
      </c>
      <c r="F613" s="131" t="s">
        <v>1976</v>
      </c>
      <c r="I613" s="124"/>
      <c r="J613" s="132">
        <f>BK613</f>
        <v>0</v>
      </c>
      <c r="L613" s="121"/>
      <c r="M613" s="126"/>
      <c r="P613" s="127">
        <f>SUM(P614:P636)</f>
        <v>0</v>
      </c>
      <c r="R613" s="127">
        <f>SUM(R614:R636)</f>
        <v>0</v>
      </c>
      <c r="T613" s="128">
        <f>SUM(T614:T636)</f>
        <v>0</v>
      </c>
      <c r="AR613" s="122" t="s">
        <v>81</v>
      </c>
      <c r="AT613" s="129" t="s">
        <v>71</v>
      </c>
      <c r="AU613" s="129" t="s">
        <v>79</v>
      </c>
      <c r="AY613" s="122" t="s">
        <v>306</v>
      </c>
      <c r="BK613" s="130">
        <f>SUM(BK614:BK636)</f>
        <v>0</v>
      </c>
    </row>
    <row r="614" spans="2:65" s="1" customFormat="1" ht="16.5" customHeight="1">
      <c r="B614" s="33"/>
      <c r="C614" s="133" t="s">
        <v>1285</v>
      </c>
      <c r="D614" s="133" t="s">
        <v>308</v>
      </c>
      <c r="E614" s="134" t="s">
        <v>6583</v>
      </c>
      <c r="F614" s="135" t="s">
        <v>6584</v>
      </c>
      <c r="G614" s="136" t="s">
        <v>422</v>
      </c>
      <c r="H614" s="137">
        <v>1</v>
      </c>
      <c r="I614" s="138"/>
      <c r="J614" s="139">
        <f>ROUND(I614*H614,2)</f>
        <v>0</v>
      </c>
      <c r="K614" s="135" t="s">
        <v>311</v>
      </c>
      <c r="L614" s="33"/>
      <c r="M614" s="140" t="s">
        <v>21</v>
      </c>
      <c r="N614" s="141" t="s">
        <v>43</v>
      </c>
      <c r="P614" s="142">
        <f>O614*H614</f>
        <v>0</v>
      </c>
      <c r="Q614" s="142">
        <v>0</v>
      </c>
      <c r="R614" s="142">
        <f>Q614*H614</f>
        <v>0</v>
      </c>
      <c r="S614" s="142">
        <v>0</v>
      </c>
      <c r="T614" s="143">
        <f>S614*H614</f>
        <v>0</v>
      </c>
      <c r="AR614" s="144" t="s">
        <v>368</v>
      </c>
      <c r="AT614" s="144" t="s">
        <v>308</v>
      </c>
      <c r="AU614" s="144" t="s">
        <v>81</v>
      </c>
      <c r="AY614" s="18" t="s">
        <v>306</v>
      </c>
      <c r="BE614" s="145">
        <f>IF(N614="základní",J614,0)</f>
        <v>0</v>
      </c>
      <c r="BF614" s="145">
        <f>IF(N614="snížená",J614,0)</f>
        <v>0</v>
      </c>
      <c r="BG614" s="145">
        <f>IF(N614="zákl. přenesená",J614,0)</f>
        <v>0</v>
      </c>
      <c r="BH614" s="145">
        <f>IF(N614="sníž. přenesená",J614,0)</f>
        <v>0</v>
      </c>
      <c r="BI614" s="145">
        <f>IF(N614="nulová",J614,0)</f>
        <v>0</v>
      </c>
      <c r="BJ614" s="18" t="s">
        <v>79</v>
      </c>
      <c r="BK614" s="145">
        <f>ROUND(I614*H614,2)</f>
        <v>0</v>
      </c>
      <c r="BL614" s="18" t="s">
        <v>368</v>
      </c>
      <c r="BM614" s="144" t="s">
        <v>2100</v>
      </c>
    </row>
    <row r="615" spans="2:65" s="1" customFormat="1" ht="24.2" customHeight="1">
      <c r="B615" s="33"/>
      <c r="C615" s="133" t="s">
        <v>1291</v>
      </c>
      <c r="D615" s="133" t="s">
        <v>308</v>
      </c>
      <c r="E615" s="134" t="s">
        <v>6585</v>
      </c>
      <c r="F615" s="135" t="s">
        <v>6586</v>
      </c>
      <c r="G615" s="136" t="s">
        <v>661</v>
      </c>
      <c r="H615" s="137">
        <v>1</v>
      </c>
      <c r="I615" s="138"/>
      <c r="J615" s="139">
        <f>ROUND(I615*H615,2)</f>
        <v>0</v>
      </c>
      <c r="K615" s="135" t="s">
        <v>3596</v>
      </c>
      <c r="L615" s="33"/>
      <c r="M615" s="140" t="s">
        <v>21</v>
      </c>
      <c r="N615" s="141" t="s">
        <v>43</v>
      </c>
      <c r="P615" s="142">
        <f>O615*H615</f>
        <v>0</v>
      </c>
      <c r="Q615" s="142">
        <v>0</v>
      </c>
      <c r="R615" s="142">
        <f>Q615*H615</f>
        <v>0</v>
      </c>
      <c r="S615" s="142">
        <v>0</v>
      </c>
      <c r="T615" s="143">
        <f>S615*H615</f>
        <v>0</v>
      </c>
      <c r="AR615" s="144" t="s">
        <v>368</v>
      </c>
      <c r="AT615" s="144" t="s">
        <v>308</v>
      </c>
      <c r="AU615" s="144" t="s">
        <v>81</v>
      </c>
      <c r="AY615" s="18" t="s">
        <v>306</v>
      </c>
      <c r="BE615" s="145">
        <f>IF(N615="základní",J615,0)</f>
        <v>0</v>
      </c>
      <c r="BF615" s="145">
        <f>IF(N615="snížená",J615,0)</f>
        <v>0</v>
      </c>
      <c r="BG615" s="145">
        <f>IF(N615="zákl. přenesená",J615,0)</f>
        <v>0</v>
      </c>
      <c r="BH615" s="145">
        <f>IF(N615="sníž. přenesená",J615,0)</f>
        <v>0</v>
      </c>
      <c r="BI615" s="145">
        <f>IF(N615="nulová",J615,0)</f>
        <v>0</v>
      </c>
      <c r="BJ615" s="18" t="s">
        <v>79</v>
      </c>
      <c r="BK615" s="145">
        <f>ROUND(I615*H615,2)</f>
        <v>0</v>
      </c>
      <c r="BL615" s="18" t="s">
        <v>368</v>
      </c>
      <c r="BM615" s="144" t="s">
        <v>2110</v>
      </c>
    </row>
    <row r="616" spans="2:65" s="1" customFormat="1">
      <c r="B616" s="33"/>
      <c r="D616" s="161" t="s">
        <v>321</v>
      </c>
      <c r="F616" s="162" t="s">
        <v>6587</v>
      </c>
      <c r="I616" s="163"/>
      <c r="L616" s="33"/>
      <c r="M616" s="164"/>
      <c r="T616" s="52"/>
      <c r="AT616" s="18" t="s">
        <v>321</v>
      </c>
      <c r="AU616" s="18" t="s">
        <v>81</v>
      </c>
    </row>
    <row r="617" spans="2:65" s="1" customFormat="1" ht="16.5" customHeight="1">
      <c r="B617" s="33"/>
      <c r="C617" s="179" t="s">
        <v>1297</v>
      </c>
      <c r="D617" s="179" t="s">
        <v>447</v>
      </c>
      <c r="E617" s="180" t="s">
        <v>6588</v>
      </c>
      <c r="F617" s="181" t="s">
        <v>6589</v>
      </c>
      <c r="G617" s="182" t="s">
        <v>661</v>
      </c>
      <c r="H617" s="183">
        <v>1</v>
      </c>
      <c r="I617" s="184"/>
      <c r="J617" s="185">
        <f>ROUND(I617*H617,2)</f>
        <v>0</v>
      </c>
      <c r="K617" s="181" t="s">
        <v>3596</v>
      </c>
      <c r="L617" s="186"/>
      <c r="M617" s="187" t="s">
        <v>21</v>
      </c>
      <c r="N617" s="188" t="s">
        <v>43</v>
      </c>
      <c r="P617" s="142">
        <f>O617*H617</f>
        <v>0</v>
      </c>
      <c r="Q617" s="142">
        <v>0</v>
      </c>
      <c r="R617" s="142">
        <f>Q617*H617</f>
        <v>0</v>
      </c>
      <c r="S617" s="142">
        <v>0</v>
      </c>
      <c r="T617" s="143">
        <f>S617*H617</f>
        <v>0</v>
      </c>
      <c r="AR617" s="144" t="s">
        <v>530</v>
      </c>
      <c r="AT617" s="144" t="s">
        <v>447</v>
      </c>
      <c r="AU617" s="144" t="s">
        <v>81</v>
      </c>
      <c r="AY617" s="18" t="s">
        <v>306</v>
      </c>
      <c r="BE617" s="145">
        <f>IF(N617="základní",J617,0)</f>
        <v>0</v>
      </c>
      <c r="BF617" s="145">
        <f>IF(N617="snížená",J617,0)</f>
        <v>0</v>
      </c>
      <c r="BG617" s="145">
        <f>IF(N617="zákl. přenesená",J617,0)</f>
        <v>0</v>
      </c>
      <c r="BH617" s="145">
        <f>IF(N617="sníž. přenesená",J617,0)</f>
        <v>0</v>
      </c>
      <c r="BI617" s="145">
        <f>IF(N617="nulová",J617,0)</f>
        <v>0</v>
      </c>
      <c r="BJ617" s="18" t="s">
        <v>79</v>
      </c>
      <c r="BK617" s="145">
        <f>ROUND(I617*H617,2)</f>
        <v>0</v>
      </c>
      <c r="BL617" s="18" t="s">
        <v>368</v>
      </c>
      <c r="BM617" s="144" t="s">
        <v>2121</v>
      </c>
    </row>
    <row r="618" spans="2:65" s="1" customFormat="1" ht="24.2" customHeight="1">
      <c r="B618" s="33"/>
      <c r="C618" s="133" t="s">
        <v>1302</v>
      </c>
      <c r="D618" s="133" t="s">
        <v>308</v>
      </c>
      <c r="E618" s="134" t="s">
        <v>6590</v>
      </c>
      <c r="F618" s="135" t="s">
        <v>6591</v>
      </c>
      <c r="G618" s="136" t="s">
        <v>661</v>
      </c>
      <c r="H618" s="137">
        <v>1</v>
      </c>
      <c r="I618" s="138"/>
      <c r="J618" s="139">
        <f>ROUND(I618*H618,2)</f>
        <v>0</v>
      </c>
      <c r="K618" s="135" t="s">
        <v>3596</v>
      </c>
      <c r="L618" s="33"/>
      <c r="M618" s="140" t="s">
        <v>21</v>
      </c>
      <c r="N618" s="141" t="s">
        <v>43</v>
      </c>
      <c r="P618" s="142">
        <f>O618*H618</f>
        <v>0</v>
      </c>
      <c r="Q618" s="142">
        <v>0</v>
      </c>
      <c r="R618" s="142">
        <f>Q618*H618</f>
        <v>0</v>
      </c>
      <c r="S618" s="142">
        <v>0</v>
      </c>
      <c r="T618" s="143">
        <f>S618*H618</f>
        <v>0</v>
      </c>
      <c r="AR618" s="144" t="s">
        <v>368</v>
      </c>
      <c r="AT618" s="144" t="s">
        <v>308</v>
      </c>
      <c r="AU618" s="144" t="s">
        <v>81</v>
      </c>
      <c r="AY618" s="18" t="s">
        <v>306</v>
      </c>
      <c r="BE618" s="145">
        <f>IF(N618="základní",J618,0)</f>
        <v>0</v>
      </c>
      <c r="BF618" s="145">
        <f>IF(N618="snížená",J618,0)</f>
        <v>0</v>
      </c>
      <c r="BG618" s="145">
        <f>IF(N618="zákl. přenesená",J618,0)</f>
        <v>0</v>
      </c>
      <c r="BH618" s="145">
        <f>IF(N618="sníž. přenesená",J618,0)</f>
        <v>0</v>
      </c>
      <c r="BI618" s="145">
        <f>IF(N618="nulová",J618,0)</f>
        <v>0</v>
      </c>
      <c r="BJ618" s="18" t="s">
        <v>79</v>
      </c>
      <c r="BK618" s="145">
        <f>ROUND(I618*H618,2)</f>
        <v>0</v>
      </c>
      <c r="BL618" s="18" t="s">
        <v>368</v>
      </c>
      <c r="BM618" s="144" t="s">
        <v>2131</v>
      </c>
    </row>
    <row r="619" spans="2:65" s="1" customFormat="1">
      <c r="B619" s="33"/>
      <c r="D619" s="161" t="s">
        <v>321</v>
      </c>
      <c r="F619" s="162" t="s">
        <v>6592</v>
      </c>
      <c r="I619" s="163"/>
      <c r="L619" s="33"/>
      <c r="M619" s="164"/>
      <c r="T619" s="52"/>
      <c r="AT619" s="18" t="s">
        <v>321</v>
      </c>
      <c r="AU619" s="18" t="s">
        <v>81</v>
      </c>
    </row>
    <row r="620" spans="2:65" s="1" customFormat="1" ht="16.5" customHeight="1">
      <c r="B620" s="33"/>
      <c r="C620" s="179" t="s">
        <v>1307</v>
      </c>
      <c r="D620" s="179" t="s">
        <v>447</v>
      </c>
      <c r="E620" s="180" t="s">
        <v>6593</v>
      </c>
      <c r="F620" s="181" t="s">
        <v>6594</v>
      </c>
      <c r="G620" s="182" t="s">
        <v>661</v>
      </c>
      <c r="H620" s="183">
        <v>1</v>
      </c>
      <c r="I620" s="184"/>
      <c r="J620" s="185">
        <f>ROUND(I620*H620,2)</f>
        <v>0</v>
      </c>
      <c r="K620" s="181" t="s">
        <v>3596</v>
      </c>
      <c r="L620" s="186"/>
      <c r="M620" s="187" t="s">
        <v>21</v>
      </c>
      <c r="N620" s="188" t="s">
        <v>43</v>
      </c>
      <c r="P620" s="142">
        <f>O620*H620</f>
        <v>0</v>
      </c>
      <c r="Q620" s="142">
        <v>0</v>
      </c>
      <c r="R620" s="142">
        <f>Q620*H620</f>
        <v>0</v>
      </c>
      <c r="S620" s="142">
        <v>0</v>
      </c>
      <c r="T620" s="143">
        <f>S620*H620</f>
        <v>0</v>
      </c>
      <c r="AR620" s="144" t="s">
        <v>530</v>
      </c>
      <c r="AT620" s="144" t="s">
        <v>447</v>
      </c>
      <c r="AU620" s="144" t="s">
        <v>81</v>
      </c>
      <c r="AY620" s="18" t="s">
        <v>306</v>
      </c>
      <c r="BE620" s="145">
        <f>IF(N620="základní",J620,0)</f>
        <v>0</v>
      </c>
      <c r="BF620" s="145">
        <f>IF(N620="snížená",J620,0)</f>
        <v>0</v>
      </c>
      <c r="BG620" s="145">
        <f>IF(N620="zákl. přenesená",J620,0)</f>
        <v>0</v>
      </c>
      <c r="BH620" s="145">
        <f>IF(N620="sníž. přenesená",J620,0)</f>
        <v>0</v>
      </c>
      <c r="BI620" s="145">
        <f>IF(N620="nulová",J620,0)</f>
        <v>0</v>
      </c>
      <c r="BJ620" s="18" t="s">
        <v>79</v>
      </c>
      <c r="BK620" s="145">
        <f>ROUND(I620*H620,2)</f>
        <v>0</v>
      </c>
      <c r="BL620" s="18" t="s">
        <v>368</v>
      </c>
      <c r="BM620" s="144" t="s">
        <v>2141</v>
      </c>
    </row>
    <row r="621" spans="2:65" s="1" customFormat="1" ht="16.5" customHeight="1">
      <c r="B621" s="33"/>
      <c r="C621" s="133" t="s">
        <v>1312</v>
      </c>
      <c r="D621" s="133" t="s">
        <v>308</v>
      </c>
      <c r="E621" s="134" t="s">
        <v>6595</v>
      </c>
      <c r="F621" s="135" t="s">
        <v>6596</v>
      </c>
      <c r="G621" s="136" t="s">
        <v>661</v>
      </c>
      <c r="H621" s="137">
        <v>2</v>
      </c>
      <c r="I621" s="138"/>
      <c r="J621" s="139">
        <f>ROUND(I621*H621,2)</f>
        <v>0</v>
      </c>
      <c r="K621" s="135" t="s">
        <v>3596</v>
      </c>
      <c r="L621" s="33"/>
      <c r="M621" s="140" t="s">
        <v>21</v>
      </c>
      <c r="N621" s="141" t="s">
        <v>43</v>
      </c>
      <c r="P621" s="142">
        <f>O621*H621</f>
        <v>0</v>
      </c>
      <c r="Q621" s="142">
        <v>0</v>
      </c>
      <c r="R621" s="142">
        <f>Q621*H621</f>
        <v>0</v>
      </c>
      <c r="S621" s="142">
        <v>0</v>
      </c>
      <c r="T621" s="143">
        <f>S621*H621</f>
        <v>0</v>
      </c>
      <c r="AR621" s="144" t="s">
        <v>368</v>
      </c>
      <c r="AT621" s="144" t="s">
        <v>308</v>
      </c>
      <c r="AU621" s="144" t="s">
        <v>81</v>
      </c>
      <c r="AY621" s="18" t="s">
        <v>306</v>
      </c>
      <c r="BE621" s="145">
        <f>IF(N621="základní",J621,0)</f>
        <v>0</v>
      </c>
      <c r="BF621" s="145">
        <f>IF(N621="snížená",J621,0)</f>
        <v>0</v>
      </c>
      <c r="BG621" s="145">
        <f>IF(N621="zákl. přenesená",J621,0)</f>
        <v>0</v>
      </c>
      <c r="BH621" s="145">
        <f>IF(N621="sníž. přenesená",J621,0)</f>
        <v>0</v>
      </c>
      <c r="BI621" s="145">
        <f>IF(N621="nulová",J621,0)</f>
        <v>0</v>
      </c>
      <c r="BJ621" s="18" t="s">
        <v>79</v>
      </c>
      <c r="BK621" s="145">
        <f>ROUND(I621*H621,2)</f>
        <v>0</v>
      </c>
      <c r="BL621" s="18" t="s">
        <v>368</v>
      </c>
      <c r="BM621" s="144" t="s">
        <v>2151</v>
      </c>
    </row>
    <row r="622" spans="2:65" s="1" customFormat="1">
      <c r="B622" s="33"/>
      <c r="D622" s="161" t="s">
        <v>321</v>
      </c>
      <c r="F622" s="162" t="s">
        <v>6597</v>
      </c>
      <c r="I622" s="163"/>
      <c r="L622" s="33"/>
      <c r="M622" s="164"/>
      <c r="T622" s="52"/>
      <c r="AT622" s="18" t="s">
        <v>321</v>
      </c>
      <c r="AU622" s="18" t="s">
        <v>81</v>
      </c>
    </row>
    <row r="623" spans="2:65" s="1" customFormat="1" ht="16.5" customHeight="1">
      <c r="B623" s="33"/>
      <c r="C623" s="179" t="s">
        <v>1318</v>
      </c>
      <c r="D623" s="179" t="s">
        <v>447</v>
      </c>
      <c r="E623" s="180" t="s">
        <v>6598</v>
      </c>
      <c r="F623" s="181" t="s">
        <v>6599</v>
      </c>
      <c r="G623" s="182" t="s">
        <v>661</v>
      </c>
      <c r="H623" s="183">
        <v>2</v>
      </c>
      <c r="I623" s="184"/>
      <c r="J623" s="185">
        <f>ROUND(I623*H623,2)</f>
        <v>0</v>
      </c>
      <c r="K623" s="181" t="s">
        <v>3596</v>
      </c>
      <c r="L623" s="186"/>
      <c r="M623" s="187" t="s">
        <v>21</v>
      </c>
      <c r="N623" s="188" t="s">
        <v>43</v>
      </c>
      <c r="P623" s="142">
        <f>O623*H623</f>
        <v>0</v>
      </c>
      <c r="Q623" s="142">
        <v>0</v>
      </c>
      <c r="R623" s="142">
        <f>Q623*H623</f>
        <v>0</v>
      </c>
      <c r="S623" s="142">
        <v>0</v>
      </c>
      <c r="T623" s="143">
        <f>S623*H623</f>
        <v>0</v>
      </c>
      <c r="AR623" s="144" t="s">
        <v>530</v>
      </c>
      <c r="AT623" s="144" t="s">
        <v>447</v>
      </c>
      <c r="AU623" s="144" t="s">
        <v>81</v>
      </c>
      <c r="AY623" s="18" t="s">
        <v>306</v>
      </c>
      <c r="BE623" s="145">
        <f>IF(N623="základní",J623,0)</f>
        <v>0</v>
      </c>
      <c r="BF623" s="145">
        <f>IF(N623="snížená",J623,0)</f>
        <v>0</v>
      </c>
      <c r="BG623" s="145">
        <f>IF(N623="zákl. přenesená",J623,0)</f>
        <v>0</v>
      </c>
      <c r="BH623" s="145">
        <f>IF(N623="sníž. přenesená",J623,0)</f>
        <v>0</v>
      </c>
      <c r="BI623" s="145">
        <f>IF(N623="nulová",J623,0)</f>
        <v>0</v>
      </c>
      <c r="BJ623" s="18" t="s">
        <v>79</v>
      </c>
      <c r="BK623" s="145">
        <f>ROUND(I623*H623,2)</f>
        <v>0</v>
      </c>
      <c r="BL623" s="18" t="s">
        <v>368</v>
      </c>
      <c r="BM623" s="144" t="s">
        <v>2161</v>
      </c>
    </row>
    <row r="624" spans="2:65" s="1" customFormat="1" ht="16.5" customHeight="1">
      <c r="B624" s="33"/>
      <c r="C624" s="133" t="s">
        <v>1324</v>
      </c>
      <c r="D624" s="133" t="s">
        <v>308</v>
      </c>
      <c r="E624" s="134" t="s">
        <v>4936</v>
      </c>
      <c r="F624" s="135" t="s">
        <v>4937</v>
      </c>
      <c r="G624" s="136" t="s">
        <v>661</v>
      </c>
      <c r="H624" s="137">
        <v>1</v>
      </c>
      <c r="I624" s="138"/>
      <c r="J624" s="139">
        <f>ROUND(I624*H624,2)</f>
        <v>0</v>
      </c>
      <c r="K624" s="135" t="s">
        <v>3596</v>
      </c>
      <c r="L624" s="33"/>
      <c r="M624" s="140" t="s">
        <v>21</v>
      </c>
      <c r="N624" s="141" t="s">
        <v>43</v>
      </c>
      <c r="P624" s="142">
        <f>O624*H624</f>
        <v>0</v>
      </c>
      <c r="Q624" s="142">
        <v>0</v>
      </c>
      <c r="R624" s="142">
        <f>Q624*H624</f>
        <v>0</v>
      </c>
      <c r="S624" s="142">
        <v>0</v>
      </c>
      <c r="T624" s="143">
        <f>S624*H624</f>
        <v>0</v>
      </c>
      <c r="AR624" s="144" t="s">
        <v>368</v>
      </c>
      <c r="AT624" s="144" t="s">
        <v>308</v>
      </c>
      <c r="AU624" s="144" t="s">
        <v>81</v>
      </c>
      <c r="AY624" s="18" t="s">
        <v>306</v>
      </c>
      <c r="BE624" s="145">
        <f>IF(N624="základní",J624,0)</f>
        <v>0</v>
      </c>
      <c r="BF624" s="145">
        <f>IF(N624="snížená",J624,0)</f>
        <v>0</v>
      </c>
      <c r="BG624" s="145">
        <f>IF(N624="zákl. přenesená",J624,0)</f>
        <v>0</v>
      </c>
      <c r="BH624" s="145">
        <f>IF(N624="sníž. přenesená",J624,0)</f>
        <v>0</v>
      </c>
      <c r="BI624" s="145">
        <f>IF(N624="nulová",J624,0)</f>
        <v>0</v>
      </c>
      <c r="BJ624" s="18" t="s">
        <v>79</v>
      </c>
      <c r="BK624" s="145">
        <f>ROUND(I624*H624,2)</f>
        <v>0</v>
      </c>
      <c r="BL624" s="18" t="s">
        <v>368</v>
      </c>
      <c r="BM624" s="144" t="s">
        <v>2176</v>
      </c>
    </row>
    <row r="625" spans="2:65" s="1" customFormat="1">
      <c r="B625" s="33"/>
      <c r="D625" s="161" t="s">
        <v>321</v>
      </c>
      <c r="F625" s="162" t="s">
        <v>4939</v>
      </c>
      <c r="I625" s="163"/>
      <c r="L625" s="33"/>
      <c r="M625" s="164"/>
      <c r="T625" s="52"/>
      <c r="AT625" s="18" t="s">
        <v>321</v>
      </c>
      <c r="AU625" s="18" t="s">
        <v>81</v>
      </c>
    </row>
    <row r="626" spans="2:65" s="1" customFormat="1" ht="16.5" customHeight="1">
      <c r="B626" s="33"/>
      <c r="C626" s="179" t="s">
        <v>1333</v>
      </c>
      <c r="D626" s="179" t="s">
        <v>447</v>
      </c>
      <c r="E626" s="180" t="s">
        <v>4941</v>
      </c>
      <c r="F626" s="181" t="s">
        <v>4942</v>
      </c>
      <c r="G626" s="182" t="s">
        <v>661</v>
      </c>
      <c r="H626" s="183">
        <v>1</v>
      </c>
      <c r="I626" s="184"/>
      <c r="J626" s="185">
        <f>ROUND(I626*H626,2)</f>
        <v>0</v>
      </c>
      <c r="K626" s="181" t="s">
        <v>3596</v>
      </c>
      <c r="L626" s="186"/>
      <c r="M626" s="187" t="s">
        <v>21</v>
      </c>
      <c r="N626" s="188" t="s">
        <v>43</v>
      </c>
      <c r="P626" s="142">
        <f>O626*H626</f>
        <v>0</v>
      </c>
      <c r="Q626" s="142">
        <v>0</v>
      </c>
      <c r="R626" s="142">
        <f>Q626*H626</f>
        <v>0</v>
      </c>
      <c r="S626" s="142">
        <v>0</v>
      </c>
      <c r="T626" s="143">
        <f>S626*H626</f>
        <v>0</v>
      </c>
      <c r="AR626" s="144" t="s">
        <v>530</v>
      </c>
      <c r="AT626" s="144" t="s">
        <v>447</v>
      </c>
      <c r="AU626" s="144" t="s">
        <v>81</v>
      </c>
      <c r="AY626" s="18" t="s">
        <v>306</v>
      </c>
      <c r="BE626" s="145">
        <f>IF(N626="základní",J626,0)</f>
        <v>0</v>
      </c>
      <c r="BF626" s="145">
        <f>IF(N626="snížená",J626,0)</f>
        <v>0</v>
      </c>
      <c r="BG626" s="145">
        <f>IF(N626="zákl. přenesená",J626,0)</f>
        <v>0</v>
      </c>
      <c r="BH626" s="145">
        <f>IF(N626="sníž. přenesená",J626,0)</f>
        <v>0</v>
      </c>
      <c r="BI626" s="145">
        <f>IF(N626="nulová",J626,0)</f>
        <v>0</v>
      </c>
      <c r="BJ626" s="18" t="s">
        <v>79</v>
      </c>
      <c r="BK626" s="145">
        <f>ROUND(I626*H626,2)</f>
        <v>0</v>
      </c>
      <c r="BL626" s="18" t="s">
        <v>368</v>
      </c>
      <c r="BM626" s="144" t="s">
        <v>2190</v>
      </c>
    </row>
    <row r="627" spans="2:65" s="1" customFormat="1" ht="16.5" customHeight="1">
      <c r="B627" s="33"/>
      <c r="C627" s="133" t="s">
        <v>1338</v>
      </c>
      <c r="D627" s="133" t="s">
        <v>308</v>
      </c>
      <c r="E627" s="134" t="s">
        <v>6600</v>
      </c>
      <c r="F627" s="135" t="s">
        <v>6601</v>
      </c>
      <c r="G627" s="136" t="s">
        <v>661</v>
      </c>
      <c r="H627" s="137">
        <v>2</v>
      </c>
      <c r="I627" s="138"/>
      <c r="J627" s="139">
        <f>ROUND(I627*H627,2)</f>
        <v>0</v>
      </c>
      <c r="K627" s="135" t="s">
        <v>3596</v>
      </c>
      <c r="L627" s="33"/>
      <c r="M627" s="140" t="s">
        <v>21</v>
      </c>
      <c r="N627" s="141" t="s">
        <v>43</v>
      </c>
      <c r="P627" s="142">
        <f>O627*H627</f>
        <v>0</v>
      </c>
      <c r="Q627" s="142">
        <v>0</v>
      </c>
      <c r="R627" s="142">
        <f>Q627*H627</f>
        <v>0</v>
      </c>
      <c r="S627" s="142">
        <v>0</v>
      </c>
      <c r="T627" s="143">
        <f>S627*H627</f>
        <v>0</v>
      </c>
      <c r="AR627" s="144" t="s">
        <v>368</v>
      </c>
      <c r="AT627" s="144" t="s">
        <v>308</v>
      </c>
      <c r="AU627" s="144" t="s">
        <v>81</v>
      </c>
      <c r="AY627" s="18" t="s">
        <v>306</v>
      </c>
      <c r="BE627" s="145">
        <f>IF(N627="základní",J627,0)</f>
        <v>0</v>
      </c>
      <c r="BF627" s="145">
        <f>IF(N627="snížená",J627,0)</f>
        <v>0</v>
      </c>
      <c r="BG627" s="145">
        <f>IF(N627="zákl. přenesená",J627,0)</f>
        <v>0</v>
      </c>
      <c r="BH627" s="145">
        <f>IF(N627="sníž. přenesená",J627,0)</f>
        <v>0</v>
      </c>
      <c r="BI627" s="145">
        <f>IF(N627="nulová",J627,0)</f>
        <v>0</v>
      </c>
      <c r="BJ627" s="18" t="s">
        <v>79</v>
      </c>
      <c r="BK627" s="145">
        <f>ROUND(I627*H627,2)</f>
        <v>0</v>
      </c>
      <c r="BL627" s="18" t="s">
        <v>368</v>
      </c>
      <c r="BM627" s="144" t="s">
        <v>2202</v>
      </c>
    </row>
    <row r="628" spans="2:65" s="1" customFormat="1">
      <c r="B628" s="33"/>
      <c r="D628" s="161" t="s">
        <v>321</v>
      </c>
      <c r="F628" s="162" t="s">
        <v>6602</v>
      </c>
      <c r="I628" s="163"/>
      <c r="L628" s="33"/>
      <c r="M628" s="164"/>
      <c r="T628" s="52"/>
      <c r="AT628" s="18" t="s">
        <v>321</v>
      </c>
      <c r="AU628" s="18" t="s">
        <v>81</v>
      </c>
    </row>
    <row r="629" spans="2:65" s="1" customFormat="1" ht="16.5" customHeight="1">
      <c r="B629" s="33"/>
      <c r="C629" s="179" t="s">
        <v>1343</v>
      </c>
      <c r="D629" s="179" t="s">
        <v>447</v>
      </c>
      <c r="E629" s="180" t="s">
        <v>6603</v>
      </c>
      <c r="F629" s="181" t="s">
        <v>6604</v>
      </c>
      <c r="G629" s="182" t="s">
        <v>661</v>
      </c>
      <c r="H629" s="183">
        <v>2</v>
      </c>
      <c r="I629" s="184"/>
      <c r="J629" s="185">
        <f>ROUND(I629*H629,2)</f>
        <v>0</v>
      </c>
      <c r="K629" s="181" t="s">
        <v>3596</v>
      </c>
      <c r="L629" s="186"/>
      <c r="M629" s="187" t="s">
        <v>21</v>
      </c>
      <c r="N629" s="188" t="s">
        <v>43</v>
      </c>
      <c r="P629" s="142">
        <f>O629*H629</f>
        <v>0</v>
      </c>
      <c r="Q629" s="142">
        <v>0</v>
      </c>
      <c r="R629" s="142">
        <f>Q629*H629</f>
        <v>0</v>
      </c>
      <c r="S629" s="142">
        <v>0</v>
      </c>
      <c r="T629" s="143">
        <f>S629*H629</f>
        <v>0</v>
      </c>
      <c r="AR629" s="144" t="s">
        <v>530</v>
      </c>
      <c r="AT629" s="144" t="s">
        <v>447</v>
      </c>
      <c r="AU629" s="144" t="s">
        <v>81</v>
      </c>
      <c r="AY629" s="18" t="s">
        <v>306</v>
      </c>
      <c r="BE629" s="145">
        <f>IF(N629="základní",J629,0)</f>
        <v>0</v>
      </c>
      <c r="BF629" s="145">
        <f>IF(N629="snížená",J629,0)</f>
        <v>0</v>
      </c>
      <c r="BG629" s="145">
        <f>IF(N629="zákl. přenesená",J629,0)</f>
        <v>0</v>
      </c>
      <c r="BH629" s="145">
        <f>IF(N629="sníž. přenesená",J629,0)</f>
        <v>0</v>
      </c>
      <c r="BI629" s="145">
        <f>IF(N629="nulová",J629,0)</f>
        <v>0</v>
      </c>
      <c r="BJ629" s="18" t="s">
        <v>79</v>
      </c>
      <c r="BK629" s="145">
        <f>ROUND(I629*H629,2)</f>
        <v>0</v>
      </c>
      <c r="BL629" s="18" t="s">
        <v>368</v>
      </c>
      <c r="BM629" s="144" t="s">
        <v>2214</v>
      </c>
    </row>
    <row r="630" spans="2:65" s="1" customFormat="1" ht="16.5" customHeight="1">
      <c r="B630" s="33"/>
      <c r="C630" s="133" t="s">
        <v>1348</v>
      </c>
      <c r="D630" s="133" t="s">
        <v>308</v>
      </c>
      <c r="E630" s="134" t="s">
        <v>6605</v>
      </c>
      <c r="F630" s="135" t="s">
        <v>6606</v>
      </c>
      <c r="G630" s="136" t="s">
        <v>661</v>
      </c>
      <c r="H630" s="137">
        <v>1</v>
      </c>
      <c r="I630" s="138"/>
      <c r="J630" s="139">
        <f>ROUND(I630*H630,2)</f>
        <v>0</v>
      </c>
      <c r="K630" s="135" t="s">
        <v>3596</v>
      </c>
      <c r="L630" s="33"/>
      <c r="M630" s="140" t="s">
        <v>21</v>
      </c>
      <c r="N630" s="141" t="s">
        <v>43</v>
      </c>
      <c r="P630" s="142">
        <f>O630*H630</f>
        <v>0</v>
      </c>
      <c r="Q630" s="142">
        <v>0</v>
      </c>
      <c r="R630" s="142">
        <f>Q630*H630</f>
        <v>0</v>
      </c>
      <c r="S630" s="142">
        <v>0</v>
      </c>
      <c r="T630" s="143">
        <f>S630*H630</f>
        <v>0</v>
      </c>
      <c r="AR630" s="144" t="s">
        <v>368</v>
      </c>
      <c r="AT630" s="144" t="s">
        <v>308</v>
      </c>
      <c r="AU630" s="144" t="s">
        <v>81</v>
      </c>
      <c r="AY630" s="18" t="s">
        <v>306</v>
      </c>
      <c r="BE630" s="145">
        <f>IF(N630="základní",J630,0)</f>
        <v>0</v>
      </c>
      <c r="BF630" s="145">
        <f>IF(N630="snížená",J630,0)</f>
        <v>0</v>
      </c>
      <c r="BG630" s="145">
        <f>IF(N630="zákl. přenesená",J630,0)</f>
        <v>0</v>
      </c>
      <c r="BH630" s="145">
        <f>IF(N630="sníž. přenesená",J630,0)</f>
        <v>0</v>
      </c>
      <c r="BI630" s="145">
        <f>IF(N630="nulová",J630,0)</f>
        <v>0</v>
      </c>
      <c r="BJ630" s="18" t="s">
        <v>79</v>
      </c>
      <c r="BK630" s="145">
        <f>ROUND(I630*H630,2)</f>
        <v>0</v>
      </c>
      <c r="BL630" s="18" t="s">
        <v>368</v>
      </c>
      <c r="BM630" s="144" t="s">
        <v>2225</v>
      </c>
    </row>
    <row r="631" spans="2:65" s="1" customFormat="1">
      <c r="B631" s="33"/>
      <c r="D631" s="161" t="s">
        <v>321</v>
      </c>
      <c r="F631" s="162" t="s">
        <v>6607</v>
      </c>
      <c r="I631" s="163"/>
      <c r="L631" s="33"/>
      <c r="M631" s="164"/>
      <c r="T631" s="52"/>
      <c r="AT631" s="18" t="s">
        <v>321</v>
      </c>
      <c r="AU631" s="18" t="s">
        <v>81</v>
      </c>
    </row>
    <row r="632" spans="2:65" s="1" customFormat="1" ht="16.5" customHeight="1">
      <c r="B632" s="33"/>
      <c r="C632" s="179" t="s">
        <v>1355</v>
      </c>
      <c r="D632" s="179" t="s">
        <v>447</v>
      </c>
      <c r="E632" s="180" t="s">
        <v>6608</v>
      </c>
      <c r="F632" s="181" t="s">
        <v>6609</v>
      </c>
      <c r="G632" s="182" t="s">
        <v>661</v>
      </c>
      <c r="H632" s="183">
        <v>1</v>
      </c>
      <c r="I632" s="184"/>
      <c r="J632" s="185">
        <f>ROUND(I632*H632,2)</f>
        <v>0</v>
      </c>
      <c r="K632" s="181" t="s">
        <v>3596</v>
      </c>
      <c r="L632" s="186"/>
      <c r="M632" s="187" t="s">
        <v>21</v>
      </c>
      <c r="N632" s="188" t="s">
        <v>43</v>
      </c>
      <c r="P632" s="142">
        <f>O632*H632</f>
        <v>0</v>
      </c>
      <c r="Q632" s="142">
        <v>0</v>
      </c>
      <c r="R632" s="142">
        <f>Q632*H632</f>
        <v>0</v>
      </c>
      <c r="S632" s="142">
        <v>0</v>
      </c>
      <c r="T632" s="143">
        <f>S632*H632</f>
        <v>0</v>
      </c>
      <c r="AR632" s="144" t="s">
        <v>530</v>
      </c>
      <c r="AT632" s="144" t="s">
        <v>447</v>
      </c>
      <c r="AU632" s="144" t="s">
        <v>81</v>
      </c>
      <c r="AY632" s="18" t="s">
        <v>306</v>
      </c>
      <c r="BE632" s="145">
        <f>IF(N632="základní",J632,0)</f>
        <v>0</v>
      </c>
      <c r="BF632" s="145">
        <f>IF(N632="snížená",J632,0)</f>
        <v>0</v>
      </c>
      <c r="BG632" s="145">
        <f>IF(N632="zákl. přenesená",J632,0)</f>
        <v>0</v>
      </c>
      <c r="BH632" s="145">
        <f>IF(N632="sníž. přenesená",J632,0)</f>
        <v>0</v>
      </c>
      <c r="BI632" s="145">
        <f>IF(N632="nulová",J632,0)</f>
        <v>0</v>
      </c>
      <c r="BJ632" s="18" t="s">
        <v>79</v>
      </c>
      <c r="BK632" s="145">
        <f>ROUND(I632*H632,2)</f>
        <v>0</v>
      </c>
      <c r="BL632" s="18" t="s">
        <v>368</v>
      </c>
      <c r="BM632" s="144" t="s">
        <v>2237</v>
      </c>
    </row>
    <row r="633" spans="2:65" s="1" customFormat="1" ht="24.2" customHeight="1">
      <c r="B633" s="33"/>
      <c r="C633" s="133" t="s">
        <v>1363</v>
      </c>
      <c r="D633" s="133" t="s">
        <v>308</v>
      </c>
      <c r="E633" s="134" t="s">
        <v>6610</v>
      </c>
      <c r="F633" s="135" t="s">
        <v>6611</v>
      </c>
      <c r="G633" s="136" t="s">
        <v>375</v>
      </c>
      <c r="H633" s="137">
        <v>0.05</v>
      </c>
      <c r="I633" s="138"/>
      <c r="J633" s="139">
        <f>ROUND(I633*H633,2)</f>
        <v>0</v>
      </c>
      <c r="K633" s="135" t="s">
        <v>3596</v>
      </c>
      <c r="L633" s="33"/>
      <c r="M633" s="140" t="s">
        <v>21</v>
      </c>
      <c r="N633" s="141" t="s">
        <v>43</v>
      </c>
      <c r="P633" s="142">
        <f>O633*H633</f>
        <v>0</v>
      </c>
      <c r="Q633" s="142">
        <v>0</v>
      </c>
      <c r="R633" s="142">
        <f>Q633*H633</f>
        <v>0</v>
      </c>
      <c r="S633" s="142">
        <v>0</v>
      </c>
      <c r="T633" s="143">
        <f>S633*H633</f>
        <v>0</v>
      </c>
      <c r="AR633" s="144" t="s">
        <v>368</v>
      </c>
      <c r="AT633" s="144" t="s">
        <v>308</v>
      </c>
      <c r="AU633" s="144" t="s">
        <v>81</v>
      </c>
      <c r="AY633" s="18" t="s">
        <v>306</v>
      </c>
      <c r="BE633" s="145">
        <f>IF(N633="základní",J633,0)</f>
        <v>0</v>
      </c>
      <c r="BF633" s="145">
        <f>IF(N633="snížená",J633,0)</f>
        <v>0</v>
      </c>
      <c r="BG633" s="145">
        <f>IF(N633="zákl. přenesená",J633,0)</f>
        <v>0</v>
      </c>
      <c r="BH633" s="145">
        <f>IF(N633="sníž. přenesená",J633,0)</f>
        <v>0</v>
      </c>
      <c r="BI633" s="145">
        <f>IF(N633="nulová",J633,0)</f>
        <v>0</v>
      </c>
      <c r="BJ633" s="18" t="s">
        <v>79</v>
      </c>
      <c r="BK633" s="145">
        <f>ROUND(I633*H633,2)</f>
        <v>0</v>
      </c>
      <c r="BL633" s="18" t="s">
        <v>368</v>
      </c>
      <c r="BM633" s="144" t="s">
        <v>2251</v>
      </c>
    </row>
    <row r="634" spans="2:65" s="1" customFormat="1">
      <c r="B634" s="33"/>
      <c r="D634" s="161" t="s">
        <v>321</v>
      </c>
      <c r="F634" s="162" t="s">
        <v>6612</v>
      </c>
      <c r="I634" s="163"/>
      <c r="L634" s="33"/>
      <c r="M634" s="164"/>
      <c r="T634" s="52"/>
      <c r="AT634" s="18" t="s">
        <v>321</v>
      </c>
      <c r="AU634" s="18" t="s">
        <v>81</v>
      </c>
    </row>
    <row r="635" spans="2:65" s="1" customFormat="1" ht="37.9" customHeight="1">
      <c r="B635" s="33"/>
      <c r="C635" s="133" t="s">
        <v>1370</v>
      </c>
      <c r="D635" s="133" t="s">
        <v>308</v>
      </c>
      <c r="E635" s="134" t="s">
        <v>6613</v>
      </c>
      <c r="F635" s="135" t="s">
        <v>6614</v>
      </c>
      <c r="G635" s="136" t="s">
        <v>375</v>
      </c>
      <c r="H635" s="137">
        <v>0.05</v>
      </c>
      <c r="I635" s="138"/>
      <c r="J635" s="139">
        <f>ROUND(I635*H635,2)</f>
        <v>0</v>
      </c>
      <c r="K635" s="135" t="s">
        <v>3596</v>
      </c>
      <c r="L635" s="33"/>
      <c r="M635" s="140" t="s">
        <v>21</v>
      </c>
      <c r="N635" s="141" t="s">
        <v>43</v>
      </c>
      <c r="P635" s="142">
        <f>O635*H635</f>
        <v>0</v>
      </c>
      <c r="Q635" s="142">
        <v>0</v>
      </c>
      <c r="R635" s="142">
        <f>Q635*H635</f>
        <v>0</v>
      </c>
      <c r="S635" s="142">
        <v>0</v>
      </c>
      <c r="T635" s="143">
        <f>S635*H635</f>
        <v>0</v>
      </c>
      <c r="AR635" s="144" t="s">
        <v>368</v>
      </c>
      <c r="AT635" s="144" t="s">
        <v>308</v>
      </c>
      <c r="AU635" s="144" t="s">
        <v>81</v>
      </c>
      <c r="AY635" s="18" t="s">
        <v>306</v>
      </c>
      <c r="BE635" s="145">
        <f>IF(N635="základní",J635,0)</f>
        <v>0</v>
      </c>
      <c r="BF635" s="145">
        <f>IF(N635="snížená",J635,0)</f>
        <v>0</v>
      </c>
      <c r="BG635" s="145">
        <f>IF(N635="zákl. přenesená",J635,0)</f>
        <v>0</v>
      </c>
      <c r="BH635" s="145">
        <f>IF(N635="sníž. přenesená",J635,0)</f>
        <v>0</v>
      </c>
      <c r="BI635" s="145">
        <f>IF(N635="nulová",J635,0)</f>
        <v>0</v>
      </c>
      <c r="BJ635" s="18" t="s">
        <v>79</v>
      </c>
      <c r="BK635" s="145">
        <f>ROUND(I635*H635,2)</f>
        <v>0</v>
      </c>
      <c r="BL635" s="18" t="s">
        <v>368</v>
      </c>
      <c r="BM635" s="144" t="s">
        <v>2262</v>
      </c>
    </row>
    <row r="636" spans="2:65" s="1" customFormat="1">
      <c r="B636" s="33"/>
      <c r="D636" s="161" t="s">
        <v>321</v>
      </c>
      <c r="F636" s="162" t="s">
        <v>6615</v>
      </c>
      <c r="I636" s="163"/>
      <c r="L636" s="33"/>
      <c r="M636" s="164"/>
      <c r="T636" s="52"/>
      <c r="AT636" s="18" t="s">
        <v>321</v>
      </c>
      <c r="AU636" s="18" t="s">
        <v>81</v>
      </c>
    </row>
    <row r="637" spans="2:65" s="11" customFormat="1" ht="22.9" customHeight="1">
      <c r="B637" s="121"/>
      <c r="D637" s="122" t="s">
        <v>71</v>
      </c>
      <c r="E637" s="131" t="s">
        <v>1995</v>
      </c>
      <c r="F637" s="131" t="s">
        <v>1996</v>
      </c>
      <c r="I637" s="124"/>
      <c r="J637" s="132">
        <f>BK637</f>
        <v>0</v>
      </c>
      <c r="L637" s="121"/>
      <c r="M637" s="126"/>
      <c r="P637" s="127">
        <f>SUM(P638:P686)</f>
        <v>0</v>
      </c>
      <c r="R637" s="127">
        <f>SUM(R638:R686)</f>
        <v>0</v>
      </c>
      <c r="T637" s="128">
        <f>SUM(T638:T686)</f>
        <v>0</v>
      </c>
      <c r="AR637" s="122" t="s">
        <v>81</v>
      </c>
      <c r="AT637" s="129" t="s">
        <v>71</v>
      </c>
      <c r="AU637" s="129" t="s">
        <v>79</v>
      </c>
      <c r="AY637" s="122" t="s">
        <v>306</v>
      </c>
      <c r="BK637" s="130">
        <f>SUM(BK638:BK686)</f>
        <v>0</v>
      </c>
    </row>
    <row r="638" spans="2:65" s="1" customFormat="1" ht="16.5" customHeight="1">
      <c r="B638" s="33"/>
      <c r="C638" s="133" t="s">
        <v>1375</v>
      </c>
      <c r="D638" s="133" t="s">
        <v>308</v>
      </c>
      <c r="E638" s="134" t="s">
        <v>6616</v>
      </c>
      <c r="F638" s="135" t="s">
        <v>6617</v>
      </c>
      <c r="G638" s="136" t="s">
        <v>422</v>
      </c>
      <c r="H638" s="137">
        <v>2.64</v>
      </c>
      <c r="I638" s="138"/>
      <c r="J638" s="139">
        <f>ROUND(I638*H638,2)</f>
        <v>0</v>
      </c>
      <c r="K638" s="135" t="s">
        <v>311</v>
      </c>
      <c r="L638" s="33"/>
      <c r="M638" s="140" t="s">
        <v>21</v>
      </c>
      <c r="N638" s="141" t="s">
        <v>43</v>
      </c>
      <c r="P638" s="142">
        <f>O638*H638</f>
        <v>0</v>
      </c>
      <c r="Q638" s="142">
        <v>0</v>
      </c>
      <c r="R638" s="142">
        <f>Q638*H638</f>
        <v>0</v>
      </c>
      <c r="S638" s="142">
        <v>0</v>
      </c>
      <c r="T638" s="143">
        <f>S638*H638</f>
        <v>0</v>
      </c>
      <c r="AR638" s="144" t="s">
        <v>368</v>
      </c>
      <c r="AT638" s="144" t="s">
        <v>308</v>
      </c>
      <c r="AU638" s="144" t="s">
        <v>81</v>
      </c>
      <c r="AY638" s="18" t="s">
        <v>306</v>
      </c>
      <c r="BE638" s="145">
        <f>IF(N638="základní",J638,0)</f>
        <v>0</v>
      </c>
      <c r="BF638" s="145">
        <f>IF(N638="snížená",J638,0)</f>
        <v>0</v>
      </c>
      <c r="BG638" s="145">
        <f>IF(N638="zákl. přenesená",J638,0)</f>
        <v>0</v>
      </c>
      <c r="BH638" s="145">
        <f>IF(N638="sníž. přenesená",J638,0)</f>
        <v>0</v>
      </c>
      <c r="BI638" s="145">
        <f>IF(N638="nulová",J638,0)</f>
        <v>0</v>
      </c>
      <c r="BJ638" s="18" t="s">
        <v>79</v>
      </c>
      <c r="BK638" s="145">
        <f>ROUND(I638*H638,2)</f>
        <v>0</v>
      </c>
      <c r="BL638" s="18" t="s">
        <v>368</v>
      </c>
      <c r="BM638" s="144" t="s">
        <v>2282</v>
      </c>
    </row>
    <row r="639" spans="2:65" s="1" customFormat="1" ht="19.5">
      <c r="B639" s="33"/>
      <c r="D639" s="147" t="s">
        <v>356</v>
      </c>
      <c r="F639" s="178" t="s">
        <v>6618</v>
      </c>
      <c r="I639" s="163"/>
      <c r="L639" s="33"/>
      <c r="M639" s="164"/>
      <c r="T639" s="52"/>
      <c r="AT639" s="18" t="s">
        <v>356</v>
      </c>
      <c r="AU639" s="18" t="s">
        <v>81</v>
      </c>
    </row>
    <row r="640" spans="2:65" s="12" customFormat="1">
      <c r="B640" s="146"/>
      <c r="D640" s="147" t="s">
        <v>313</v>
      </c>
      <c r="E640" s="148" t="s">
        <v>21</v>
      </c>
      <c r="F640" s="149" t="s">
        <v>6619</v>
      </c>
      <c r="H640" s="150">
        <v>2.64</v>
      </c>
      <c r="I640" s="151"/>
      <c r="L640" s="146"/>
      <c r="M640" s="152"/>
      <c r="T640" s="153"/>
      <c r="AT640" s="148" t="s">
        <v>313</v>
      </c>
      <c r="AU640" s="148" t="s">
        <v>81</v>
      </c>
      <c r="AV640" s="12" t="s">
        <v>81</v>
      </c>
      <c r="AW640" s="12" t="s">
        <v>34</v>
      </c>
      <c r="AX640" s="12" t="s">
        <v>72</v>
      </c>
      <c r="AY640" s="148" t="s">
        <v>306</v>
      </c>
    </row>
    <row r="641" spans="2:65" s="15" customFormat="1">
      <c r="B641" s="171"/>
      <c r="D641" s="147" t="s">
        <v>313</v>
      </c>
      <c r="E641" s="172" t="s">
        <v>21</v>
      </c>
      <c r="F641" s="173" t="s">
        <v>331</v>
      </c>
      <c r="H641" s="174">
        <v>2.64</v>
      </c>
      <c r="I641" s="175"/>
      <c r="L641" s="171"/>
      <c r="M641" s="176"/>
      <c r="T641" s="177"/>
      <c r="AT641" s="172" t="s">
        <v>313</v>
      </c>
      <c r="AU641" s="172" t="s">
        <v>81</v>
      </c>
      <c r="AV641" s="15" t="s">
        <v>108</v>
      </c>
      <c r="AW641" s="15" t="s">
        <v>34</v>
      </c>
      <c r="AX641" s="15" t="s">
        <v>79</v>
      </c>
      <c r="AY641" s="172" t="s">
        <v>306</v>
      </c>
    </row>
    <row r="642" spans="2:65" s="1" customFormat="1" ht="16.5" customHeight="1">
      <c r="B642" s="33"/>
      <c r="C642" s="133" t="s">
        <v>1380</v>
      </c>
      <c r="D642" s="133" t="s">
        <v>308</v>
      </c>
      <c r="E642" s="134" t="s">
        <v>6620</v>
      </c>
      <c r="F642" s="135" t="s">
        <v>6621</v>
      </c>
      <c r="G642" s="136" t="s">
        <v>240</v>
      </c>
      <c r="H642" s="137">
        <v>4.0999999999999996</v>
      </c>
      <c r="I642" s="138"/>
      <c r="J642" s="139">
        <f>ROUND(I642*H642,2)</f>
        <v>0</v>
      </c>
      <c r="K642" s="135" t="s">
        <v>311</v>
      </c>
      <c r="L642" s="33"/>
      <c r="M642" s="140" t="s">
        <v>21</v>
      </c>
      <c r="N642" s="141" t="s">
        <v>43</v>
      </c>
      <c r="P642" s="142">
        <f>O642*H642</f>
        <v>0</v>
      </c>
      <c r="Q642" s="142">
        <v>0</v>
      </c>
      <c r="R642" s="142">
        <f>Q642*H642</f>
        <v>0</v>
      </c>
      <c r="S642" s="142">
        <v>0</v>
      </c>
      <c r="T642" s="143">
        <f>S642*H642</f>
        <v>0</v>
      </c>
      <c r="AR642" s="144" t="s">
        <v>368</v>
      </c>
      <c r="AT642" s="144" t="s">
        <v>308</v>
      </c>
      <c r="AU642" s="144" t="s">
        <v>81</v>
      </c>
      <c r="AY642" s="18" t="s">
        <v>306</v>
      </c>
      <c r="BE642" s="145">
        <f>IF(N642="základní",J642,0)</f>
        <v>0</v>
      </c>
      <c r="BF642" s="145">
        <f>IF(N642="snížená",J642,0)</f>
        <v>0</v>
      </c>
      <c r="BG642" s="145">
        <f>IF(N642="zákl. přenesená",J642,0)</f>
        <v>0</v>
      </c>
      <c r="BH642" s="145">
        <f>IF(N642="sníž. přenesená",J642,0)</f>
        <v>0</v>
      </c>
      <c r="BI642" s="145">
        <f>IF(N642="nulová",J642,0)</f>
        <v>0</v>
      </c>
      <c r="BJ642" s="18" t="s">
        <v>79</v>
      </c>
      <c r="BK642" s="145">
        <f>ROUND(I642*H642,2)</f>
        <v>0</v>
      </c>
      <c r="BL642" s="18" t="s">
        <v>368</v>
      </c>
      <c r="BM642" s="144" t="s">
        <v>2290</v>
      </c>
    </row>
    <row r="643" spans="2:65" s="1" customFormat="1" ht="19.5">
      <c r="B643" s="33"/>
      <c r="D643" s="147" t="s">
        <v>356</v>
      </c>
      <c r="F643" s="178" t="s">
        <v>6622</v>
      </c>
      <c r="I643" s="163"/>
      <c r="L643" s="33"/>
      <c r="M643" s="164"/>
      <c r="T643" s="52"/>
      <c r="AT643" s="18" t="s">
        <v>356</v>
      </c>
      <c r="AU643" s="18" t="s">
        <v>81</v>
      </c>
    </row>
    <row r="644" spans="2:65" s="12" customFormat="1">
      <c r="B644" s="146"/>
      <c r="D644" s="147" t="s">
        <v>313</v>
      </c>
      <c r="E644" s="148" t="s">
        <v>21</v>
      </c>
      <c r="F644" s="149" t="s">
        <v>6623</v>
      </c>
      <c r="H644" s="150">
        <v>4.0999999999999996</v>
      </c>
      <c r="I644" s="151"/>
      <c r="L644" s="146"/>
      <c r="M644" s="152"/>
      <c r="T644" s="153"/>
      <c r="AT644" s="148" t="s">
        <v>313</v>
      </c>
      <c r="AU644" s="148" t="s">
        <v>81</v>
      </c>
      <c r="AV644" s="12" t="s">
        <v>81</v>
      </c>
      <c r="AW644" s="12" t="s">
        <v>34</v>
      </c>
      <c r="AX644" s="12" t="s">
        <v>72</v>
      </c>
      <c r="AY644" s="148" t="s">
        <v>306</v>
      </c>
    </row>
    <row r="645" spans="2:65" s="15" customFormat="1">
      <c r="B645" s="171"/>
      <c r="D645" s="147" t="s">
        <v>313</v>
      </c>
      <c r="E645" s="172" t="s">
        <v>21</v>
      </c>
      <c r="F645" s="173" t="s">
        <v>331</v>
      </c>
      <c r="H645" s="174">
        <v>4.0999999999999996</v>
      </c>
      <c r="I645" s="175"/>
      <c r="L645" s="171"/>
      <c r="M645" s="176"/>
      <c r="T645" s="177"/>
      <c r="AT645" s="172" t="s">
        <v>313</v>
      </c>
      <c r="AU645" s="172" t="s">
        <v>81</v>
      </c>
      <c r="AV645" s="15" t="s">
        <v>108</v>
      </c>
      <c r="AW645" s="15" t="s">
        <v>34</v>
      </c>
      <c r="AX645" s="15" t="s">
        <v>79</v>
      </c>
      <c r="AY645" s="172" t="s">
        <v>306</v>
      </c>
    </row>
    <row r="646" spans="2:65" s="1" customFormat="1" ht="16.5" customHeight="1">
      <c r="B646" s="33"/>
      <c r="C646" s="133" t="s">
        <v>1384</v>
      </c>
      <c r="D646" s="133" t="s">
        <v>308</v>
      </c>
      <c r="E646" s="134" t="s">
        <v>6624</v>
      </c>
      <c r="F646" s="135" t="s">
        <v>6625</v>
      </c>
      <c r="G646" s="136" t="s">
        <v>240</v>
      </c>
      <c r="H646" s="137">
        <v>4.0999999999999996</v>
      </c>
      <c r="I646" s="138"/>
      <c r="J646" s="139">
        <f>ROUND(I646*H646,2)</f>
        <v>0</v>
      </c>
      <c r="K646" s="135" t="s">
        <v>311</v>
      </c>
      <c r="L646" s="33"/>
      <c r="M646" s="140" t="s">
        <v>21</v>
      </c>
      <c r="N646" s="141" t="s">
        <v>43</v>
      </c>
      <c r="P646" s="142">
        <f>O646*H646</f>
        <v>0</v>
      </c>
      <c r="Q646" s="142">
        <v>0</v>
      </c>
      <c r="R646" s="142">
        <f>Q646*H646</f>
        <v>0</v>
      </c>
      <c r="S646" s="142">
        <v>0</v>
      </c>
      <c r="T646" s="143">
        <f>S646*H646</f>
        <v>0</v>
      </c>
      <c r="AR646" s="144" t="s">
        <v>368</v>
      </c>
      <c r="AT646" s="144" t="s">
        <v>308</v>
      </c>
      <c r="AU646" s="144" t="s">
        <v>81</v>
      </c>
      <c r="AY646" s="18" t="s">
        <v>306</v>
      </c>
      <c r="BE646" s="145">
        <f>IF(N646="základní",J646,0)</f>
        <v>0</v>
      </c>
      <c r="BF646" s="145">
        <f>IF(N646="snížená",J646,0)</f>
        <v>0</v>
      </c>
      <c r="BG646" s="145">
        <f>IF(N646="zákl. přenesená",J646,0)</f>
        <v>0</v>
      </c>
      <c r="BH646" s="145">
        <f>IF(N646="sníž. přenesená",J646,0)</f>
        <v>0</v>
      </c>
      <c r="BI646" s="145">
        <f>IF(N646="nulová",J646,0)</f>
        <v>0</v>
      </c>
      <c r="BJ646" s="18" t="s">
        <v>79</v>
      </c>
      <c r="BK646" s="145">
        <f>ROUND(I646*H646,2)</f>
        <v>0</v>
      </c>
      <c r="BL646" s="18" t="s">
        <v>368</v>
      </c>
      <c r="BM646" s="144" t="s">
        <v>2305</v>
      </c>
    </row>
    <row r="647" spans="2:65" s="1" customFormat="1" ht="19.5">
      <c r="B647" s="33"/>
      <c r="D647" s="147" t="s">
        <v>356</v>
      </c>
      <c r="F647" s="178" t="s">
        <v>6626</v>
      </c>
      <c r="I647" s="163"/>
      <c r="L647" s="33"/>
      <c r="M647" s="164"/>
      <c r="T647" s="52"/>
      <c r="AT647" s="18" t="s">
        <v>356</v>
      </c>
      <c r="AU647" s="18" t="s">
        <v>81</v>
      </c>
    </row>
    <row r="648" spans="2:65" s="1" customFormat="1" ht="16.5" customHeight="1">
      <c r="B648" s="33"/>
      <c r="C648" s="133" t="s">
        <v>1390</v>
      </c>
      <c r="D648" s="133" t="s">
        <v>308</v>
      </c>
      <c r="E648" s="134" t="s">
        <v>6627</v>
      </c>
      <c r="F648" s="135" t="s">
        <v>6628</v>
      </c>
      <c r="G648" s="136" t="s">
        <v>5493</v>
      </c>
      <c r="H648" s="137">
        <v>1</v>
      </c>
      <c r="I648" s="138"/>
      <c r="J648" s="139">
        <f>ROUND(I648*H648,2)</f>
        <v>0</v>
      </c>
      <c r="K648" s="135" t="s">
        <v>311</v>
      </c>
      <c r="L648" s="33"/>
      <c r="M648" s="140" t="s">
        <v>21</v>
      </c>
      <c r="N648" s="141" t="s">
        <v>43</v>
      </c>
      <c r="P648" s="142">
        <f>O648*H648</f>
        <v>0</v>
      </c>
      <c r="Q648" s="142">
        <v>0</v>
      </c>
      <c r="R648" s="142">
        <f>Q648*H648</f>
        <v>0</v>
      </c>
      <c r="S648" s="142">
        <v>0</v>
      </c>
      <c r="T648" s="143">
        <f>S648*H648</f>
        <v>0</v>
      </c>
      <c r="AR648" s="144" t="s">
        <v>368</v>
      </c>
      <c r="AT648" s="144" t="s">
        <v>308</v>
      </c>
      <c r="AU648" s="144" t="s">
        <v>81</v>
      </c>
      <c r="AY648" s="18" t="s">
        <v>306</v>
      </c>
      <c r="BE648" s="145">
        <f>IF(N648="základní",J648,0)</f>
        <v>0</v>
      </c>
      <c r="BF648" s="145">
        <f>IF(N648="snížená",J648,0)</f>
        <v>0</v>
      </c>
      <c r="BG648" s="145">
        <f>IF(N648="zákl. přenesená",J648,0)</f>
        <v>0</v>
      </c>
      <c r="BH648" s="145">
        <f>IF(N648="sníž. přenesená",J648,0)</f>
        <v>0</v>
      </c>
      <c r="BI648" s="145">
        <f>IF(N648="nulová",J648,0)</f>
        <v>0</v>
      </c>
      <c r="BJ648" s="18" t="s">
        <v>79</v>
      </c>
      <c r="BK648" s="145">
        <f>ROUND(I648*H648,2)</f>
        <v>0</v>
      </c>
      <c r="BL648" s="18" t="s">
        <v>368</v>
      </c>
      <c r="BM648" s="144" t="s">
        <v>2316</v>
      </c>
    </row>
    <row r="649" spans="2:65" s="1" customFormat="1" ht="24.2" customHeight="1">
      <c r="B649" s="33"/>
      <c r="C649" s="133" t="s">
        <v>1397</v>
      </c>
      <c r="D649" s="133" t="s">
        <v>308</v>
      </c>
      <c r="E649" s="134" t="s">
        <v>6629</v>
      </c>
      <c r="F649" s="135" t="s">
        <v>6630</v>
      </c>
      <c r="G649" s="136" t="s">
        <v>236</v>
      </c>
      <c r="H649" s="137">
        <v>0.73099999999999998</v>
      </c>
      <c r="I649" s="138"/>
      <c r="J649" s="139">
        <f>ROUND(I649*H649,2)</f>
        <v>0</v>
      </c>
      <c r="K649" s="135" t="s">
        <v>3596</v>
      </c>
      <c r="L649" s="33"/>
      <c r="M649" s="140" t="s">
        <v>21</v>
      </c>
      <c r="N649" s="141" t="s">
        <v>43</v>
      </c>
      <c r="P649" s="142">
        <f>O649*H649</f>
        <v>0</v>
      </c>
      <c r="Q649" s="142">
        <v>0</v>
      </c>
      <c r="R649" s="142">
        <f>Q649*H649</f>
        <v>0</v>
      </c>
      <c r="S649" s="142">
        <v>0</v>
      </c>
      <c r="T649" s="143">
        <f>S649*H649</f>
        <v>0</v>
      </c>
      <c r="AR649" s="144" t="s">
        <v>368</v>
      </c>
      <c r="AT649" s="144" t="s">
        <v>308</v>
      </c>
      <c r="AU649" s="144" t="s">
        <v>81</v>
      </c>
      <c r="AY649" s="18" t="s">
        <v>306</v>
      </c>
      <c r="BE649" s="145">
        <f>IF(N649="základní",J649,0)</f>
        <v>0</v>
      </c>
      <c r="BF649" s="145">
        <f>IF(N649="snížená",J649,0)</f>
        <v>0</v>
      </c>
      <c r="BG649" s="145">
        <f>IF(N649="zákl. přenesená",J649,0)</f>
        <v>0</v>
      </c>
      <c r="BH649" s="145">
        <f>IF(N649="sníž. přenesená",J649,0)</f>
        <v>0</v>
      </c>
      <c r="BI649" s="145">
        <f>IF(N649="nulová",J649,0)</f>
        <v>0</v>
      </c>
      <c r="BJ649" s="18" t="s">
        <v>79</v>
      </c>
      <c r="BK649" s="145">
        <f>ROUND(I649*H649,2)</f>
        <v>0</v>
      </c>
      <c r="BL649" s="18" t="s">
        <v>368</v>
      </c>
      <c r="BM649" s="144" t="s">
        <v>2328</v>
      </c>
    </row>
    <row r="650" spans="2:65" s="1" customFormat="1">
      <c r="B650" s="33"/>
      <c r="D650" s="161" t="s">
        <v>321</v>
      </c>
      <c r="F650" s="162" t="s">
        <v>6631</v>
      </c>
      <c r="I650" s="163"/>
      <c r="L650" s="33"/>
      <c r="M650" s="164"/>
      <c r="T650" s="52"/>
      <c r="AT650" s="18" t="s">
        <v>321</v>
      </c>
      <c r="AU650" s="18" t="s">
        <v>81</v>
      </c>
    </row>
    <row r="651" spans="2:65" s="14" customFormat="1">
      <c r="B651" s="165"/>
      <c r="D651" s="147" t="s">
        <v>313</v>
      </c>
      <c r="E651" s="166" t="s">
        <v>21</v>
      </c>
      <c r="F651" s="167" t="s">
        <v>6632</v>
      </c>
      <c r="H651" s="166" t="s">
        <v>21</v>
      </c>
      <c r="I651" s="168"/>
      <c r="L651" s="165"/>
      <c r="M651" s="169"/>
      <c r="T651" s="170"/>
      <c r="AT651" s="166" t="s">
        <v>313</v>
      </c>
      <c r="AU651" s="166" t="s">
        <v>81</v>
      </c>
      <c r="AV651" s="14" t="s">
        <v>79</v>
      </c>
      <c r="AW651" s="14" t="s">
        <v>34</v>
      </c>
      <c r="AX651" s="14" t="s">
        <v>72</v>
      </c>
      <c r="AY651" s="166" t="s">
        <v>306</v>
      </c>
    </row>
    <row r="652" spans="2:65" s="12" customFormat="1">
      <c r="B652" s="146"/>
      <c r="D652" s="147" t="s">
        <v>313</v>
      </c>
      <c r="E652" s="148" t="s">
        <v>21</v>
      </c>
      <c r="F652" s="149" t="s">
        <v>6633</v>
      </c>
      <c r="H652" s="150">
        <v>0.73099999999999998</v>
      </c>
      <c r="I652" s="151"/>
      <c r="L652" s="146"/>
      <c r="M652" s="152"/>
      <c r="T652" s="153"/>
      <c r="AT652" s="148" t="s">
        <v>313</v>
      </c>
      <c r="AU652" s="148" t="s">
        <v>81</v>
      </c>
      <c r="AV652" s="12" t="s">
        <v>81</v>
      </c>
      <c r="AW652" s="12" t="s">
        <v>34</v>
      </c>
      <c r="AX652" s="12" t="s">
        <v>72</v>
      </c>
      <c r="AY652" s="148" t="s">
        <v>306</v>
      </c>
    </row>
    <row r="653" spans="2:65" s="15" customFormat="1">
      <c r="B653" s="171"/>
      <c r="D653" s="147" t="s">
        <v>313</v>
      </c>
      <c r="E653" s="172" t="s">
        <v>21</v>
      </c>
      <c r="F653" s="173" t="s">
        <v>331</v>
      </c>
      <c r="H653" s="174">
        <v>0.73099999999999998</v>
      </c>
      <c r="I653" s="175"/>
      <c r="L653" s="171"/>
      <c r="M653" s="176"/>
      <c r="T653" s="177"/>
      <c r="AT653" s="172" t="s">
        <v>313</v>
      </c>
      <c r="AU653" s="172" t="s">
        <v>81</v>
      </c>
      <c r="AV653" s="15" t="s">
        <v>108</v>
      </c>
      <c r="AW653" s="15" t="s">
        <v>34</v>
      </c>
      <c r="AX653" s="15" t="s">
        <v>79</v>
      </c>
      <c r="AY653" s="172" t="s">
        <v>306</v>
      </c>
    </row>
    <row r="654" spans="2:65" s="1" customFormat="1" ht="16.5" customHeight="1">
      <c r="B654" s="33"/>
      <c r="C654" s="179" t="s">
        <v>1403</v>
      </c>
      <c r="D654" s="179" t="s">
        <v>447</v>
      </c>
      <c r="E654" s="180" t="s">
        <v>6634</v>
      </c>
      <c r="F654" s="181" t="s">
        <v>6635</v>
      </c>
      <c r="G654" s="182" t="s">
        <v>236</v>
      </c>
      <c r="H654" s="183">
        <v>0.73099999999999998</v>
      </c>
      <c r="I654" s="184"/>
      <c r="J654" s="185">
        <f>ROUND(I654*H654,2)</f>
        <v>0</v>
      </c>
      <c r="K654" s="181" t="s">
        <v>3596</v>
      </c>
      <c r="L654" s="186"/>
      <c r="M654" s="187" t="s">
        <v>21</v>
      </c>
      <c r="N654" s="188" t="s">
        <v>43</v>
      </c>
      <c r="P654" s="142">
        <f>O654*H654</f>
        <v>0</v>
      </c>
      <c r="Q654" s="142">
        <v>0</v>
      </c>
      <c r="R654" s="142">
        <f>Q654*H654</f>
        <v>0</v>
      </c>
      <c r="S654" s="142">
        <v>0</v>
      </c>
      <c r="T654" s="143">
        <f>S654*H654</f>
        <v>0</v>
      </c>
      <c r="AR654" s="144" t="s">
        <v>530</v>
      </c>
      <c r="AT654" s="144" t="s">
        <v>447</v>
      </c>
      <c r="AU654" s="144" t="s">
        <v>81</v>
      </c>
      <c r="AY654" s="18" t="s">
        <v>306</v>
      </c>
      <c r="BE654" s="145">
        <f>IF(N654="základní",J654,0)</f>
        <v>0</v>
      </c>
      <c r="BF654" s="145">
        <f>IF(N654="snížená",J654,0)</f>
        <v>0</v>
      </c>
      <c r="BG654" s="145">
        <f>IF(N654="zákl. přenesená",J654,0)</f>
        <v>0</v>
      </c>
      <c r="BH654" s="145">
        <f>IF(N654="sníž. přenesená",J654,0)</f>
        <v>0</v>
      </c>
      <c r="BI654" s="145">
        <f>IF(N654="nulová",J654,0)</f>
        <v>0</v>
      </c>
      <c r="BJ654" s="18" t="s">
        <v>79</v>
      </c>
      <c r="BK654" s="145">
        <f>ROUND(I654*H654,2)</f>
        <v>0</v>
      </c>
      <c r="BL654" s="18" t="s">
        <v>368</v>
      </c>
      <c r="BM654" s="144" t="s">
        <v>2340</v>
      </c>
    </row>
    <row r="655" spans="2:65" s="1" customFormat="1" ht="24.2" customHeight="1">
      <c r="B655" s="33"/>
      <c r="C655" s="133" t="s">
        <v>1409</v>
      </c>
      <c r="D655" s="133" t="s">
        <v>308</v>
      </c>
      <c r="E655" s="134" t="s">
        <v>6636</v>
      </c>
      <c r="F655" s="135" t="s">
        <v>6637</v>
      </c>
      <c r="G655" s="136" t="s">
        <v>236</v>
      </c>
      <c r="H655" s="137">
        <v>1.65</v>
      </c>
      <c r="I655" s="138"/>
      <c r="J655" s="139">
        <f>ROUND(I655*H655,2)</f>
        <v>0</v>
      </c>
      <c r="K655" s="135" t="s">
        <v>3596</v>
      </c>
      <c r="L655" s="33"/>
      <c r="M655" s="140" t="s">
        <v>21</v>
      </c>
      <c r="N655" s="141" t="s">
        <v>43</v>
      </c>
      <c r="P655" s="142">
        <f>O655*H655</f>
        <v>0</v>
      </c>
      <c r="Q655" s="142">
        <v>0</v>
      </c>
      <c r="R655" s="142">
        <f>Q655*H655</f>
        <v>0</v>
      </c>
      <c r="S655" s="142">
        <v>0</v>
      </c>
      <c r="T655" s="143">
        <f>S655*H655</f>
        <v>0</v>
      </c>
      <c r="AR655" s="144" t="s">
        <v>368</v>
      </c>
      <c r="AT655" s="144" t="s">
        <v>308</v>
      </c>
      <c r="AU655" s="144" t="s">
        <v>81</v>
      </c>
      <c r="AY655" s="18" t="s">
        <v>306</v>
      </c>
      <c r="BE655" s="145">
        <f>IF(N655="základní",J655,0)</f>
        <v>0</v>
      </c>
      <c r="BF655" s="145">
        <f>IF(N655="snížená",J655,0)</f>
        <v>0</v>
      </c>
      <c r="BG655" s="145">
        <f>IF(N655="zákl. přenesená",J655,0)</f>
        <v>0</v>
      </c>
      <c r="BH655" s="145">
        <f>IF(N655="sníž. přenesená",J655,0)</f>
        <v>0</v>
      </c>
      <c r="BI655" s="145">
        <f>IF(N655="nulová",J655,0)</f>
        <v>0</v>
      </c>
      <c r="BJ655" s="18" t="s">
        <v>79</v>
      </c>
      <c r="BK655" s="145">
        <f>ROUND(I655*H655,2)</f>
        <v>0</v>
      </c>
      <c r="BL655" s="18" t="s">
        <v>368</v>
      </c>
      <c r="BM655" s="144" t="s">
        <v>2350</v>
      </c>
    </row>
    <row r="656" spans="2:65" s="1" customFormat="1">
      <c r="B656" s="33"/>
      <c r="D656" s="161" t="s">
        <v>321</v>
      </c>
      <c r="F656" s="162" t="s">
        <v>6638</v>
      </c>
      <c r="I656" s="163"/>
      <c r="L656" s="33"/>
      <c r="M656" s="164"/>
      <c r="T656" s="52"/>
      <c r="AT656" s="18" t="s">
        <v>321</v>
      </c>
      <c r="AU656" s="18" t="s">
        <v>81</v>
      </c>
    </row>
    <row r="657" spans="2:65" s="14" customFormat="1">
      <c r="B657" s="165"/>
      <c r="D657" s="147" t="s">
        <v>313</v>
      </c>
      <c r="E657" s="166" t="s">
        <v>21</v>
      </c>
      <c r="F657" s="167" t="s">
        <v>6639</v>
      </c>
      <c r="H657" s="166" t="s">
        <v>21</v>
      </c>
      <c r="I657" s="168"/>
      <c r="L657" s="165"/>
      <c r="M657" s="169"/>
      <c r="T657" s="170"/>
      <c r="AT657" s="166" t="s">
        <v>313</v>
      </c>
      <c r="AU657" s="166" t="s">
        <v>81</v>
      </c>
      <c r="AV657" s="14" t="s">
        <v>79</v>
      </c>
      <c r="AW657" s="14" t="s">
        <v>34</v>
      </c>
      <c r="AX657" s="14" t="s">
        <v>72</v>
      </c>
      <c r="AY657" s="166" t="s">
        <v>306</v>
      </c>
    </row>
    <row r="658" spans="2:65" s="12" customFormat="1">
      <c r="B658" s="146"/>
      <c r="D658" s="147" t="s">
        <v>313</v>
      </c>
      <c r="E658" s="148" t="s">
        <v>21</v>
      </c>
      <c r="F658" s="149" t="s">
        <v>6640</v>
      </c>
      <c r="H658" s="150">
        <v>1.65</v>
      </c>
      <c r="I658" s="151"/>
      <c r="L658" s="146"/>
      <c r="M658" s="152"/>
      <c r="T658" s="153"/>
      <c r="AT658" s="148" t="s">
        <v>313</v>
      </c>
      <c r="AU658" s="148" t="s">
        <v>81</v>
      </c>
      <c r="AV658" s="12" t="s">
        <v>81</v>
      </c>
      <c r="AW658" s="12" t="s">
        <v>34</v>
      </c>
      <c r="AX658" s="12" t="s">
        <v>72</v>
      </c>
      <c r="AY658" s="148" t="s">
        <v>306</v>
      </c>
    </row>
    <row r="659" spans="2:65" s="15" customFormat="1">
      <c r="B659" s="171"/>
      <c r="D659" s="147" t="s">
        <v>313</v>
      </c>
      <c r="E659" s="172" t="s">
        <v>21</v>
      </c>
      <c r="F659" s="173" t="s">
        <v>331</v>
      </c>
      <c r="H659" s="174">
        <v>1.65</v>
      </c>
      <c r="I659" s="175"/>
      <c r="L659" s="171"/>
      <c r="M659" s="176"/>
      <c r="T659" s="177"/>
      <c r="AT659" s="172" t="s">
        <v>313</v>
      </c>
      <c r="AU659" s="172" t="s">
        <v>81</v>
      </c>
      <c r="AV659" s="15" t="s">
        <v>108</v>
      </c>
      <c r="AW659" s="15" t="s">
        <v>34</v>
      </c>
      <c r="AX659" s="15" t="s">
        <v>79</v>
      </c>
      <c r="AY659" s="172" t="s">
        <v>306</v>
      </c>
    </row>
    <row r="660" spans="2:65" s="1" customFormat="1" ht="16.5" customHeight="1">
      <c r="B660" s="33"/>
      <c r="C660" s="179" t="s">
        <v>1415</v>
      </c>
      <c r="D660" s="179" t="s">
        <v>447</v>
      </c>
      <c r="E660" s="180" t="s">
        <v>6641</v>
      </c>
      <c r="F660" s="181" t="s">
        <v>6642</v>
      </c>
      <c r="G660" s="182" t="s">
        <v>236</v>
      </c>
      <c r="H660" s="183">
        <v>1.65</v>
      </c>
      <c r="I660" s="184"/>
      <c r="J660" s="185">
        <f>ROUND(I660*H660,2)</f>
        <v>0</v>
      </c>
      <c r="K660" s="181" t="s">
        <v>3596</v>
      </c>
      <c r="L660" s="186"/>
      <c r="M660" s="187" t="s">
        <v>21</v>
      </c>
      <c r="N660" s="188" t="s">
        <v>43</v>
      </c>
      <c r="P660" s="142">
        <f>O660*H660</f>
        <v>0</v>
      </c>
      <c r="Q660" s="142">
        <v>0</v>
      </c>
      <c r="R660" s="142">
        <f>Q660*H660</f>
        <v>0</v>
      </c>
      <c r="S660" s="142">
        <v>0</v>
      </c>
      <c r="T660" s="143">
        <f>S660*H660</f>
        <v>0</v>
      </c>
      <c r="AR660" s="144" t="s">
        <v>530</v>
      </c>
      <c r="AT660" s="144" t="s">
        <v>447</v>
      </c>
      <c r="AU660" s="144" t="s">
        <v>81</v>
      </c>
      <c r="AY660" s="18" t="s">
        <v>306</v>
      </c>
      <c r="BE660" s="145">
        <f>IF(N660="základní",J660,0)</f>
        <v>0</v>
      </c>
      <c r="BF660" s="145">
        <f>IF(N660="snížená",J660,0)</f>
        <v>0</v>
      </c>
      <c r="BG660" s="145">
        <f>IF(N660="zákl. přenesená",J660,0)</f>
        <v>0</v>
      </c>
      <c r="BH660" s="145">
        <f>IF(N660="sníž. přenesená",J660,0)</f>
        <v>0</v>
      </c>
      <c r="BI660" s="145">
        <f>IF(N660="nulová",J660,0)</f>
        <v>0</v>
      </c>
      <c r="BJ660" s="18" t="s">
        <v>79</v>
      </c>
      <c r="BK660" s="145">
        <f>ROUND(I660*H660,2)</f>
        <v>0</v>
      </c>
      <c r="BL660" s="18" t="s">
        <v>368</v>
      </c>
      <c r="BM660" s="144" t="s">
        <v>2361</v>
      </c>
    </row>
    <row r="661" spans="2:65" s="1" customFormat="1" ht="24.2" customHeight="1">
      <c r="B661" s="33"/>
      <c r="C661" s="133" t="s">
        <v>1421</v>
      </c>
      <c r="D661" s="133" t="s">
        <v>308</v>
      </c>
      <c r="E661" s="134" t="s">
        <v>6643</v>
      </c>
      <c r="F661" s="135" t="s">
        <v>6644</v>
      </c>
      <c r="G661" s="136" t="s">
        <v>236</v>
      </c>
      <c r="H661" s="137">
        <v>6</v>
      </c>
      <c r="I661" s="138"/>
      <c r="J661" s="139">
        <f>ROUND(I661*H661,2)</f>
        <v>0</v>
      </c>
      <c r="K661" s="135" t="s">
        <v>3596</v>
      </c>
      <c r="L661" s="33"/>
      <c r="M661" s="140" t="s">
        <v>21</v>
      </c>
      <c r="N661" s="141" t="s">
        <v>43</v>
      </c>
      <c r="P661" s="142">
        <f>O661*H661</f>
        <v>0</v>
      </c>
      <c r="Q661" s="142">
        <v>0</v>
      </c>
      <c r="R661" s="142">
        <f>Q661*H661</f>
        <v>0</v>
      </c>
      <c r="S661" s="142">
        <v>0</v>
      </c>
      <c r="T661" s="143">
        <f>S661*H661</f>
        <v>0</v>
      </c>
      <c r="AR661" s="144" t="s">
        <v>368</v>
      </c>
      <c r="AT661" s="144" t="s">
        <v>308</v>
      </c>
      <c r="AU661" s="144" t="s">
        <v>81</v>
      </c>
      <c r="AY661" s="18" t="s">
        <v>306</v>
      </c>
      <c r="BE661" s="145">
        <f>IF(N661="základní",J661,0)</f>
        <v>0</v>
      </c>
      <c r="BF661" s="145">
        <f>IF(N661="snížená",J661,0)</f>
        <v>0</v>
      </c>
      <c r="BG661" s="145">
        <f>IF(N661="zákl. přenesená",J661,0)</f>
        <v>0</v>
      </c>
      <c r="BH661" s="145">
        <f>IF(N661="sníž. přenesená",J661,0)</f>
        <v>0</v>
      </c>
      <c r="BI661" s="145">
        <f>IF(N661="nulová",J661,0)</f>
        <v>0</v>
      </c>
      <c r="BJ661" s="18" t="s">
        <v>79</v>
      </c>
      <c r="BK661" s="145">
        <f>ROUND(I661*H661,2)</f>
        <v>0</v>
      </c>
      <c r="BL661" s="18" t="s">
        <v>368</v>
      </c>
      <c r="BM661" s="144" t="s">
        <v>2373</v>
      </c>
    </row>
    <row r="662" spans="2:65" s="1" customFormat="1">
      <c r="B662" s="33"/>
      <c r="D662" s="161" t="s">
        <v>321</v>
      </c>
      <c r="F662" s="162" t="s">
        <v>6645</v>
      </c>
      <c r="I662" s="163"/>
      <c r="L662" s="33"/>
      <c r="M662" s="164"/>
      <c r="T662" s="52"/>
      <c r="AT662" s="18" t="s">
        <v>321</v>
      </c>
      <c r="AU662" s="18" t="s">
        <v>81</v>
      </c>
    </row>
    <row r="663" spans="2:65" s="14" customFormat="1">
      <c r="B663" s="165"/>
      <c r="D663" s="147" t="s">
        <v>313</v>
      </c>
      <c r="E663" s="166" t="s">
        <v>21</v>
      </c>
      <c r="F663" s="167" t="s">
        <v>6646</v>
      </c>
      <c r="H663" s="166" t="s">
        <v>21</v>
      </c>
      <c r="I663" s="168"/>
      <c r="L663" s="165"/>
      <c r="M663" s="169"/>
      <c r="T663" s="170"/>
      <c r="AT663" s="166" t="s">
        <v>313</v>
      </c>
      <c r="AU663" s="166" t="s">
        <v>81</v>
      </c>
      <c r="AV663" s="14" t="s">
        <v>79</v>
      </c>
      <c r="AW663" s="14" t="s">
        <v>34</v>
      </c>
      <c r="AX663" s="14" t="s">
        <v>72</v>
      </c>
      <c r="AY663" s="166" t="s">
        <v>306</v>
      </c>
    </row>
    <row r="664" spans="2:65" s="12" customFormat="1">
      <c r="B664" s="146"/>
      <c r="D664" s="147" t="s">
        <v>313</v>
      </c>
      <c r="E664" s="148" t="s">
        <v>21</v>
      </c>
      <c r="F664" s="149" t="s">
        <v>6647</v>
      </c>
      <c r="H664" s="150">
        <v>6</v>
      </c>
      <c r="I664" s="151"/>
      <c r="L664" s="146"/>
      <c r="M664" s="152"/>
      <c r="T664" s="153"/>
      <c r="AT664" s="148" t="s">
        <v>313</v>
      </c>
      <c r="AU664" s="148" t="s">
        <v>81</v>
      </c>
      <c r="AV664" s="12" t="s">
        <v>81</v>
      </c>
      <c r="AW664" s="12" t="s">
        <v>34</v>
      </c>
      <c r="AX664" s="12" t="s">
        <v>72</v>
      </c>
      <c r="AY664" s="148" t="s">
        <v>306</v>
      </c>
    </row>
    <row r="665" spans="2:65" s="15" customFormat="1">
      <c r="B665" s="171"/>
      <c r="D665" s="147" t="s">
        <v>313</v>
      </c>
      <c r="E665" s="172" t="s">
        <v>21</v>
      </c>
      <c r="F665" s="173" t="s">
        <v>331</v>
      </c>
      <c r="H665" s="174">
        <v>6</v>
      </c>
      <c r="I665" s="175"/>
      <c r="L665" s="171"/>
      <c r="M665" s="176"/>
      <c r="T665" s="177"/>
      <c r="AT665" s="172" t="s">
        <v>313</v>
      </c>
      <c r="AU665" s="172" t="s">
        <v>81</v>
      </c>
      <c r="AV665" s="15" t="s">
        <v>108</v>
      </c>
      <c r="AW665" s="15" t="s">
        <v>34</v>
      </c>
      <c r="AX665" s="15" t="s">
        <v>79</v>
      </c>
      <c r="AY665" s="172" t="s">
        <v>306</v>
      </c>
    </row>
    <row r="666" spans="2:65" s="1" customFormat="1" ht="16.5" customHeight="1">
      <c r="B666" s="33"/>
      <c r="C666" s="179" t="s">
        <v>1427</v>
      </c>
      <c r="D666" s="179" t="s">
        <v>447</v>
      </c>
      <c r="E666" s="180" t="s">
        <v>6648</v>
      </c>
      <c r="F666" s="181" t="s">
        <v>6649</v>
      </c>
      <c r="G666" s="182" t="s">
        <v>236</v>
      </c>
      <c r="H666" s="183">
        <v>6</v>
      </c>
      <c r="I666" s="184"/>
      <c r="J666" s="185">
        <f>ROUND(I666*H666,2)</f>
        <v>0</v>
      </c>
      <c r="K666" s="181" t="s">
        <v>3596</v>
      </c>
      <c r="L666" s="186"/>
      <c r="M666" s="187" t="s">
        <v>21</v>
      </c>
      <c r="N666" s="188" t="s">
        <v>43</v>
      </c>
      <c r="P666" s="142">
        <f>O666*H666</f>
        <v>0</v>
      </c>
      <c r="Q666" s="142">
        <v>0</v>
      </c>
      <c r="R666" s="142">
        <f>Q666*H666</f>
        <v>0</v>
      </c>
      <c r="S666" s="142">
        <v>0</v>
      </c>
      <c r="T666" s="143">
        <f>S666*H666</f>
        <v>0</v>
      </c>
      <c r="AR666" s="144" t="s">
        <v>530</v>
      </c>
      <c r="AT666" s="144" t="s">
        <v>447</v>
      </c>
      <c r="AU666" s="144" t="s">
        <v>81</v>
      </c>
      <c r="AY666" s="18" t="s">
        <v>306</v>
      </c>
      <c r="BE666" s="145">
        <f>IF(N666="základní",J666,0)</f>
        <v>0</v>
      </c>
      <c r="BF666" s="145">
        <f>IF(N666="snížená",J666,0)</f>
        <v>0</v>
      </c>
      <c r="BG666" s="145">
        <f>IF(N666="zákl. přenesená",J666,0)</f>
        <v>0</v>
      </c>
      <c r="BH666" s="145">
        <f>IF(N666="sníž. přenesená",J666,0)</f>
        <v>0</v>
      </c>
      <c r="BI666" s="145">
        <f>IF(N666="nulová",J666,0)</f>
        <v>0</v>
      </c>
      <c r="BJ666" s="18" t="s">
        <v>79</v>
      </c>
      <c r="BK666" s="145">
        <f>ROUND(I666*H666,2)</f>
        <v>0</v>
      </c>
      <c r="BL666" s="18" t="s">
        <v>368</v>
      </c>
      <c r="BM666" s="144" t="s">
        <v>2384</v>
      </c>
    </row>
    <row r="667" spans="2:65" s="1" customFormat="1" ht="16.5" customHeight="1">
      <c r="B667" s="33"/>
      <c r="C667" s="133" t="s">
        <v>1433</v>
      </c>
      <c r="D667" s="133" t="s">
        <v>308</v>
      </c>
      <c r="E667" s="134" t="s">
        <v>6650</v>
      </c>
      <c r="F667" s="135" t="s">
        <v>6651</v>
      </c>
      <c r="G667" s="136" t="s">
        <v>2087</v>
      </c>
      <c r="H667" s="137">
        <v>1</v>
      </c>
      <c r="I667" s="138"/>
      <c r="J667" s="139">
        <f>ROUND(I667*H667,2)</f>
        <v>0</v>
      </c>
      <c r="K667" s="135" t="s">
        <v>21</v>
      </c>
      <c r="L667" s="33"/>
      <c r="M667" s="140" t="s">
        <v>21</v>
      </c>
      <c r="N667" s="141" t="s">
        <v>43</v>
      </c>
      <c r="P667" s="142">
        <f>O667*H667</f>
        <v>0</v>
      </c>
      <c r="Q667" s="142">
        <v>0</v>
      </c>
      <c r="R667" s="142">
        <f>Q667*H667</f>
        <v>0</v>
      </c>
      <c r="S667" s="142">
        <v>0</v>
      </c>
      <c r="T667" s="143">
        <f>S667*H667</f>
        <v>0</v>
      </c>
      <c r="AR667" s="144" t="s">
        <v>368</v>
      </c>
      <c r="AT667" s="144" t="s">
        <v>308</v>
      </c>
      <c r="AU667" s="144" t="s">
        <v>81</v>
      </c>
      <c r="AY667" s="18" t="s">
        <v>306</v>
      </c>
      <c r="BE667" s="145">
        <f>IF(N667="základní",J667,0)</f>
        <v>0</v>
      </c>
      <c r="BF667" s="145">
        <f>IF(N667="snížená",J667,0)</f>
        <v>0</v>
      </c>
      <c r="BG667" s="145">
        <f>IF(N667="zákl. přenesená",J667,0)</f>
        <v>0</v>
      </c>
      <c r="BH667" s="145">
        <f>IF(N667="sníž. přenesená",J667,0)</f>
        <v>0</v>
      </c>
      <c r="BI667" s="145">
        <f>IF(N667="nulová",J667,0)</f>
        <v>0</v>
      </c>
      <c r="BJ667" s="18" t="s">
        <v>79</v>
      </c>
      <c r="BK667" s="145">
        <f>ROUND(I667*H667,2)</f>
        <v>0</v>
      </c>
      <c r="BL667" s="18" t="s">
        <v>368</v>
      </c>
      <c r="BM667" s="144" t="s">
        <v>2397</v>
      </c>
    </row>
    <row r="668" spans="2:65" s="1" customFormat="1" ht="16.5" customHeight="1">
      <c r="B668" s="33"/>
      <c r="C668" s="133" t="s">
        <v>1439</v>
      </c>
      <c r="D668" s="133" t="s">
        <v>308</v>
      </c>
      <c r="E668" s="134" t="s">
        <v>6652</v>
      </c>
      <c r="F668" s="135" t="s">
        <v>6653</v>
      </c>
      <c r="G668" s="136" t="s">
        <v>661</v>
      </c>
      <c r="H668" s="137">
        <v>1</v>
      </c>
      <c r="I668" s="138"/>
      <c r="J668" s="139">
        <f>ROUND(I668*H668,2)</f>
        <v>0</v>
      </c>
      <c r="K668" s="135" t="s">
        <v>3596</v>
      </c>
      <c r="L668" s="33"/>
      <c r="M668" s="140" t="s">
        <v>21</v>
      </c>
      <c r="N668" s="141" t="s">
        <v>43</v>
      </c>
      <c r="P668" s="142">
        <f>O668*H668</f>
        <v>0</v>
      </c>
      <c r="Q668" s="142">
        <v>0</v>
      </c>
      <c r="R668" s="142">
        <f>Q668*H668</f>
        <v>0</v>
      </c>
      <c r="S668" s="142">
        <v>0</v>
      </c>
      <c r="T668" s="143">
        <f>S668*H668</f>
        <v>0</v>
      </c>
      <c r="AR668" s="144" t="s">
        <v>368</v>
      </c>
      <c r="AT668" s="144" t="s">
        <v>308</v>
      </c>
      <c r="AU668" s="144" t="s">
        <v>81</v>
      </c>
      <c r="AY668" s="18" t="s">
        <v>306</v>
      </c>
      <c r="BE668" s="145">
        <f>IF(N668="základní",J668,0)</f>
        <v>0</v>
      </c>
      <c r="BF668" s="145">
        <f>IF(N668="snížená",J668,0)</f>
        <v>0</v>
      </c>
      <c r="BG668" s="145">
        <f>IF(N668="zákl. přenesená",J668,0)</f>
        <v>0</v>
      </c>
      <c r="BH668" s="145">
        <f>IF(N668="sníž. přenesená",J668,0)</f>
        <v>0</v>
      </c>
      <c r="BI668" s="145">
        <f>IF(N668="nulová",J668,0)</f>
        <v>0</v>
      </c>
      <c r="BJ668" s="18" t="s">
        <v>79</v>
      </c>
      <c r="BK668" s="145">
        <f>ROUND(I668*H668,2)</f>
        <v>0</v>
      </c>
      <c r="BL668" s="18" t="s">
        <v>368</v>
      </c>
      <c r="BM668" s="144" t="s">
        <v>2408</v>
      </c>
    </row>
    <row r="669" spans="2:65" s="1" customFormat="1">
      <c r="B669" s="33"/>
      <c r="D669" s="161" t="s">
        <v>321</v>
      </c>
      <c r="F669" s="162" t="s">
        <v>6654</v>
      </c>
      <c r="I669" s="163"/>
      <c r="L669" s="33"/>
      <c r="M669" s="164"/>
      <c r="T669" s="52"/>
      <c r="AT669" s="18" t="s">
        <v>321</v>
      </c>
      <c r="AU669" s="18" t="s">
        <v>81</v>
      </c>
    </row>
    <row r="670" spans="2:65" s="1" customFormat="1" ht="16.5" customHeight="1">
      <c r="B670" s="33"/>
      <c r="C670" s="179" t="s">
        <v>1445</v>
      </c>
      <c r="D670" s="179" t="s">
        <v>447</v>
      </c>
      <c r="E670" s="180" t="s">
        <v>6655</v>
      </c>
      <c r="F670" s="181" t="s">
        <v>6656</v>
      </c>
      <c r="G670" s="182" t="s">
        <v>661</v>
      </c>
      <c r="H670" s="183">
        <v>1</v>
      </c>
      <c r="I670" s="184"/>
      <c r="J670" s="185">
        <f>ROUND(I670*H670,2)</f>
        <v>0</v>
      </c>
      <c r="K670" s="181" t="s">
        <v>21</v>
      </c>
      <c r="L670" s="186"/>
      <c r="M670" s="187" t="s">
        <v>21</v>
      </c>
      <c r="N670" s="188" t="s">
        <v>43</v>
      </c>
      <c r="P670" s="142">
        <f>O670*H670</f>
        <v>0</v>
      </c>
      <c r="Q670" s="142">
        <v>0</v>
      </c>
      <c r="R670" s="142">
        <f>Q670*H670</f>
        <v>0</v>
      </c>
      <c r="S670" s="142">
        <v>0</v>
      </c>
      <c r="T670" s="143">
        <f>S670*H670</f>
        <v>0</v>
      </c>
      <c r="AR670" s="144" t="s">
        <v>530</v>
      </c>
      <c r="AT670" s="144" t="s">
        <v>447</v>
      </c>
      <c r="AU670" s="144" t="s">
        <v>81</v>
      </c>
      <c r="AY670" s="18" t="s">
        <v>306</v>
      </c>
      <c r="BE670" s="145">
        <f>IF(N670="základní",J670,0)</f>
        <v>0</v>
      </c>
      <c r="BF670" s="145">
        <f>IF(N670="snížená",J670,0)</f>
        <v>0</v>
      </c>
      <c r="BG670" s="145">
        <f>IF(N670="zákl. přenesená",J670,0)</f>
        <v>0</v>
      </c>
      <c r="BH670" s="145">
        <f>IF(N670="sníž. přenesená",J670,0)</f>
        <v>0</v>
      </c>
      <c r="BI670" s="145">
        <f>IF(N670="nulová",J670,0)</f>
        <v>0</v>
      </c>
      <c r="BJ670" s="18" t="s">
        <v>79</v>
      </c>
      <c r="BK670" s="145">
        <f>ROUND(I670*H670,2)</f>
        <v>0</v>
      </c>
      <c r="BL670" s="18" t="s">
        <v>368</v>
      </c>
      <c r="BM670" s="144" t="s">
        <v>2418</v>
      </c>
    </row>
    <row r="671" spans="2:65" s="1" customFormat="1" ht="16.5" customHeight="1">
      <c r="B671" s="33"/>
      <c r="C671" s="133" t="s">
        <v>1451</v>
      </c>
      <c r="D671" s="133" t="s">
        <v>308</v>
      </c>
      <c r="E671" s="134" t="s">
        <v>6657</v>
      </c>
      <c r="F671" s="135" t="s">
        <v>6658</v>
      </c>
      <c r="G671" s="136" t="s">
        <v>2087</v>
      </c>
      <c r="H671" s="137">
        <v>1</v>
      </c>
      <c r="I671" s="138"/>
      <c r="J671" s="139">
        <f>ROUND(I671*H671,2)</f>
        <v>0</v>
      </c>
      <c r="K671" s="135" t="s">
        <v>3596</v>
      </c>
      <c r="L671" s="33"/>
      <c r="M671" s="140" t="s">
        <v>21</v>
      </c>
      <c r="N671" s="141" t="s">
        <v>43</v>
      </c>
      <c r="P671" s="142">
        <f>O671*H671</f>
        <v>0</v>
      </c>
      <c r="Q671" s="142">
        <v>0</v>
      </c>
      <c r="R671" s="142">
        <f>Q671*H671</f>
        <v>0</v>
      </c>
      <c r="S671" s="142">
        <v>0</v>
      </c>
      <c r="T671" s="143">
        <f>S671*H671</f>
        <v>0</v>
      </c>
      <c r="AR671" s="144" t="s">
        <v>368</v>
      </c>
      <c r="AT671" s="144" t="s">
        <v>308</v>
      </c>
      <c r="AU671" s="144" t="s">
        <v>81</v>
      </c>
      <c r="AY671" s="18" t="s">
        <v>306</v>
      </c>
      <c r="BE671" s="145">
        <f>IF(N671="základní",J671,0)</f>
        <v>0</v>
      </c>
      <c r="BF671" s="145">
        <f>IF(N671="snížená",J671,0)</f>
        <v>0</v>
      </c>
      <c r="BG671" s="145">
        <f>IF(N671="zákl. přenesená",J671,0)</f>
        <v>0</v>
      </c>
      <c r="BH671" s="145">
        <f>IF(N671="sníž. přenesená",J671,0)</f>
        <v>0</v>
      </c>
      <c r="BI671" s="145">
        <f>IF(N671="nulová",J671,0)</f>
        <v>0</v>
      </c>
      <c r="BJ671" s="18" t="s">
        <v>79</v>
      </c>
      <c r="BK671" s="145">
        <f>ROUND(I671*H671,2)</f>
        <v>0</v>
      </c>
      <c r="BL671" s="18" t="s">
        <v>368</v>
      </c>
      <c r="BM671" s="144" t="s">
        <v>2430</v>
      </c>
    </row>
    <row r="672" spans="2:65" s="1" customFormat="1">
      <c r="B672" s="33"/>
      <c r="D672" s="161" t="s">
        <v>321</v>
      </c>
      <c r="F672" s="162" t="s">
        <v>6659</v>
      </c>
      <c r="I672" s="163"/>
      <c r="L672" s="33"/>
      <c r="M672" s="164"/>
      <c r="T672" s="52"/>
      <c r="AT672" s="18" t="s">
        <v>321</v>
      </c>
      <c r="AU672" s="18" t="s">
        <v>81</v>
      </c>
    </row>
    <row r="673" spans="2:65" s="12" customFormat="1">
      <c r="B673" s="146"/>
      <c r="D673" s="147" t="s">
        <v>313</v>
      </c>
      <c r="E673" s="148" t="s">
        <v>21</v>
      </c>
      <c r="F673" s="149" t="s">
        <v>79</v>
      </c>
      <c r="H673" s="150">
        <v>1</v>
      </c>
      <c r="I673" s="151"/>
      <c r="L673" s="146"/>
      <c r="M673" s="152"/>
      <c r="T673" s="153"/>
      <c r="AT673" s="148" t="s">
        <v>313</v>
      </c>
      <c r="AU673" s="148" t="s">
        <v>81</v>
      </c>
      <c r="AV673" s="12" t="s">
        <v>81</v>
      </c>
      <c r="AW673" s="12" t="s">
        <v>34</v>
      </c>
      <c r="AX673" s="12" t="s">
        <v>72</v>
      </c>
      <c r="AY673" s="148" t="s">
        <v>306</v>
      </c>
    </row>
    <row r="674" spans="2:65" s="15" customFormat="1">
      <c r="B674" s="171"/>
      <c r="D674" s="147" t="s">
        <v>313</v>
      </c>
      <c r="E674" s="172" t="s">
        <v>21</v>
      </c>
      <c r="F674" s="173" t="s">
        <v>331</v>
      </c>
      <c r="H674" s="174">
        <v>1</v>
      </c>
      <c r="I674" s="175"/>
      <c r="L674" s="171"/>
      <c r="M674" s="176"/>
      <c r="T674" s="177"/>
      <c r="AT674" s="172" t="s">
        <v>313</v>
      </c>
      <c r="AU674" s="172" t="s">
        <v>81</v>
      </c>
      <c r="AV674" s="15" t="s">
        <v>108</v>
      </c>
      <c r="AW674" s="15" t="s">
        <v>34</v>
      </c>
      <c r="AX674" s="15" t="s">
        <v>79</v>
      </c>
      <c r="AY674" s="172" t="s">
        <v>306</v>
      </c>
    </row>
    <row r="675" spans="2:65" s="1" customFormat="1" ht="16.5" customHeight="1">
      <c r="B675" s="33"/>
      <c r="C675" s="133" t="s">
        <v>1457</v>
      </c>
      <c r="D675" s="133" t="s">
        <v>308</v>
      </c>
      <c r="E675" s="134" t="s">
        <v>6660</v>
      </c>
      <c r="F675" s="135" t="s">
        <v>6661</v>
      </c>
      <c r="G675" s="136" t="s">
        <v>5493</v>
      </c>
      <c r="H675" s="137">
        <v>1</v>
      </c>
      <c r="I675" s="138"/>
      <c r="J675" s="139">
        <f>ROUND(I675*H675,2)</f>
        <v>0</v>
      </c>
      <c r="K675" s="135" t="s">
        <v>311</v>
      </c>
      <c r="L675" s="33"/>
      <c r="M675" s="140" t="s">
        <v>21</v>
      </c>
      <c r="N675" s="141" t="s">
        <v>43</v>
      </c>
      <c r="P675" s="142">
        <f>O675*H675</f>
        <v>0</v>
      </c>
      <c r="Q675" s="142">
        <v>0</v>
      </c>
      <c r="R675" s="142">
        <f>Q675*H675</f>
        <v>0</v>
      </c>
      <c r="S675" s="142">
        <v>0</v>
      </c>
      <c r="T675" s="143">
        <f>S675*H675</f>
        <v>0</v>
      </c>
      <c r="AR675" s="144" t="s">
        <v>368</v>
      </c>
      <c r="AT675" s="144" t="s">
        <v>308</v>
      </c>
      <c r="AU675" s="144" t="s">
        <v>81</v>
      </c>
      <c r="AY675" s="18" t="s">
        <v>306</v>
      </c>
      <c r="BE675" s="145">
        <f>IF(N675="základní",J675,0)</f>
        <v>0</v>
      </c>
      <c r="BF675" s="145">
        <f>IF(N675="snížená",J675,0)</f>
        <v>0</v>
      </c>
      <c r="BG675" s="145">
        <f>IF(N675="zákl. přenesená",J675,0)</f>
        <v>0</v>
      </c>
      <c r="BH675" s="145">
        <f>IF(N675="sníž. přenesená",J675,0)</f>
        <v>0</v>
      </c>
      <c r="BI675" s="145">
        <f>IF(N675="nulová",J675,0)</f>
        <v>0</v>
      </c>
      <c r="BJ675" s="18" t="s">
        <v>79</v>
      </c>
      <c r="BK675" s="145">
        <f>ROUND(I675*H675,2)</f>
        <v>0</v>
      </c>
      <c r="BL675" s="18" t="s">
        <v>368</v>
      </c>
      <c r="BM675" s="144" t="s">
        <v>2441</v>
      </c>
    </row>
    <row r="676" spans="2:65" s="1" customFormat="1" ht="16.5" customHeight="1">
      <c r="B676" s="33"/>
      <c r="C676" s="133" t="s">
        <v>1465</v>
      </c>
      <c r="D676" s="133" t="s">
        <v>308</v>
      </c>
      <c r="E676" s="134" t="s">
        <v>6662</v>
      </c>
      <c r="F676" s="135" t="s">
        <v>6663</v>
      </c>
      <c r="G676" s="136" t="s">
        <v>236</v>
      </c>
      <c r="H676" s="137">
        <v>61.167000000000002</v>
      </c>
      <c r="I676" s="138"/>
      <c r="J676" s="139">
        <f>ROUND(I676*H676,2)</f>
        <v>0</v>
      </c>
      <c r="K676" s="135" t="s">
        <v>311</v>
      </c>
      <c r="L676" s="33"/>
      <c r="M676" s="140" t="s">
        <v>21</v>
      </c>
      <c r="N676" s="141" t="s">
        <v>43</v>
      </c>
      <c r="P676" s="142">
        <f>O676*H676</f>
        <v>0</v>
      </c>
      <c r="Q676" s="142">
        <v>0</v>
      </c>
      <c r="R676" s="142">
        <f>Q676*H676</f>
        <v>0</v>
      </c>
      <c r="S676" s="142">
        <v>0</v>
      </c>
      <c r="T676" s="143">
        <f>S676*H676</f>
        <v>0</v>
      </c>
      <c r="AR676" s="144" t="s">
        <v>368</v>
      </c>
      <c r="AT676" s="144" t="s">
        <v>308</v>
      </c>
      <c r="AU676" s="144" t="s">
        <v>81</v>
      </c>
      <c r="AY676" s="18" t="s">
        <v>306</v>
      </c>
      <c r="BE676" s="145">
        <f>IF(N676="základní",J676,0)</f>
        <v>0</v>
      </c>
      <c r="BF676" s="145">
        <f>IF(N676="snížená",J676,0)</f>
        <v>0</v>
      </c>
      <c r="BG676" s="145">
        <f>IF(N676="zákl. přenesená",J676,0)</f>
        <v>0</v>
      </c>
      <c r="BH676" s="145">
        <f>IF(N676="sníž. přenesená",J676,0)</f>
        <v>0</v>
      </c>
      <c r="BI676" s="145">
        <f>IF(N676="nulová",J676,0)</f>
        <v>0</v>
      </c>
      <c r="BJ676" s="18" t="s">
        <v>79</v>
      </c>
      <c r="BK676" s="145">
        <f>ROUND(I676*H676,2)</f>
        <v>0</v>
      </c>
      <c r="BL676" s="18" t="s">
        <v>368</v>
      </c>
      <c r="BM676" s="144" t="s">
        <v>2454</v>
      </c>
    </row>
    <row r="677" spans="2:65" s="12" customFormat="1">
      <c r="B677" s="146"/>
      <c r="D677" s="147" t="s">
        <v>313</v>
      </c>
      <c r="E677" s="148" t="s">
        <v>21</v>
      </c>
      <c r="F677" s="149" t="s">
        <v>6664</v>
      </c>
      <c r="H677" s="150">
        <v>61.167000000000002</v>
      </c>
      <c r="I677" s="151"/>
      <c r="L677" s="146"/>
      <c r="M677" s="152"/>
      <c r="T677" s="153"/>
      <c r="AT677" s="148" t="s">
        <v>313</v>
      </c>
      <c r="AU677" s="148" t="s">
        <v>81</v>
      </c>
      <c r="AV677" s="12" t="s">
        <v>81</v>
      </c>
      <c r="AW677" s="12" t="s">
        <v>34</v>
      </c>
      <c r="AX677" s="12" t="s">
        <v>72</v>
      </c>
      <c r="AY677" s="148" t="s">
        <v>306</v>
      </c>
    </row>
    <row r="678" spans="2:65" s="15" customFormat="1">
      <c r="B678" s="171"/>
      <c r="D678" s="147" t="s">
        <v>313</v>
      </c>
      <c r="E678" s="172" t="s">
        <v>21</v>
      </c>
      <c r="F678" s="173" t="s">
        <v>331</v>
      </c>
      <c r="H678" s="174">
        <v>61.167000000000002</v>
      </c>
      <c r="I678" s="175"/>
      <c r="L678" s="171"/>
      <c r="M678" s="176"/>
      <c r="T678" s="177"/>
      <c r="AT678" s="172" t="s">
        <v>313</v>
      </c>
      <c r="AU678" s="172" t="s">
        <v>81</v>
      </c>
      <c r="AV678" s="15" t="s">
        <v>108</v>
      </c>
      <c r="AW678" s="15" t="s">
        <v>34</v>
      </c>
      <c r="AX678" s="15" t="s">
        <v>79</v>
      </c>
      <c r="AY678" s="172" t="s">
        <v>306</v>
      </c>
    </row>
    <row r="679" spans="2:65" s="1" customFormat="1" ht="16.5" customHeight="1">
      <c r="B679" s="33"/>
      <c r="C679" s="133" t="s">
        <v>1472</v>
      </c>
      <c r="D679" s="133" t="s">
        <v>308</v>
      </c>
      <c r="E679" s="134" t="s">
        <v>6665</v>
      </c>
      <c r="F679" s="135" t="s">
        <v>6666</v>
      </c>
      <c r="G679" s="136" t="s">
        <v>2087</v>
      </c>
      <c r="H679" s="137">
        <v>1</v>
      </c>
      <c r="I679" s="138"/>
      <c r="J679" s="139">
        <f>ROUND(I679*H679,2)</f>
        <v>0</v>
      </c>
      <c r="K679" s="135" t="s">
        <v>311</v>
      </c>
      <c r="L679" s="33"/>
      <c r="M679" s="140" t="s">
        <v>21</v>
      </c>
      <c r="N679" s="141" t="s">
        <v>43</v>
      </c>
      <c r="P679" s="142">
        <f>O679*H679</f>
        <v>0</v>
      </c>
      <c r="Q679" s="142">
        <v>0</v>
      </c>
      <c r="R679" s="142">
        <f>Q679*H679</f>
        <v>0</v>
      </c>
      <c r="S679" s="142">
        <v>0</v>
      </c>
      <c r="T679" s="143">
        <f>S679*H679</f>
        <v>0</v>
      </c>
      <c r="AR679" s="144" t="s">
        <v>368</v>
      </c>
      <c r="AT679" s="144" t="s">
        <v>308</v>
      </c>
      <c r="AU679" s="144" t="s">
        <v>81</v>
      </c>
      <c r="AY679" s="18" t="s">
        <v>306</v>
      </c>
      <c r="BE679" s="145">
        <f>IF(N679="základní",J679,0)</f>
        <v>0</v>
      </c>
      <c r="BF679" s="145">
        <f>IF(N679="snížená",J679,0)</f>
        <v>0</v>
      </c>
      <c r="BG679" s="145">
        <f>IF(N679="zákl. přenesená",J679,0)</f>
        <v>0</v>
      </c>
      <c r="BH679" s="145">
        <f>IF(N679="sníž. přenesená",J679,0)</f>
        <v>0</v>
      </c>
      <c r="BI679" s="145">
        <f>IF(N679="nulová",J679,0)</f>
        <v>0</v>
      </c>
      <c r="BJ679" s="18" t="s">
        <v>79</v>
      </c>
      <c r="BK679" s="145">
        <f>ROUND(I679*H679,2)</f>
        <v>0</v>
      </c>
      <c r="BL679" s="18" t="s">
        <v>368</v>
      </c>
      <c r="BM679" s="144" t="s">
        <v>2468</v>
      </c>
    </row>
    <row r="680" spans="2:65" s="12" customFormat="1">
      <c r="B680" s="146"/>
      <c r="D680" s="147" t="s">
        <v>313</v>
      </c>
      <c r="E680" s="148" t="s">
        <v>21</v>
      </c>
      <c r="F680" s="149" t="s">
        <v>79</v>
      </c>
      <c r="H680" s="150">
        <v>1</v>
      </c>
      <c r="I680" s="151"/>
      <c r="L680" s="146"/>
      <c r="M680" s="152"/>
      <c r="T680" s="153"/>
      <c r="AT680" s="148" t="s">
        <v>313</v>
      </c>
      <c r="AU680" s="148" t="s">
        <v>81</v>
      </c>
      <c r="AV680" s="12" t="s">
        <v>81</v>
      </c>
      <c r="AW680" s="12" t="s">
        <v>34</v>
      </c>
      <c r="AX680" s="12" t="s">
        <v>72</v>
      </c>
      <c r="AY680" s="148" t="s">
        <v>306</v>
      </c>
    </row>
    <row r="681" spans="2:65" s="15" customFormat="1">
      <c r="B681" s="171"/>
      <c r="D681" s="147" t="s">
        <v>313</v>
      </c>
      <c r="E681" s="172" t="s">
        <v>21</v>
      </c>
      <c r="F681" s="173" t="s">
        <v>331</v>
      </c>
      <c r="H681" s="174">
        <v>1</v>
      </c>
      <c r="I681" s="175"/>
      <c r="L681" s="171"/>
      <c r="M681" s="176"/>
      <c r="T681" s="177"/>
      <c r="AT681" s="172" t="s">
        <v>313</v>
      </c>
      <c r="AU681" s="172" t="s">
        <v>81</v>
      </c>
      <c r="AV681" s="15" t="s">
        <v>108</v>
      </c>
      <c r="AW681" s="15" t="s">
        <v>34</v>
      </c>
      <c r="AX681" s="15" t="s">
        <v>79</v>
      </c>
      <c r="AY681" s="172" t="s">
        <v>306</v>
      </c>
    </row>
    <row r="682" spans="2:65" s="1" customFormat="1" ht="16.5" customHeight="1">
      <c r="B682" s="33"/>
      <c r="C682" s="133" t="s">
        <v>1477</v>
      </c>
      <c r="D682" s="133" t="s">
        <v>308</v>
      </c>
      <c r="E682" s="134" t="s">
        <v>6667</v>
      </c>
      <c r="F682" s="135" t="s">
        <v>6668</v>
      </c>
      <c r="G682" s="136" t="s">
        <v>5493</v>
      </c>
      <c r="H682" s="137">
        <v>1</v>
      </c>
      <c r="I682" s="138"/>
      <c r="J682" s="139">
        <f>ROUND(I682*H682,2)</f>
        <v>0</v>
      </c>
      <c r="K682" s="135" t="s">
        <v>311</v>
      </c>
      <c r="L682" s="33"/>
      <c r="M682" s="140" t="s">
        <v>21</v>
      </c>
      <c r="N682" s="141" t="s">
        <v>43</v>
      </c>
      <c r="P682" s="142">
        <f>O682*H682</f>
        <v>0</v>
      </c>
      <c r="Q682" s="142">
        <v>0</v>
      </c>
      <c r="R682" s="142">
        <f>Q682*H682</f>
        <v>0</v>
      </c>
      <c r="S682" s="142">
        <v>0</v>
      </c>
      <c r="T682" s="143">
        <f>S682*H682</f>
        <v>0</v>
      </c>
      <c r="AR682" s="144" t="s">
        <v>368</v>
      </c>
      <c r="AT682" s="144" t="s">
        <v>308</v>
      </c>
      <c r="AU682" s="144" t="s">
        <v>81</v>
      </c>
      <c r="AY682" s="18" t="s">
        <v>306</v>
      </c>
      <c r="BE682" s="145">
        <f>IF(N682="základní",J682,0)</f>
        <v>0</v>
      </c>
      <c r="BF682" s="145">
        <f>IF(N682="snížená",J682,0)</f>
        <v>0</v>
      </c>
      <c r="BG682" s="145">
        <f>IF(N682="zákl. přenesená",J682,0)</f>
        <v>0</v>
      </c>
      <c r="BH682" s="145">
        <f>IF(N682="sníž. přenesená",J682,0)</f>
        <v>0</v>
      </c>
      <c r="BI682" s="145">
        <f>IF(N682="nulová",J682,0)</f>
        <v>0</v>
      </c>
      <c r="BJ682" s="18" t="s">
        <v>79</v>
      </c>
      <c r="BK682" s="145">
        <f>ROUND(I682*H682,2)</f>
        <v>0</v>
      </c>
      <c r="BL682" s="18" t="s">
        <v>368</v>
      </c>
      <c r="BM682" s="144" t="s">
        <v>2478</v>
      </c>
    </row>
    <row r="683" spans="2:65" s="1" customFormat="1" ht="24.2" customHeight="1">
      <c r="B683" s="33"/>
      <c r="C683" s="133" t="s">
        <v>1482</v>
      </c>
      <c r="D683" s="133" t="s">
        <v>308</v>
      </c>
      <c r="E683" s="134" t="s">
        <v>6669</v>
      </c>
      <c r="F683" s="135" t="s">
        <v>6670</v>
      </c>
      <c r="G683" s="136" t="s">
        <v>375</v>
      </c>
      <c r="H683" s="137">
        <v>0.23100000000000001</v>
      </c>
      <c r="I683" s="138"/>
      <c r="J683" s="139">
        <f>ROUND(I683*H683,2)</f>
        <v>0</v>
      </c>
      <c r="K683" s="135" t="s">
        <v>3596</v>
      </c>
      <c r="L683" s="33"/>
      <c r="M683" s="140" t="s">
        <v>21</v>
      </c>
      <c r="N683" s="141" t="s">
        <v>43</v>
      </c>
      <c r="P683" s="142">
        <f>O683*H683</f>
        <v>0</v>
      </c>
      <c r="Q683" s="142">
        <v>0</v>
      </c>
      <c r="R683" s="142">
        <f>Q683*H683</f>
        <v>0</v>
      </c>
      <c r="S683" s="142">
        <v>0</v>
      </c>
      <c r="T683" s="143">
        <f>S683*H683</f>
        <v>0</v>
      </c>
      <c r="AR683" s="144" t="s">
        <v>368</v>
      </c>
      <c r="AT683" s="144" t="s">
        <v>308</v>
      </c>
      <c r="AU683" s="144" t="s">
        <v>81</v>
      </c>
      <c r="AY683" s="18" t="s">
        <v>306</v>
      </c>
      <c r="BE683" s="145">
        <f>IF(N683="základní",J683,0)</f>
        <v>0</v>
      </c>
      <c r="BF683" s="145">
        <f>IF(N683="snížená",J683,0)</f>
        <v>0</v>
      </c>
      <c r="BG683" s="145">
        <f>IF(N683="zákl. přenesená",J683,0)</f>
        <v>0</v>
      </c>
      <c r="BH683" s="145">
        <f>IF(N683="sníž. přenesená",J683,0)</f>
        <v>0</v>
      </c>
      <c r="BI683" s="145">
        <f>IF(N683="nulová",J683,0)</f>
        <v>0</v>
      </c>
      <c r="BJ683" s="18" t="s">
        <v>79</v>
      </c>
      <c r="BK683" s="145">
        <f>ROUND(I683*H683,2)</f>
        <v>0</v>
      </c>
      <c r="BL683" s="18" t="s">
        <v>368</v>
      </c>
      <c r="BM683" s="144" t="s">
        <v>2489</v>
      </c>
    </row>
    <row r="684" spans="2:65" s="1" customFormat="1">
      <c r="B684" s="33"/>
      <c r="D684" s="161" t="s">
        <v>321</v>
      </c>
      <c r="F684" s="162" t="s">
        <v>6671</v>
      </c>
      <c r="I684" s="163"/>
      <c r="L684" s="33"/>
      <c r="M684" s="164"/>
      <c r="T684" s="52"/>
      <c r="AT684" s="18" t="s">
        <v>321</v>
      </c>
      <c r="AU684" s="18" t="s">
        <v>81</v>
      </c>
    </row>
    <row r="685" spans="2:65" s="1" customFormat="1" ht="37.9" customHeight="1">
      <c r="B685" s="33"/>
      <c r="C685" s="133" t="s">
        <v>1488</v>
      </c>
      <c r="D685" s="133" t="s">
        <v>308</v>
      </c>
      <c r="E685" s="134" t="s">
        <v>6672</v>
      </c>
      <c r="F685" s="135" t="s">
        <v>6673</v>
      </c>
      <c r="G685" s="136" t="s">
        <v>375</v>
      </c>
      <c r="H685" s="137">
        <v>0.23100000000000001</v>
      </c>
      <c r="I685" s="138"/>
      <c r="J685" s="139">
        <f>ROUND(I685*H685,2)</f>
        <v>0</v>
      </c>
      <c r="K685" s="135" t="s">
        <v>3596</v>
      </c>
      <c r="L685" s="33"/>
      <c r="M685" s="140" t="s">
        <v>21</v>
      </c>
      <c r="N685" s="141" t="s">
        <v>43</v>
      </c>
      <c r="P685" s="142">
        <f>O685*H685</f>
        <v>0</v>
      </c>
      <c r="Q685" s="142">
        <v>0</v>
      </c>
      <c r="R685" s="142">
        <f>Q685*H685</f>
        <v>0</v>
      </c>
      <c r="S685" s="142">
        <v>0</v>
      </c>
      <c r="T685" s="143">
        <f>S685*H685</f>
        <v>0</v>
      </c>
      <c r="AR685" s="144" t="s">
        <v>368</v>
      </c>
      <c r="AT685" s="144" t="s">
        <v>308</v>
      </c>
      <c r="AU685" s="144" t="s">
        <v>81</v>
      </c>
      <c r="AY685" s="18" t="s">
        <v>306</v>
      </c>
      <c r="BE685" s="145">
        <f>IF(N685="základní",J685,0)</f>
        <v>0</v>
      </c>
      <c r="BF685" s="145">
        <f>IF(N685="snížená",J685,0)</f>
        <v>0</v>
      </c>
      <c r="BG685" s="145">
        <f>IF(N685="zákl. přenesená",J685,0)</f>
        <v>0</v>
      </c>
      <c r="BH685" s="145">
        <f>IF(N685="sníž. přenesená",J685,0)</f>
        <v>0</v>
      </c>
      <c r="BI685" s="145">
        <f>IF(N685="nulová",J685,0)</f>
        <v>0</v>
      </c>
      <c r="BJ685" s="18" t="s">
        <v>79</v>
      </c>
      <c r="BK685" s="145">
        <f>ROUND(I685*H685,2)</f>
        <v>0</v>
      </c>
      <c r="BL685" s="18" t="s">
        <v>368</v>
      </c>
      <c r="BM685" s="144" t="s">
        <v>2502</v>
      </c>
    </row>
    <row r="686" spans="2:65" s="1" customFormat="1">
      <c r="B686" s="33"/>
      <c r="D686" s="161" t="s">
        <v>321</v>
      </c>
      <c r="F686" s="162" t="s">
        <v>6674</v>
      </c>
      <c r="I686" s="163"/>
      <c r="L686" s="33"/>
      <c r="M686" s="164"/>
      <c r="T686" s="52"/>
      <c r="AT686" s="18" t="s">
        <v>321</v>
      </c>
      <c r="AU686" s="18" t="s">
        <v>81</v>
      </c>
    </row>
    <row r="687" spans="2:65" s="11" customFormat="1" ht="22.9" customHeight="1">
      <c r="B687" s="121"/>
      <c r="D687" s="122" t="s">
        <v>71</v>
      </c>
      <c r="E687" s="131" t="s">
        <v>2166</v>
      </c>
      <c r="F687" s="131" t="s">
        <v>2167</v>
      </c>
      <c r="I687" s="124"/>
      <c r="J687" s="132">
        <f>BK687</f>
        <v>0</v>
      </c>
      <c r="L687" s="121"/>
      <c r="M687" s="126"/>
      <c r="P687" s="127">
        <f>SUM(P688:P715)</f>
        <v>0</v>
      </c>
      <c r="R687" s="127">
        <f>SUM(R688:R715)</f>
        <v>0</v>
      </c>
      <c r="T687" s="128">
        <f>SUM(T688:T715)</f>
        <v>0</v>
      </c>
      <c r="AR687" s="122" t="s">
        <v>81</v>
      </c>
      <c r="AT687" s="129" t="s">
        <v>71</v>
      </c>
      <c r="AU687" s="129" t="s">
        <v>79</v>
      </c>
      <c r="AY687" s="122" t="s">
        <v>306</v>
      </c>
      <c r="BK687" s="130">
        <f>SUM(BK688:BK715)</f>
        <v>0</v>
      </c>
    </row>
    <row r="688" spans="2:65" s="1" customFormat="1" ht="21.75" customHeight="1">
      <c r="B688" s="33"/>
      <c r="C688" s="133" t="s">
        <v>1495</v>
      </c>
      <c r="D688" s="133" t="s">
        <v>308</v>
      </c>
      <c r="E688" s="134" t="s">
        <v>6675</v>
      </c>
      <c r="F688" s="135" t="s">
        <v>6676</v>
      </c>
      <c r="G688" s="136" t="s">
        <v>236</v>
      </c>
      <c r="H688" s="137">
        <v>84.489000000000004</v>
      </c>
      <c r="I688" s="138"/>
      <c r="J688" s="139">
        <f>ROUND(I688*H688,2)</f>
        <v>0</v>
      </c>
      <c r="K688" s="135" t="s">
        <v>3596</v>
      </c>
      <c r="L688" s="33"/>
      <c r="M688" s="140" t="s">
        <v>21</v>
      </c>
      <c r="N688" s="141" t="s">
        <v>43</v>
      </c>
      <c r="P688" s="142">
        <f>O688*H688</f>
        <v>0</v>
      </c>
      <c r="Q688" s="142">
        <v>0</v>
      </c>
      <c r="R688" s="142">
        <f>Q688*H688</f>
        <v>0</v>
      </c>
      <c r="S688" s="142">
        <v>0</v>
      </c>
      <c r="T688" s="143">
        <f>S688*H688</f>
        <v>0</v>
      </c>
      <c r="AR688" s="144" t="s">
        <v>368</v>
      </c>
      <c r="AT688" s="144" t="s">
        <v>308</v>
      </c>
      <c r="AU688" s="144" t="s">
        <v>81</v>
      </c>
      <c r="AY688" s="18" t="s">
        <v>306</v>
      </c>
      <c r="BE688" s="145">
        <f>IF(N688="základní",J688,0)</f>
        <v>0</v>
      </c>
      <c r="BF688" s="145">
        <f>IF(N688="snížená",J688,0)</f>
        <v>0</v>
      </c>
      <c r="BG688" s="145">
        <f>IF(N688="zákl. přenesená",J688,0)</f>
        <v>0</v>
      </c>
      <c r="BH688" s="145">
        <f>IF(N688="sníž. přenesená",J688,0)</f>
        <v>0</v>
      </c>
      <c r="BI688" s="145">
        <f>IF(N688="nulová",J688,0)</f>
        <v>0</v>
      </c>
      <c r="BJ688" s="18" t="s">
        <v>79</v>
      </c>
      <c r="BK688" s="145">
        <f>ROUND(I688*H688,2)</f>
        <v>0</v>
      </c>
      <c r="BL688" s="18" t="s">
        <v>368</v>
      </c>
      <c r="BM688" s="144" t="s">
        <v>2514</v>
      </c>
    </row>
    <row r="689" spans="2:65" s="1" customFormat="1">
      <c r="B689" s="33"/>
      <c r="D689" s="161" t="s">
        <v>321</v>
      </c>
      <c r="F689" s="162" t="s">
        <v>6677</v>
      </c>
      <c r="I689" s="163"/>
      <c r="L689" s="33"/>
      <c r="M689" s="164"/>
      <c r="T689" s="52"/>
      <c r="AT689" s="18" t="s">
        <v>321</v>
      </c>
      <c r="AU689" s="18" t="s">
        <v>81</v>
      </c>
    </row>
    <row r="690" spans="2:65" s="12" customFormat="1">
      <c r="B690" s="146"/>
      <c r="D690" s="147" t="s">
        <v>313</v>
      </c>
      <c r="E690" s="148" t="s">
        <v>21</v>
      </c>
      <c r="F690" s="149" t="s">
        <v>6457</v>
      </c>
      <c r="H690" s="150">
        <v>84.489000000000004</v>
      </c>
      <c r="I690" s="151"/>
      <c r="L690" s="146"/>
      <c r="M690" s="152"/>
      <c r="T690" s="153"/>
      <c r="AT690" s="148" t="s">
        <v>313</v>
      </c>
      <c r="AU690" s="148" t="s">
        <v>81</v>
      </c>
      <c r="AV690" s="12" t="s">
        <v>81</v>
      </c>
      <c r="AW690" s="12" t="s">
        <v>34</v>
      </c>
      <c r="AX690" s="12" t="s">
        <v>72</v>
      </c>
      <c r="AY690" s="148" t="s">
        <v>306</v>
      </c>
    </row>
    <row r="691" spans="2:65" s="15" customFormat="1">
      <c r="B691" s="171"/>
      <c r="D691" s="147" t="s">
        <v>313</v>
      </c>
      <c r="E691" s="172" t="s">
        <v>21</v>
      </c>
      <c r="F691" s="173" t="s">
        <v>331</v>
      </c>
      <c r="H691" s="174">
        <v>84.489000000000004</v>
      </c>
      <c r="I691" s="175"/>
      <c r="L691" s="171"/>
      <c r="M691" s="176"/>
      <c r="T691" s="177"/>
      <c r="AT691" s="172" t="s">
        <v>313</v>
      </c>
      <c r="AU691" s="172" t="s">
        <v>81</v>
      </c>
      <c r="AV691" s="15" t="s">
        <v>108</v>
      </c>
      <c r="AW691" s="15" t="s">
        <v>34</v>
      </c>
      <c r="AX691" s="15" t="s">
        <v>79</v>
      </c>
      <c r="AY691" s="172" t="s">
        <v>306</v>
      </c>
    </row>
    <row r="692" spans="2:65" s="1" customFormat="1" ht="24.2" customHeight="1">
      <c r="B692" s="33"/>
      <c r="C692" s="133" t="s">
        <v>1504</v>
      </c>
      <c r="D692" s="133" t="s">
        <v>308</v>
      </c>
      <c r="E692" s="134" t="s">
        <v>6678</v>
      </c>
      <c r="F692" s="135" t="s">
        <v>6679</v>
      </c>
      <c r="G692" s="136" t="s">
        <v>240</v>
      </c>
      <c r="H692" s="137">
        <v>18.25</v>
      </c>
      <c r="I692" s="138"/>
      <c r="J692" s="139">
        <f>ROUND(I692*H692,2)</f>
        <v>0</v>
      </c>
      <c r="K692" s="135" t="s">
        <v>3596</v>
      </c>
      <c r="L692" s="33"/>
      <c r="M692" s="140" t="s">
        <v>21</v>
      </c>
      <c r="N692" s="141" t="s">
        <v>43</v>
      </c>
      <c r="P692" s="142">
        <f>O692*H692</f>
        <v>0</v>
      </c>
      <c r="Q692" s="142">
        <v>0</v>
      </c>
      <c r="R692" s="142">
        <f>Q692*H692</f>
        <v>0</v>
      </c>
      <c r="S692" s="142">
        <v>0</v>
      </c>
      <c r="T692" s="143">
        <f>S692*H692</f>
        <v>0</v>
      </c>
      <c r="AR692" s="144" t="s">
        <v>368</v>
      </c>
      <c r="AT692" s="144" t="s">
        <v>308</v>
      </c>
      <c r="AU692" s="144" t="s">
        <v>81</v>
      </c>
      <c r="AY692" s="18" t="s">
        <v>306</v>
      </c>
      <c r="BE692" s="145">
        <f>IF(N692="základní",J692,0)</f>
        <v>0</v>
      </c>
      <c r="BF692" s="145">
        <f>IF(N692="snížená",J692,0)</f>
        <v>0</v>
      </c>
      <c r="BG692" s="145">
        <f>IF(N692="zákl. přenesená",J692,0)</f>
        <v>0</v>
      </c>
      <c r="BH692" s="145">
        <f>IF(N692="sníž. přenesená",J692,0)</f>
        <v>0</v>
      </c>
      <c r="BI692" s="145">
        <f>IF(N692="nulová",J692,0)</f>
        <v>0</v>
      </c>
      <c r="BJ692" s="18" t="s">
        <v>79</v>
      </c>
      <c r="BK692" s="145">
        <f>ROUND(I692*H692,2)</f>
        <v>0</v>
      </c>
      <c r="BL692" s="18" t="s">
        <v>368</v>
      </c>
      <c r="BM692" s="144" t="s">
        <v>2526</v>
      </c>
    </row>
    <row r="693" spans="2:65" s="1" customFormat="1">
      <c r="B693" s="33"/>
      <c r="D693" s="161" t="s">
        <v>321</v>
      </c>
      <c r="F693" s="162" t="s">
        <v>6680</v>
      </c>
      <c r="I693" s="163"/>
      <c r="L693" s="33"/>
      <c r="M693" s="164"/>
      <c r="T693" s="52"/>
      <c r="AT693" s="18" t="s">
        <v>321</v>
      </c>
      <c r="AU693" s="18" t="s">
        <v>81</v>
      </c>
    </row>
    <row r="694" spans="2:65" s="12" customFormat="1">
      <c r="B694" s="146"/>
      <c r="D694" s="147" t="s">
        <v>313</v>
      </c>
      <c r="E694" s="148" t="s">
        <v>21</v>
      </c>
      <c r="F694" s="149" t="s">
        <v>6681</v>
      </c>
      <c r="H694" s="150">
        <v>18.25</v>
      </c>
      <c r="I694" s="151"/>
      <c r="L694" s="146"/>
      <c r="M694" s="152"/>
      <c r="T694" s="153"/>
      <c r="AT694" s="148" t="s">
        <v>313</v>
      </c>
      <c r="AU694" s="148" t="s">
        <v>81</v>
      </c>
      <c r="AV694" s="12" t="s">
        <v>81</v>
      </c>
      <c r="AW694" s="12" t="s">
        <v>34</v>
      </c>
      <c r="AX694" s="12" t="s">
        <v>72</v>
      </c>
      <c r="AY694" s="148" t="s">
        <v>306</v>
      </c>
    </row>
    <row r="695" spans="2:65" s="15" customFormat="1">
      <c r="B695" s="171"/>
      <c r="D695" s="147" t="s">
        <v>313</v>
      </c>
      <c r="E695" s="172" t="s">
        <v>21</v>
      </c>
      <c r="F695" s="173" t="s">
        <v>331</v>
      </c>
      <c r="H695" s="174">
        <v>18.25</v>
      </c>
      <c r="I695" s="175"/>
      <c r="L695" s="171"/>
      <c r="M695" s="176"/>
      <c r="T695" s="177"/>
      <c r="AT695" s="172" t="s">
        <v>313</v>
      </c>
      <c r="AU695" s="172" t="s">
        <v>81</v>
      </c>
      <c r="AV695" s="15" t="s">
        <v>108</v>
      </c>
      <c r="AW695" s="15" t="s">
        <v>34</v>
      </c>
      <c r="AX695" s="15" t="s">
        <v>79</v>
      </c>
      <c r="AY695" s="172" t="s">
        <v>306</v>
      </c>
    </row>
    <row r="696" spans="2:65" s="1" customFormat="1" ht="24.2" customHeight="1">
      <c r="B696" s="33"/>
      <c r="C696" s="179" t="s">
        <v>1514</v>
      </c>
      <c r="D696" s="179" t="s">
        <v>447</v>
      </c>
      <c r="E696" s="180" t="s">
        <v>6682</v>
      </c>
      <c r="F696" s="181" t="s">
        <v>6683</v>
      </c>
      <c r="G696" s="182" t="s">
        <v>240</v>
      </c>
      <c r="H696" s="183">
        <v>20.074999999999999</v>
      </c>
      <c r="I696" s="184"/>
      <c r="J696" s="185">
        <f>ROUND(I696*H696,2)</f>
        <v>0</v>
      </c>
      <c r="K696" s="181" t="s">
        <v>3596</v>
      </c>
      <c r="L696" s="186"/>
      <c r="M696" s="187" t="s">
        <v>21</v>
      </c>
      <c r="N696" s="188" t="s">
        <v>43</v>
      </c>
      <c r="P696" s="142">
        <f>O696*H696</f>
        <v>0</v>
      </c>
      <c r="Q696" s="142">
        <v>0</v>
      </c>
      <c r="R696" s="142">
        <f>Q696*H696</f>
        <v>0</v>
      </c>
      <c r="S696" s="142">
        <v>0</v>
      </c>
      <c r="T696" s="143">
        <f>S696*H696</f>
        <v>0</v>
      </c>
      <c r="AR696" s="144" t="s">
        <v>530</v>
      </c>
      <c r="AT696" s="144" t="s">
        <v>447</v>
      </c>
      <c r="AU696" s="144" t="s">
        <v>81</v>
      </c>
      <c r="AY696" s="18" t="s">
        <v>306</v>
      </c>
      <c r="BE696" s="145">
        <f>IF(N696="základní",J696,0)</f>
        <v>0</v>
      </c>
      <c r="BF696" s="145">
        <f>IF(N696="snížená",J696,0)</f>
        <v>0</v>
      </c>
      <c r="BG696" s="145">
        <f>IF(N696="zákl. přenesená",J696,0)</f>
        <v>0</v>
      </c>
      <c r="BH696" s="145">
        <f>IF(N696="sníž. přenesená",J696,0)</f>
        <v>0</v>
      </c>
      <c r="BI696" s="145">
        <f>IF(N696="nulová",J696,0)</f>
        <v>0</v>
      </c>
      <c r="BJ696" s="18" t="s">
        <v>79</v>
      </c>
      <c r="BK696" s="145">
        <f>ROUND(I696*H696,2)</f>
        <v>0</v>
      </c>
      <c r="BL696" s="18" t="s">
        <v>368</v>
      </c>
      <c r="BM696" s="144" t="s">
        <v>5285</v>
      </c>
    </row>
    <row r="697" spans="2:65" s="12" customFormat="1">
      <c r="B697" s="146"/>
      <c r="D697" s="147" t="s">
        <v>313</v>
      </c>
      <c r="E697" s="148" t="s">
        <v>21</v>
      </c>
      <c r="F697" s="149" t="s">
        <v>6684</v>
      </c>
      <c r="H697" s="150">
        <v>20.074999999999999</v>
      </c>
      <c r="I697" s="151"/>
      <c r="L697" s="146"/>
      <c r="M697" s="152"/>
      <c r="T697" s="153"/>
      <c r="AT697" s="148" t="s">
        <v>313</v>
      </c>
      <c r="AU697" s="148" t="s">
        <v>81</v>
      </c>
      <c r="AV697" s="12" t="s">
        <v>81</v>
      </c>
      <c r="AW697" s="12" t="s">
        <v>34</v>
      </c>
      <c r="AX697" s="12" t="s">
        <v>72</v>
      </c>
      <c r="AY697" s="148" t="s">
        <v>306</v>
      </c>
    </row>
    <row r="698" spans="2:65" s="15" customFormat="1">
      <c r="B698" s="171"/>
      <c r="D698" s="147" t="s">
        <v>313</v>
      </c>
      <c r="E698" s="172" t="s">
        <v>21</v>
      </c>
      <c r="F698" s="173" t="s">
        <v>331</v>
      </c>
      <c r="H698" s="174">
        <v>20.074999999999999</v>
      </c>
      <c r="I698" s="175"/>
      <c r="L698" s="171"/>
      <c r="M698" s="176"/>
      <c r="T698" s="177"/>
      <c r="AT698" s="172" t="s">
        <v>313</v>
      </c>
      <c r="AU698" s="172" t="s">
        <v>81</v>
      </c>
      <c r="AV698" s="15" t="s">
        <v>108</v>
      </c>
      <c r="AW698" s="15" t="s">
        <v>34</v>
      </c>
      <c r="AX698" s="15" t="s">
        <v>79</v>
      </c>
      <c r="AY698" s="172" t="s">
        <v>306</v>
      </c>
    </row>
    <row r="699" spans="2:65" s="1" customFormat="1" ht="24.2" customHeight="1">
      <c r="B699" s="33"/>
      <c r="C699" s="133" t="s">
        <v>1521</v>
      </c>
      <c r="D699" s="133" t="s">
        <v>308</v>
      </c>
      <c r="E699" s="134" t="s">
        <v>6685</v>
      </c>
      <c r="F699" s="135" t="s">
        <v>6686</v>
      </c>
      <c r="G699" s="136" t="s">
        <v>240</v>
      </c>
      <c r="H699" s="137">
        <v>18.25</v>
      </c>
      <c r="I699" s="138"/>
      <c r="J699" s="139">
        <f>ROUND(I699*H699,2)</f>
        <v>0</v>
      </c>
      <c r="K699" s="135" t="s">
        <v>3596</v>
      </c>
      <c r="L699" s="33"/>
      <c r="M699" s="140" t="s">
        <v>21</v>
      </c>
      <c r="N699" s="141" t="s">
        <v>43</v>
      </c>
      <c r="P699" s="142">
        <f>O699*H699</f>
        <v>0</v>
      </c>
      <c r="Q699" s="142">
        <v>0</v>
      </c>
      <c r="R699" s="142">
        <f>Q699*H699</f>
        <v>0</v>
      </c>
      <c r="S699" s="142">
        <v>0</v>
      </c>
      <c r="T699" s="143">
        <f>S699*H699</f>
        <v>0</v>
      </c>
      <c r="AR699" s="144" t="s">
        <v>368</v>
      </c>
      <c r="AT699" s="144" t="s">
        <v>308</v>
      </c>
      <c r="AU699" s="144" t="s">
        <v>81</v>
      </c>
      <c r="AY699" s="18" t="s">
        <v>306</v>
      </c>
      <c r="BE699" s="145">
        <f>IF(N699="základní",J699,0)</f>
        <v>0</v>
      </c>
      <c r="BF699" s="145">
        <f>IF(N699="snížená",J699,0)</f>
        <v>0</v>
      </c>
      <c r="BG699" s="145">
        <f>IF(N699="zákl. přenesená",J699,0)</f>
        <v>0</v>
      </c>
      <c r="BH699" s="145">
        <f>IF(N699="sníž. přenesená",J699,0)</f>
        <v>0</v>
      </c>
      <c r="BI699" s="145">
        <f>IF(N699="nulová",J699,0)</f>
        <v>0</v>
      </c>
      <c r="BJ699" s="18" t="s">
        <v>79</v>
      </c>
      <c r="BK699" s="145">
        <f>ROUND(I699*H699,2)</f>
        <v>0</v>
      </c>
      <c r="BL699" s="18" t="s">
        <v>368</v>
      </c>
      <c r="BM699" s="144" t="s">
        <v>5294</v>
      </c>
    </row>
    <row r="700" spans="2:65" s="1" customFormat="1">
      <c r="B700" s="33"/>
      <c r="D700" s="161" t="s">
        <v>321</v>
      </c>
      <c r="F700" s="162" t="s">
        <v>6687</v>
      </c>
      <c r="I700" s="163"/>
      <c r="L700" s="33"/>
      <c r="M700" s="164"/>
      <c r="T700" s="52"/>
      <c r="AT700" s="18" t="s">
        <v>321</v>
      </c>
      <c r="AU700" s="18" t="s">
        <v>81</v>
      </c>
    </row>
    <row r="701" spans="2:65" s="1" customFormat="1" ht="16.5" customHeight="1">
      <c r="B701" s="33"/>
      <c r="C701" s="179" t="s">
        <v>1527</v>
      </c>
      <c r="D701" s="179" t="s">
        <v>447</v>
      </c>
      <c r="E701" s="180" t="s">
        <v>6688</v>
      </c>
      <c r="F701" s="181" t="s">
        <v>6689</v>
      </c>
      <c r="G701" s="182" t="s">
        <v>236</v>
      </c>
      <c r="H701" s="183">
        <v>18.25</v>
      </c>
      <c r="I701" s="184"/>
      <c r="J701" s="185">
        <f>ROUND(I701*H701,2)</f>
        <v>0</v>
      </c>
      <c r="K701" s="181" t="s">
        <v>3596</v>
      </c>
      <c r="L701" s="186"/>
      <c r="M701" s="187" t="s">
        <v>21</v>
      </c>
      <c r="N701" s="188" t="s">
        <v>43</v>
      </c>
      <c r="P701" s="142">
        <f>O701*H701</f>
        <v>0</v>
      </c>
      <c r="Q701" s="142">
        <v>0</v>
      </c>
      <c r="R701" s="142">
        <f>Q701*H701</f>
        <v>0</v>
      </c>
      <c r="S701" s="142">
        <v>0</v>
      </c>
      <c r="T701" s="143">
        <f>S701*H701</f>
        <v>0</v>
      </c>
      <c r="AR701" s="144" t="s">
        <v>530</v>
      </c>
      <c r="AT701" s="144" t="s">
        <v>447</v>
      </c>
      <c r="AU701" s="144" t="s">
        <v>81</v>
      </c>
      <c r="AY701" s="18" t="s">
        <v>306</v>
      </c>
      <c r="BE701" s="145">
        <f>IF(N701="základní",J701,0)</f>
        <v>0</v>
      </c>
      <c r="BF701" s="145">
        <f>IF(N701="snížená",J701,0)</f>
        <v>0</v>
      </c>
      <c r="BG701" s="145">
        <f>IF(N701="zákl. přenesená",J701,0)</f>
        <v>0</v>
      </c>
      <c r="BH701" s="145">
        <f>IF(N701="sníž. přenesená",J701,0)</f>
        <v>0</v>
      </c>
      <c r="BI701" s="145">
        <f>IF(N701="nulová",J701,0)</f>
        <v>0</v>
      </c>
      <c r="BJ701" s="18" t="s">
        <v>79</v>
      </c>
      <c r="BK701" s="145">
        <f>ROUND(I701*H701,2)</f>
        <v>0</v>
      </c>
      <c r="BL701" s="18" t="s">
        <v>368</v>
      </c>
      <c r="BM701" s="144" t="s">
        <v>5304</v>
      </c>
    </row>
    <row r="702" spans="2:65" s="1" customFormat="1" ht="24.2" customHeight="1">
      <c r="B702" s="33"/>
      <c r="C702" s="133" t="s">
        <v>1532</v>
      </c>
      <c r="D702" s="133" t="s">
        <v>308</v>
      </c>
      <c r="E702" s="134" t="s">
        <v>6690</v>
      </c>
      <c r="F702" s="135" t="s">
        <v>6691</v>
      </c>
      <c r="G702" s="136" t="s">
        <v>236</v>
      </c>
      <c r="H702" s="137">
        <v>88.088999999999999</v>
      </c>
      <c r="I702" s="138"/>
      <c r="J702" s="139">
        <f>ROUND(I702*H702,2)</f>
        <v>0</v>
      </c>
      <c r="K702" s="135" t="s">
        <v>3596</v>
      </c>
      <c r="L702" s="33"/>
      <c r="M702" s="140" t="s">
        <v>21</v>
      </c>
      <c r="N702" s="141" t="s">
        <v>43</v>
      </c>
      <c r="P702" s="142">
        <f>O702*H702</f>
        <v>0</v>
      </c>
      <c r="Q702" s="142">
        <v>0</v>
      </c>
      <c r="R702" s="142">
        <f>Q702*H702</f>
        <v>0</v>
      </c>
      <c r="S702" s="142">
        <v>0</v>
      </c>
      <c r="T702" s="143">
        <f>S702*H702</f>
        <v>0</v>
      </c>
      <c r="AR702" s="144" t="s">
        <v>368</v>
      </c>
      <c r="AT702" s="144" t="s">
        <v>308</v>
      </c>
      <c r="AU702" s="144" t="s">
        <v>81</v>
      </c>
      <c r="AY702" s="18" t="s">
        <v>306</v>
      </c>
      <c r="BE702" s="145">
        <f>IF(N702="základní",J702,0)</f>
        <v>0</v>
      </c>
      <c r="BF702" s="145">
        <f>IF(N702="snížená",J702,0)</f>
        <v>0</v>
      </c>
      <c r="BG702" s="145">
        <f>IF(N702="zákl. přenesená",J702,0)</f>
        <v>0</v>
      </c>
      <c r="BH702" s="145">
        <f>IF(N702="sníž. přenesená",J702,0)</f>
        <v>0</v>
      </c>
      <c r="BI702" s="145">
        <f>IF(N702="nulová",J702,0)</f>
        <v>0</v>
      </c>
      <c r="BJ702" s="18" t="s">
        <v>79</v>
      </c>
      <c r="BK702" s="145">
        <f>ROUND(I702*H702,2)</f>
        <v>0</v>
      </c>
      <c r="BL702" s="18" t="s">
        <v>368</v>
      </c>
      <c r="BM702" s="144" t="s">
        <v>5313</v>
      </c>
    </row>
    <row r="703" spans="2:65" s="1" customFormat="1">
      <c r="B703" s="33"/>
      <c r="D703" s="161" t="s">
        <v>321</v>
      </c>
      <c r="F703" s="162" t="s">
        <v>6692</v>
      </c>
      <c r="I703" s="163"/>
      <c r="L703" s="33"/>
      <c r="M703" s="164"/>
      <c r="T703" s="52"/>
      <c r="AT703" s="18" t="s">
        <v>321</v>
      </c>
      <c r="AU703" s="18" t="s">
        <v>81</v>
      </c>
    </row>
    <row r="704" spans="2:65" s="12" customFormat="1">
      <c r="B704" s="146"/>
      <c r="D704" s="147" t="s">
        <v>313</v>
      </c>
      <c r="E704" s="148" t="s">
        <v>21</v>
      </c>
      <c r="F704" s="149" t="s">
        <v>6457</v>
      </c>
      <c r="H704" s="150">
        <v>84.489000000000004</v>
      </c>
      <c r="I704" s="151"/>
      <c r="L704" s="146"/>
      <c r="M704" s="152"/>
      <c r="T704" s="153"/>
      <c r="AT704" s="148" t="s">
        <v>313</v>
      </c>
      <c r="AU704" s="148" t="s">
        <v>81</v>
      </c>
      <c r="AV704" s="12" t="s">
        <v>81</v>
      </c>
      <c r="AW704" s="12" t="s">
        <v>34</v>
      </c>
      <c r="AX704" s="12" t="s">
        <v>72</v>
      </c>
      <c r="AY704" s="148" t="s">
        <v>306</v>
      </c>
    </row>
    <row r="705" spans="2:65" s="12" customFormat="1">
      <c r="B705" s="146"/>
      <c r="D705" s="147" t="s">
        <v>313</v>
      </c>
      <c r="E705" s="148" t="s">
        <v>21</v>
      </c>
      <c r="F705" s="149" t="s">
        <v>6693</v>
      </c>
      <c r="H705" s="150">
        <v>3.6</v>
      </c>
      <c r="I705" s="151"/>
      <c r="L705" s="146"/>
      <c r="M705" s="152"/>
      <c r="T705" s="153"/>
      <c r="AT705" s="148" t="s">
        <v>313</v>
      </c>
      <c r="AU705" s="148" t="s">
        <v>81</v>
      </c>
      <c r="AV705" s="12" t="s">
        <v>81</v>
      </c>
      <c r="AW705" s="12" t="s">
        <v>34</v>
      </c>
      <c r="AX705" s="12" t="s">
        <v>72</v>
      </c>
      <c r="AY705" s="148" t="s">
        <v>306</v>
      </c>
    </row>
    <row r="706" spans="2:65" s="15" customFormat="1">
      <c r="B706" s="171"/>
      <c r="D706" s="147" t="s">
        <v>313</v>
      </c>
      <c r="E706" s="172" t="s">
        <v>21</v>
      </c>
      <c r="F706" s="173" t="s">
        <v>331</v>
      </c>
      <c r="H706" s="174">
        <v>88.088999999999999</v>
      </c>
      <c r="I706" s="175"/>
      <c r="L706" s="171"/>
      <c r="M706" s="176"/>
      <c r="T706" s="177"/>
      <c r="AT706" s="172" t="s">
        <v>313</v>
      </c>
      <c r="AU706" s="172" t="s">
        <v>81</v>
      </c>
      <c r="AV706" s="15" t="s">
        <v>108</v>
      </c>
      <c r="AW706" s="15" t="s">
        <v>34</v>
      </c>
      <c r="AX706" s="15" t="s">
        <v>79</v>
      </c>
      <c r="AY706" s="172" t="s">
        <v>306</v>
      </c>
    </row>
    <row r="707" spans="2:65" s="1" customFormat="1" ht="24.2" customHeight="1">
      <c r="B707" s="33"/>
      <c r="C707" s="179" t="s">
        <v>1538</v>
      </c>
      <c r="D707" s="179" t="s">
        <v>447</v>
      </c>
      <c r="E707" s="180" t="s">
        <v>6694</v>
      </c>
      <c r="F707" s="181" t="s">
        <v>6695</v>
      </c>
      <c r="G707" s="182" t="s">
        <v>236</v>
      </c>
      <c r="H707" s="183">
        <v>101.30200000000001</v>
      </c>
      <c r="I707" s="184"/>
      <c r="J707" s="185">
        <f>ROUND(I707*H707,2)</f>
        <v>0</v>
      </c>
      <c r="K707" s="181" t="s">
        <v>3596</v>
      </c>
      <c r="L707" s="186"/>
      <c r="M707" s="187" t="s">
        <v>21</v>
      </c>
      <c r="N707" s="188" t="s">
        <v>43</v>
      </c>
      <c r="P707" s="142">
        <f>O707*H707</f>
        <v>0</v>
      </c>
      <c r="Q707" s="142">
        <v>0</v>
      </c>
      <c r="R707" s="142">
        <f>Q707*H707</f>
        <v>0</v>
      </c>
      <c r="S707" s="142">
        <v>0</v>
      </c>
      <c r="T707" s="143">
        <f>S707*H707</f>
        <v>0</v>
      </c>
      <c r="AR707" s="144" t="s">
        <v>530</v>
      </c>
      <c r="AT707" s="144" t="s">
        <v>447</v>
      </c>
      <c r="AU707" s="144" t="s">
        <v>81</v>
      </c>
      <c r="AY707" s="18" t="s">
        <v>306</v>
      </c>
      <c r="BE707" s="145">
        <f>IF(N707="základní",J707,0)</f>
        <v>0</v>
      </c>
      <c r="BF707" s="145">
        <f>IF(N707="snížená",J707,0)</f>
        <v>0</v>
      </c>
      <c r="BG707" s="145">
        <f>IF(N707="zákl. přenesená",J707,0)</f>
        <v>0</v>
      </c>
      <c r="BH707" s="145">
        <f>IF(N707="sníž. přenesená",J707,0)</f>
        <v>0</v>
      </c>
      <c r="BI707" s="145">
        <f>IF(N707="nulová",J707,0)</f>
        <v>0</v>
      </c>
      <c r="BJ707" s="18" t="s">
        <v>79</v>
      </c>
      <c r="BK707" s="145">
        <f>ROUND(I707*H707,2)</f>
        <v>0</v>
      </c>
      <c r="BL707" s="18" t="s">
        <v>368</v>
      </c>
      <c r="BM707" s="144" t="s">
        <v>5322</v>
      </c>
    </row>
    <row r="708" spans="2:65" s="12" customFormat="1">
      <c r="B708" s="146"/>
      <c r="D708" s="147" t="s">
        <v>313</v>
      </c>
      <c r="E708" s="148" t="s">
        <v>21</v>
      </c>
      <c r="F708" s="149" t="s">
        <v>6696</v>
      </c>
      <c r="H708" s="150">
        <v>101.30200000000001</v>
      </c>
      <c r="I708" s="151"/>
      <c r="L708" s="146"/>
      <c r="M708" s="152"/>
      <c r="T708" s="153"/>
      <c r="AT708" s="148" t="s">
        <v>313</v>
      </c>
      <c r="AU708" s="148" t="s">
        <v>81</v>
      </c>
      <c r="AV708" s="12" t="s">
        <v>81</v>
      </c>
      <c r="AW708" s="12" t="s">
        <v>34</v>
      </c>
      <c r="AX708" s="12" t="s">
        <v>72</v>
      </c>
      <c r="AY708" s="148" t="s">
        <v>306</v>
      </c>
    </row>
    <row r="709" spans="2:65" s="15" customFormat="1">
      <c r="B709" s="171"/>
      <c r="D709" s="147" t="s">
        <v>313</v>
      </c>
      <c r="E709" s="172" t="s">
        <v>21</v>
      </c>
      <c r="F709" s="173" t="s">
        <v>331</v>
      </c>
      <c r="H709" s="174">
        <v>101.30200000000001</v>
      </c>
      <c r="I709" s="175"/>
      <c r="L709" s="171"/>
      <c r="M709" s="176"/>
      <c r="T709" s="177"/>
      <c r="AT709" s="172" t="s">
        <v>313</v>
      </c>
      <c r="AU709" s="172" t="s">
        <v>81</v>
      </c>
      <c r="AV709" s="15" t="s">
        <v>108</v>
      </c>
      <c r="AW709" s="15" t="s">
        <v>34</v>
      </c>
      <c r="AX709" s="15" t="s">
        <v>79</v>
      </c>
      <c r="AY709" s="172" t="s">
        <v>306</v>
      </c>
    </row>
    <row r="710" spans="2:65" s="1" customFormat="1" ht="16.5" customHeight="1">
      <c r="B710" s="33"/>
      <c r="C710" s="133" t="s">
        <v>1541</v>
      </c>
      <c r="D710" s="133" t="s">
        <v>308</v>
      </c>
      <c r="E710" s="134" t="s">
        <v>5108</v>
      </c>
      <c r="F710" s="135" t="s">
        <v>5109</v>
      </c>
      <c r="G710" s="136" t="s">
        <v>236</v>
      </c>
      <c r="H710" s="137">
        <v>84.489000000000004</v>
      </c>
      <c r="I710" s="138"/>
      <c r="J710" s="139">
        <f>ROUND(I710*H710,2)</f>
        <v>0</v>
      </c>
      <c r="K710" s="135" t="s">
        <v>3596</v>
      </c>
      <c r="L710" s="33"/>
      <c r="M710" s="140" t="s">
        <v>21</v>
      </c>
      <c r="N710" s="141" t="s">
        <v>43</v>
      </c>
      <c r="P710" s="142">
        <f>O710*H710</f>
        <v>0</v>
      </c>
      <c r="Q710" s="142">
        <v>0</v>
      </c>
      <c r="R710" s="142">
        <f>Q710*H710</f>
        <v>0</v>
      </c>
      <c r="S710" s="142">
        <v>0</v>
      </c>
      <c r="T710" s="143">
        <f>S710*H710</f>
        <v>0</v>
      </c>
      <c r="AR710" s="144" t="s">
        <v>368</v>
      </c>
      <c r="AT710" s="144" t="s">
        <v>308</v>
      </c>
      <c r="AU710" s="144" t="s">
        <v>81</v>
      </c>
      <c r="AY710" s="18" t="s">
        <v>306</v>
      </c>
      <c r="BE710" s="145">
        <f>IF(N710="základní",J710,0)</f>
        <v>0</v>
      </c>
      <c r="BF710" s="145">
        <f>IF(N710="snížená",J710,0)</f>
        <v>0</v>
      </c>
      <c r="BG710" s="145">
        <f>IF(N710="zákl. přenesená",J710,0)</f>
        <v>0</v>
      </c>
      <c r="BH710" s="145">
        <f>IF(N710="sníž. přenesená",J710,0)</f>
        <v>0</v>
      </c>
      <c r="BI710" s="145">
        <f>IF(N710="nulová",J710,0)</f>
        <v>0</v>
      </c>
      <c r="BJ710" s="18" t="s">
        <v>79</v>
      </c>
      <c r="BK710" s="145">
        <f>ROUND(I710*H710,2)</f>
        <v>0</v>
      </c>
      <c r="BL710" s="18" t="s">
        <v>368</v>
      </c>
      <c r="BM710" s="144" t="s">
        <v>5337</v>
      </c>
    </row>
    <row r="711" spans="2:65" s="1" customFormat="1">
      <c r="B711" s="33"/>
      <c r="D711" s="161" t="s">
        <v>321</v>
      </c>
      <c r="F711" s="162" t="s">
        <v>5111</v>
      </c>
      <c r="I711" s="163"/>
      <c r="L711" s="33"/>
      <c r="M711" s="164"/>
      <c r="T711" s="52"/>
      <c r="AT711" s="18" t="s">
        <v>321</v>
      </c>
      <c r="AU711" s="18" t="s">
        <v>81</v>
      </c>
    </row>
    <row r="712" spans="2:65" s="1" customFormat="1" ht="24.2" customHeight="1">
      <c r="B712" s="33"/>
      <c r="C712" s="133" t="s">
        <v>1549</v>
      </c>
      <c r="D712" s="133" t="s">
        <v>308</v>
      </c>
      <c r="E712" s="134" t="s">
        <v>2322</v>
      </c>
      <c r="F712" s="135" t="s">
        <v>6697</v>
      </c>
      <c r="G712" s="136" t="s">
        <v>375</v>
      </c>
      <c r="H712" s="137">
        <v>4.165</v>
      </c>
      <c r="I712" s="138"/>
      <c r="J712" s="139">
        <f>ROUND(I712*H712,2)</f>
        <v>0</v>
      </c>
      <c r="K712" s="135" t="s">
        <v>3596</v>
      </c>
      <c r="L712" s="33"/>
      <c r="M712" s="140" t="s">
        <v>21</v>
      </c>
      <c r="N712" s="141" t="s">
        <v>43</v>
      </c>
      <c r="P712" s="142">
        <f>O712*H712</f>
        <v>0</v>
      </c>
      <c r="Q712" s="142">
        <v>0</v>
      </c>
      <c r="R712" s="142">
        <f>Q712*H712</f>
        <v>0</v>
      </c>
      <c r="S712" s="142">
        <v>0</v>
      </c>
      <c r="T712" s="143">
        <f>S712*H712</f>
        <v>0</v>
      </c>
      <c r="AR712" s="144" t="s">
        <v>368</v>
      </c>
      <c r="AT712" s="144" t="s">
        <v>308</v>
      </c>
      <c r="AU712" s="144" t="s">
        <v>81</v>
      </c>
      <c r="AY712" s="18" t="s">
        <v>306</v>
      </c>
      <c r="BE712" s="145">
        <f>IF(N712="základní",J712,0)</f>
        <v>0</v>
      </c>
      <c r="BF712" s="145">
        <f>IF(N712="snížená",J712,0)</f>
        <v>0</v>
      </c>
      <c r="BG712" s="145">
        <f>IF(N712="zákl. přenesená",J712,0)</f>
        <v>0</v>
      </c>
      <c r="BH712" s="145">
        <f>IF(N712="sníž. přenesená",J712,0)</f>
        <v>0</v>
      </c>
      <c r="BI712" s="145">
        <f>IF(N712="nulová",J712,0)</f>
        <v>0</v>
      </c>
      <c r="BJ712" s="18" t="s">
        <v>79</v>
      </c>
      <c r="BK712" s="145">
        <f>ROUND(I712*H712,2)</f>
        <v>0</v>
      </c>
      <c r="BL712" s="18" t="s">
        <v>368</v>
      </c>
      <c r="BM712" s="144" t="s">
        <v>5351</v>
      </c>
    </row>
    <row r="713" spans="2:65" s="1" customFormat="1">
      <c r="B713" s="33"/>
      <c r="D713" s="161" t="s">
        <v>321</v>
      </c>
      <c r="F713" s="162" t="s">
        <v>6698</v>
      </c>
      <c r="I713" s="163"/>
      <c r="L713" s="33"/>
      <c r="M713" s="164"/>
      <c r="T713" s="52"/>
      <c r="AT713" s="18" t="s">
        <v>321</v>
      </c>
      <c r="AU713" s="18" t="s">
        <v>81</v>
      </c>
    </row>
    <row r="714" spans="2:65" s="1" customFormat="1" ht="37.9" customHeight="1">
      <c r="B714" s="33"/>
      <c r="C714" s="133" t="s">
        <v>1554</v>
      </c>
      <c r="D714" s="133" t="s">
        <v>308</v>
      </c>
      <c r="E714" s="134" t="s">
        <v>6699</v>
      </c>
      <c r="F714" s="135" t="s">
        <v>6700</v>
      </c>
      <c r="G714" s="136" t="s">
        <v>375</v>
      </c>
      <c r="H714" s="137">
        <v>4.165</v>
      </c>
      <c r="I714" s="138"/>
      <c r="J714" s="139">
        <f>ROUND(I714*H714,2)</f>
        <v>0</v>
      </c>
      <c r="K714" s="135" t="s">
        <v>3596</v>
      </c>
      <c r="L714" s="33"/>
      <c r="M714" s="140" t="s">
        <v>21</v>
      </c>
      <c r="N714" s="141" t="s">
        <v>43</v>
      </c>
      <c r="P714" s="142">
        <f>O714*H714</f>
        <v>0</v>
      </c>
      <c r="Q714" s="142">
        <v>0</v>
      </c>
      <c r="R714" s="142">
        <f>Q714*H714</f>
        <v>0</v>
      </c>
      <c r="S714" s="142">
        <v>0</v>
      </c>
      <c r="T714" s="143">
        <f>S714*H714</f>
        <v>0</v>
      </c>
      <c r="AR714" s="144" t="s">
        <v>368</v>
      </c>
      <c r="AT714" s="144" t="s">
        <v>308</v>
      </c>
      <c r="AU714" s="144" t="s">
        <v>81</v>
      </c>
      <c r="AY714" s="18" t="s">
        <v>306</v>
      </c>
      <c r="BE714" s="145">
        <f>IF(N714="základní",J714,0)</f>
        <v>0</v>
      </c>
      <c r="BF714" s="145">
        <f>IF(N714="snížená",J714,0)</f>
        <v>0</v>
      </c>
      <c r="BG714" s="145">
        <f>IF(N714="zákl. přenesená",J714,0)</f>
        <v>0</v>
      </c>
      <c r="BH714" s="145">
        <f>IF(N714="sníž. přenesená",J714,0)</f>
        <v>0</v>
      </c>
      <c r="BI714" s="145">
        <f>IF(N714="nulová",J714,0)</f>
        <v>0</v>
      </c>
      <c r="BJ714" s="18" t="s">
        <v>79</v>
      </c>
      <c r="BK714" s="145">
        <f>ROUND(I714*H714,2)</f>
        <v>0</v>
      </c>
      <c r="BL714" s="18" t="s">
        <v>368</v>
      </c>
      <c r="BM714" s="144" t="s">
        <v>6701</v>
      </c>
    </row>
    <row r="715" spans="2:65" s="1" customFormat="1">
      <c r="B715" s="33"/>
      <c r="D715" s="161" t="s">
        <v>321</v>
      </c>
      <c r="F715" s="162" t="s">
        <v>6702</v>
      </c>
      <c r="I715" s="163"/>
      <c r="L715" s="33"/>
      <c r="M715" s="164"/>
      <c r="T715" s="52"/>
      <c r="AT715" s="18" t="s">
        <v>321</v>
      </c>
      <c r="AU715" s="18" t="s">
        <v>81</v>
      </c>
    </row>
    <row r="716" spans="2:65" s="11" customFormat="1" ht="22.9" customHeight="1">
      <c r="B716" s="121"/>
      <c r="D716" s="122" t="s">
        <v>71</v>
      </c>
      <c r="E716" s="131" t="s">
        <v>2366</v>
      </c>
      <c r="F716" s="131" t="s">
        <v>2367</v>
      </c>
      <c r="I716" s="124"/>
      <c r="J716" s="132">
        <f>BK716</f>
        <v>0</v>
      </c>
      <c r="L716" s="121"/>
      <c r="M716" s="126"/>
      <c r="P716" s="127">
        <f>SUM(P717:P731)</f>
        <v>0</v>
      </c>
      <c r="R716" s="127">
        <f>SUM(R717:R731)</f>
        <v>0</v>
      </c>
      <c r="T716" s="128">
        <f>SUM(T717:T731)</f>
        <v>0</v>
      </c>
      <c r="AR716" s="122" t="s">
        <v>81</v>
      </c>
      <c r="AT716" s="129" t="s">
        <v>71</v>
      </c>
      <c r="AU716" s="129" t="s">
        <v>79</v>
      </c>
      <c r="AY716" s="122" t="s">
        <v>306</v>
      </c>
      <c r="BK716" s="130">
        <f>SUM(BK717:BK731)</f>
        <v>0</v>
      </c>
    </row>
    <row r="717" spans="2:65" s="1" customFormat="1" ht="21.75" customHeight="1">
      <c r="B717" s="33"/>
      <c r="C717" s="133" t="s">
        <v>1558</v>
      </c>
      <c r="D717" s="133" t="s">
        <v>308</v>
      </c>
      <c r="E717" s="134" t="s">
        <v>6703</v>
      </c>
      <c r="F717" s="135" t="s">
        <v>6704</v>
      </c>
      <c r="G717" s="136" t="s">
        <v>236</v>
      </c>
      <c r="H717" s="137">
        <v>21.632000000000001</v>
      </c>
      <c r="I717" s="138"/>
      <c r="J717" s="139">
        <f>ROUND(I717*H717,2)</f>
        <v>0</v>
      </c>
      <c r="K717" s="135" t="s">
        <v>3596</v>
      </c>
      <c r="L717" s="33"/>
      <c r="M717" s="140" t="s">
        <v>21</v>
      </c>
      <c r="N717" s="141" t="s">
        <v>43</v>
      </c>
      <c r="P717" s="142">
        <f>O717*H717</f>
        <v>0</v>
      </c>
      <c r="Q717" s="142">
        <v>0</v>
      </c>
      <c r="R717" s="142">
        <f>Q717*H717</f>
        <v>0</v>
      </c>
      <c r="S717" s="142">
        <v>0</v>
      </c>
      <c r="T717" s="143">
        <f>S717*H717</f>
        <v>0</v>
      </c>
      <c r="AR717" s="144" t="s">
        <v>368</v>
      </c>
      <c r="AT717" s="144" t="s">
        <v>308</v>
      </c>
      <c r="AU717" s="144" t="s">
        <v>81</v>
      </c>
      <c r="AY717" s="18" t="s">
        <v>306</v>
      </c>
      <c r="BE717" s="145">
        <f>IF(N717="základní",J717,0)</f>
        <v>0</v>
      </c>
      <c r="BF717" s="145">
        <f>IF(N717="snížená",J717,0)</f>
        <v>0</v>
      </c>
      <c r="BG717" s="145">
        <f>IF(N717="zákl. přenesená",J717,0)</f>
        <v>0</v>
      </c>
      <c r="BH717" s="145">
        <f>IF(N717="sníž. přenesená",J717,0)</f>
        <v>0</v>
      </c>
      <c r="BI717" s="145">
        <f>IF(N717="nulová",J717,0)</f>
        <v>0</v>
      </c>
      <c r="BJ717" s="18" t="s">
        <v>79</v>
      </c>
      <c r="BK717" s="145">
        <f>ROUND(I717*H717,2)</f>
        <v>0</v>
      </c>
      <c r="BL717" s="18" t="s">
        <v>368</v>
      </c>
      <c r="BM717" s="144" t="s">
        <v>6705</v>
      </c>
    </row>
    <row r="718" spans="2:65" s="1" customFormat="1">
      <c r="B718" s="33"/>
      <c r="D718" s="161" t="s">
        <v>321</v>
      </c>
      <c r="F718" s="162" t="s">
        <v>6706</v>
      </c>
      <c r="I718" s="163"/>
      <c r="L718" s="33"/>
      <c r="M718" s="164"/>
      <c r="T718" s="52"/>
      <c r="AT718" s="18" t="s">
        <v>321</v>
      </c>
      <c r="AU718" s="18" t="s">
        <v>81</v>
      </c>
    </row>
    <row r="719" spans="2:65" s="12" customFormat="1">
      <c r="B719" s="146"/>
      <c r="D719" s="147" t="s">
        <v>313</v>
      </c>
      <c r="E719" s="148" t="s">
        <v>21</v>
      </c>
      <c r="F719" s="149" t="s">
        <v>6707</v>
      </c>
      <c r="H719" s="150">
        <v>21.632000000000001</v>
      </c>
      <c r="I719" s="151"/>
      <c r="L719" s="146"/>
      <c r="M719" s="152"/>
      <c r="T719" s="153"/>
      <c r="AT719" s="148" t="s">
        <v>313</v>
      </c>
      <c r="AU719" s="148" t="s">
        <v>81</v>
      </c>
      <c r="AV719" s="12" t="s">
        <v>81</v>
      </c>
      <c r="AW719" s="12" t="s">
        <v>34</v>
      </c>
      <c r="AX719" s="12" t="s">
        <v>72</v>
      </c>
      <c r="AY719" s="148" t="s">
        <v>306</v>
      </c>
    </row>
    <row r="720" spans="2:65" s="15" customFormat="1">
      <c r="B720" s="171"/>
      <c r="D720" s="147" t="s">
        <v>313</v>
      </c>
      <c r="E720" s="172" t="s">
        <v>21</v>
      </c>
      <c r="F720" s="173" t="s">
        <v>331</v>
      </c>
      <c r="H720" s="174">
        <v>21.632000000000001</v>
      </c>
      <c r="I720" s="175"/>
      <c r="L720" s="171"/>
      <c r="M720" s="176"/>
      <c r="T720" s="177"/>
      <c r="AT720" s="172" t="s">
        <v>313</v>
      </c>
      <c r="AU720" s="172" t="s">
        <v>81</v>
      </c>
      <c r="AV720" s="15" t="s">
        <v>108</v>
      </c>
      <c r="AW720" s="15" t="s">
        <v>34</v>
      </c>
      <c r="AX720" s="15" t="s">
        <v>79</v>
      </c>
      <c r="AY720" s="172" t="s">
        <v>306</v>
      </c>
    </row>
    <row r="721" spans="2:65" s="1" customFormat="1" ht="16.5" customHeight="1">
      <c r="B721" s="33"/>
      <c r="C721" s="179" t="s">
        <v>1566</v>
      </c>
      <c r="D721" s="179" t="s">
        <v>447</v>
      </c>
      <c r="E721" s="180" t="s">
        <v>6708</v>
      </c>
      <c r="F721" s="181" t="s">
        <v>6709</v>
      </c>
      <c r="G721" s="182" t="s">
        <v>236</v>
      </c>
      <c r="H721" s="183">
        <v>24.876999999999999</v>
      </c>
      <c r="I721" s="184"/>
      <c r="J721" s="185">
        <f>ROUND(I721*H721,2)</f>
        <v>0</v>
      </c>
      <c r="K721" s="181" t="s">
        <v>3596</v>
      </c>
      <c r="L721" s="186"/>
      <c r="M721" s="187" t="s">
        <v>21</v>
      </c>
      <c r="N721" s="188" t="s">
        <v>43</v>
      </c>
      <c r="P721" s="142">
        <f>O721*H721</f>
        <v>0</v>
      </c>
      <c r="Q721" s="142">
        <v>0</v>
      </c>
      <c r="R721" s="142">
        <f>Q721*H721</f>
        <v>0</v>
      </c>
      <c r="S721" s="142">
        <v>0</v>
      </c>
      <c r="T721" s="143">
        <f>S721*H721</f>
        <v>0</v>
      </c>
      <c r="AR721" s="144" t="s">
        <v>530</v>
      </c>
      <c r="AT721" s="144" t="s">
        <v>447</v>
      </c>
      <c r="AU721" s="144" t="s">
        <v>81</v>
      </c>
      <c r="AY721" s="18" t="s">
        <v>306</v>
      </c>
      <c r="BE721" s="145">
        <f>IF(N721="základní",J721,0)</f>
        <v>0</v>
      </c>
      <c r="BF721" s="145">
        <f>IF(N721="snížená",J721,0)</f>
        <v>0</v>
      </c>
      <c r="BG721" s="145">
        <f>IF(N721="zákl. přenesená",J721,0)</f>
        <v>0</v>
      </c>
      <c r="BH721" s="145">
        <f>IF(N721="sníž. přenesená",J721,0)</f>
        <v>0</v>
      </c>
      <c r="BI721" s="145">
        <f>IF(N721="nulová",J721,0)</f>
        <v>0</v>
      </c>
      <c r="BJ721" s="18" t="s">
        <v>79</v>
      </c>
      <c r="BK721" s="145">
        <f>ROUND(I721*H721,2)</f>
        <v>0</v>
      </c>
      <c r="BL721" s="18" t="s">
        <v>368</v>
      </c>
      <c r="BM721" s="144" t="s">
        <v>6710</v>
      </c>
    </row>
    <row r="722" spans="2:65" s="12" customFormat="1">
      <c r="B722" s="146"/>
      <c r="D722" s="147" t="s">
        <v>313</v>
      </c>
      <c r="E722" s="148" t="s">
        <v>21</v>
      </c>
      <c r="F722" s="149" t="s">
        <v>6711</v>
      </c>
      <c r="H722" s="150">
        <v>24.876999999999999</v>
      </c>
      <c r="I722" s="151"/>
      <c r="L722" s="146"/>
      <c r="M722" s="152"/>
      <c r="T722" s="153"/>
      <c r="AT722" s="148" t="s">
        <v>313</v>
      </c>
      <c r="AU722" s="148" t="s">
        <v>81</v>
      </c>
      <c r="AV722" s="12" t="s">
        <v>81</v>
      </c>
      <c r="AW722" s="12" t="s">
        <v>34</v>
      </c>
      <c r="AX722" s="12" t="s">
        <v>72</v>
      </c>
      <c r="AY722" s="148" t="s">
        <v>306</v>
      </c>
    </row>
    <row r="723" spans="2:65" s="15" customFormat="1">
      <c r="B723" s="171"/>
      <c r="D723" s="147" t="s">
        <v>313</v>
      </c>
      <c r="E723" s="172" t="s">
        <v>21</v>
      </c>
      <c r="F723" s="173" t="s">
        <v>331</v>
      </c>
      <c r="H723" s="174">
        <v>24.876999999999999</v>
      </c>
      <c r="I723" s="175"/>
      <c r="L723" s="171"/>
      <c r="M723" s="176"/>
      <c r="T723" s="177"/>
      <c r="AT723" s="172" t="s">
        <v>313</v>
      </c>
      <c r="AU723" s="172" t="s">
        <v>81</v>
      </c>
      <c r="AV723" s="15" t="s">
        <v>108</v>
      </c>
      <c r="AW723" s="15" t="s">
        <v>34</v>
      </c>
      <c r="AX723" s="15" t="s">
        <v>79</v>
      </c>
      <c r="AY723" s="172" t="s">
        <v>306</v>
      </c>
    </row>
    <row r="724" spans="2:65" s="1" customFormat="1" ht="16.5" customHeight="1">
      <c r="B724" s="33"/>
      <c r="C724" s="133" t="s">
        <v>1569</v>
      </c>
      <c r="D724" s="133" t="s">
        <v>308</v>
      </c>
      <c r="E724" s="134" t="s">
        <v>6712</v>
      </c>
      <c r="F724" s="135" t="s">
        <v>6713</v>
      </c>
      <c r="G724" s="136" t="s">
        <v>236</v>
      </c>
      <c r="H724" s="137">
        <v>23.29</v>
      </c>
      <c r="I724" s="138"/>
      <c r="J724" s="139">
        <f>ROUND(I724*H724,2)</f>
        <v>0</v>
      </c>
      <c r="K724" s="135" t="s">
        <v>3596</v>
      </c>
      <c r="L724" s="33"/>
      <c r="M724" s="140" t="s">
        <v>21</v>
      </c>
      <c r="N724" s="141" t="s">
        <v>43</v>
      </c>
      <c r="P724" s="142">
        <f>O724*H724</f>
        <v>0</v>
      </c>
      <c r="Q724" s="142">
        <v>0</v>
      </c>
      <c r="R724" s="142">
        <f>Q724*H724</f>
        <v>0</v>
      </c>
      <c r="S724" s="142">
        <v>0</v>
      </c>
      <c r="T724" s="143">
        <f>S724*H724</f>
        <v>0</v>
      </c>
      <c r="AR724" s="144" t="s">
        <v>368</v>
      </c>
      <c r="AT724" s="144" t="s">
        <v>308</v>
      </c>
      <c r="AU724" s="144" t="s">
        <v>81</v>
      </c>
      <c r="AY724" s="18" t="s">
        <v>306</v>
      </c>
      <c r="BE724" s="145">
        <f>IF(N724="základní",J724,0)</f>
        <v>0</v>
      </c>
      <c r="BF724" s="145">
        <f>IF(N724="snížená",J724,0)</f>
        <v>0</v>
      </c>
      <c r="BG724" s="145">
        <f>IF(N724="zákl. přenesená",J724,0)</f>
        <v>0</v>
      </c>
      <c r="BH724" s="145">
        <f>IF(N724="sníž. přenesená",J724,0)</f>
        <v>0</v>
      </c>
      <c r="BI724" s="145">
        <f>IF(N724="nulová",J724,0)</f>
        <v>0</v>
      </c>
      <c r="BJ724" s="18" t="s">
        <v>79</v>
      </c>
      <c r="BK724" s="145">
        <f>ROUND(I724*H724,2)</f>
        <v>0</v>
      </c>
      <c r="BL724" s="18" t="s">
        <v>368</v>
      </c>
      <c r="BM724" s="144" t="s">
        <v>6714</v>
      </c>
    </row>
    <row r="725" spans="2:65" s="1" customFormat="1">
      <c r="B725" s="33"/>
      <c r="D725" s="161" t="s">
        <v>321</v>
      </c>
      <c r="F725" s="162" t="s">
        <v>6715</v>
      </c>
      <c r="I725" s="163"/>
      <c r="L725" s="33"/>
      <c r="M725" s="164"/>
      <c r="T725" s="52"/>
      <c r="AT725" s="18" t="s">
        <v>321</v>
      </c>
      <c r="AU725" s="18" t="s">
        <v>81</v>
      </c>
    </row>
    <row r="726" spans="2:65" s="12" customFormat="1">
      <c r="B726" s="146"/>
      <c r="D726" s="147" t="s">
        <v>313</v>
      </c>
      <c r="E726" s="148" t="s">
        <v>21</v>
      </c>
      <c r="F726" s="149" t="s">
        <v>6716</v>
      </c>
      <c r="H726" s="150">
        <v>23.29</v>
      </c>
      <c r="I726" s="151"/>
      <c r="L726" s="146"/>
      <c r="M726" s="152"/>
      <c r="T726" s="153"/>
      <c r="AT726" s="148" t="s">
        <v>313</v>
      </c>
      <c r="AU726" s="148" t="s">
        <v>81</v>
      </c>
      <c r="AV726" s="12" t="s">
        <v>81</v>
      </c>
      <c r="AW726" s="12" t="s">
        <v>34</v>
      </c>
      <c r="AX726" s="12" t="s">
        <v>72</v>
      </c>
      <c r="AY726" s="148" t="s">
        <v>306</v>
      </c>
    </row>
    <row r="727" spans="2:65" s="15" customFormat="1">
      <c r="B727" s="171"/>
      <c r="D727" s="147" t="s">
        <v>313</v>
      </c>
      <c r="E727" s="172" t="s">
        <v>21</v>
      </c>
      <c r="F727" s="173" t="s">
        <v>331</v>
      </c>
      <c r="H727" s="174">
        <v>23.29</v>
      </c>
      <c r="I727" s="175"/>
      <c r="L727" s="171"/>
      <c r="M727" s="176"/>
      <c r="T727" s="177"/>
      <c r="AT727" s="172" t="s">
        <v>313</v>
      </c>
      <c r="AU727" s="172" t="s">
        <v>81</v>
      </c>
      <c r="AV727" s="15" t="s">
        <v>108</v>
      </c>
      <c r="AW727" s="15" t="s">
        <v>34</v>
      </c>
      <c r="AX727" s="15" t="s">
        <v>79</v>
      </c>
      <c r="AY727" s="172" t="s">
        <v>306</v>
      </c>
    </row>
    <row r="728" spans="2:65" s="1" customFormat="1" ht="24.2" customHeight="1">
      <c r="B728" s="33"/>
      <c r="C728" s="133" t="s">
        <v>1571</v>
      </c>
      <c r="D728" s="133" t="s">
        <v>308</v>
      </c>
      <c r="E728" s="134" t="s">
        <v>2442</v>
      </c>
      <c r="F728" s="135" t="s">
        <v>6717</v>
      </c>
      <c r="G728" s="136" t="s">
        <v>375</v>
      </c>
      <c r="H728" s="137">
        <v>0.65300000000000002</v>
      </c>
      <c r="I728" s="138"/>
      <c r="J728" s="139">
        <f>ROUND(I728*H728,2)</f>
        <v>0</v>
      </c>
      <c r="K728" s="135" t="s">
        <v>3596</v>
      </c>
      <c r="L728" s="33"/>
      <c r="M728" s="140" t="s">
        <v>21</v>
      </c>
      <c r="N728" s="141" t="s">
        <v>43</v>
      </c>
      <c r="P728" s="142">
        <f>O728*H728</f>
        <v>0</v>
      </c>
      <c r="Q728" s="142">
        <v>0</v>
      </c>
      <c r="R728" s="142">
        <f>Q728*H728</f>
        <v>0</v>
      </c>
      <c r="S728" s="142">
        <v>0</v>
      </c>
      <c r="T728" s="143">
        <f>S728*H728</f>
        <v>0</v>
      </c>
      <c r="AR728" s="144" t="s">
        <v>368</v>
      </c>
      <c r="AT728" s="144" t="s">
        <v>308</v>
      </c>
      <c r="AU728" s="144" t="s">
        <v>81</v>
      </c>
      <c r="AY728" s="18" t="s">
        <v>306</v>
      </c>
      <c r="BE728" s="145">
        <f>IF(N728="základní",J728,0)</f>
        <v>0</v>
      </c>
      <c r="BF728" s="145">
        <f>IF(N728="snížená",J728,0)</f>
        <v>0</v>
      </c>
      <c r="BG728" s="145">
        <f>IF(N728="zákl. přenesená",J728,0)</f>
        <v>0</v>
      </c>
      <c r="BH728" s="145">
        <f>IF(N728="sníž. přenesená",J728,0)</f>
        <v>0</v>
      </c>
      <c r="BI728" s="145">
        <f>IF(N728="nulová",J728,0)</f>
        <v>0</v>
      </c>
      <c r="BJ728" s="18" t="s">
        <v>79</v>
      </c>
      <c r="BK728" s="145">
        <f>ROUND(I728*H728,2)</f>
        <v>0</v>
      </c>
      <c r="BL728" s="18" t="s">
        <v>368</v>
      </c>
      <c r="BM728" s="144" t="s">
        <v>6718</v>
      </c>
    </row>
    <row r="729" spans="2:65" s="1" customFormat="1">
      <c r="B729" s="33"/>
      <c r="D729" s="161" t="s">
        <v>321</v>
      </c>
      <c r="F729" s="162" t="s">
        <v>6719</v>
      </c>
      <c r="I729" s="163"/>
      <c r="L729" s="33"/>
      <c r="M729" s="164"/>
      <c r="T729" s="52"/>
      <c r="AT729" s="18" t="s">
        <v>321</v>
      </c>
      <c r="AU729" s="18" t="s">
        <v>81</v>
      </c>
    </row>
    <row r="730" spans="2:65" s="1" customFormat="1" ht="37.9" customHeight="1">
      <c r="B730" s="33"/>
      <c r="C730" s="133" t="s">
        <v>1577</v>
      </c>
      <c r="D730" s="133" t="s">
        <v>308</v>
      </c>
      <c r="E730" s="134" t="s">
        <v>6720</v>
      </c>
      <c r="F730" s="135" t="s">
        <v>6721</v>
      </c>
      <c r="G730" s="136" t="s">
        <v>375</v>
      </c>
      <c r="H730" s="137">
        <v>0.65300000000000002</v>
      </c>
      <c r="I730" s="138"/>
      <c r="J730" s="139">
        <f>ROUND(I730*H730,2)</f>
        <v>0</v>
      </c>
      <c r="K730" s="135" t="s">
        <v>3596</v>
      </c>
      <c r="L730" s="33"/>
      <c r="M730" s="140" t="s">
        <v>21</v>
      </c>
      <c r="N730" s="141" t="s">
        <v>43</v>
      </c>
      <c r="P730" s="142">
        <f>O730*H730</f>
        <v>0</v>
      </c>
      <c r="Q730" s="142">
        <v>0</v>
      </c>
      <c r="R730" s="142">
        <f>Q730*H730</f>
        <v>0</v>
      </c>
      <c r="S730" s="142">
        <v>0</v>
      </c>
      <c r="T730" s="143">
        <f>S730*H730</f>
        <v>0</v>
      </c>
      <c r="AR730" s="144" t="s">
        <v>368</v>
      </c>
      <c r="AT730" s="144" t="s">
        <v>308</v>
      </c>
      <c r="AU730" s="144" t="s">
        <v>81</v>
      </c>
      <c r="AY730" s="18" t="s">
        <v>306</v>
      </c>
      <c r="BE730" s="145">
        <f>IF(N730="základní",J730,0)</f>
        <v>0</v>
      </c>
      <c r="BF730" s="145">
        <f>IF(N730="snížená",J730,0)</f>
        <v>0</v>
      </c>
      <c r="BG730" s="145">
        <f>IF(N730="zákl. přenesená",J730,0)</f>
        <v>0</v>
      </c>
      <c r="BH730" s="145">
        <f>IF(N730="sníž. přenesená",J730,0)</f>
        <v>0</v>
      </c>
      <c r="BI730" s="145">
        <f>IF(N730="nulová",J730,0)</f>
        <v>0</v>
      </c>
      <c r="BJ730" s="18" t="s">
        <v>79</v>
      </c>
      <c r="BK730" s="145">
        <f>ROUND(I730*H730,2)</f>
        <v>0</v>
      </c>
      <c r="BL730" s="18" t="s">
        <v>368</v>
      </c>
      <c r="BM730" s="144" t="s">
        <v>6722</v>
      </c>
    </row>
    <row r="731" spans="2:65" s="1" customFormat="1">
      <c r="B731" s="33"/>
      <c r="D731" s="161" t="s">
        <v>321</v>
      </c>
      <c r="F731" s="162" t="s">
        <v>6723</v>
      </c>
      <c r="I731" s="163"/>
      <c r="L731" s="33"/>
      <c r="M731" s="164"/>
      <c r="T731" s="52"/>
      <c r="AT731" s="18" t="s">
        <v>321</v>
      </c>
      <c r="AU731" s="18" t="s">
        <v>81</v>
      </c>
    </row>
    <row r="732" spans="2:65" s="11" customFormat="1" ht="22.9" customHeight="1">
      <c r="B732" s="121"/>
      <c r="D732" s="122" t="s">
        <v>71</v>
      </c>
      <c r="E732" s="131" t="s">
        <v>2494</v>
      </c>
      <c r="F732" s="131" t="s">
        <v>2495</v>
      </c>
      <c r="I732" s="124"/>
      <c r="J732" s="132">
        <f>BK732</f>
        <v>0</v>
      </c>
      <c r="L732" s="121"/>
      <c r="M732" s="126"/>
      <c r="P732" s="127">
        <f>SUM(P733:P749)</f>
        <v>0</v>
      </c>
      <c r="R732" s="127">
        <f>SUM(R733:R749)</f>
        <v>0</v>
      </c>
      <c r="T732" s="128">
        <f>SUM(T733:T749)</f>
        <v>0</v>
      </c>
      <c r="AR732" s="122" t="s">
        <v>81</v>
      </c>
      <c r="AT732" s="129" t="s">
        <v>71</v>
      </c>
      <c r="AU732" s="129" t="s">
        <v>79</v>
      </c>
      <c r="AY732" s="122" t="s">
        <v>306</v>
      </c>
      <c r="BK732" s="130">
        <f>SUM(BK733:BK749)</f>
        <v>0</v>
      </c>
    </row>
    <row r="733" spans="2:65" s="1" customFormat="1" ht="24.2" customHeight="1">
      <c r="B733" s="33"/>
      <c r="C733" s="133" t="s">
        <v>1580</v>
      </c>
      <c r="D733" s="133" t="s">
        <v>308</v>
      </c>
      <c r="E733" s="134" t="s">
        <v>6724</v>
      </c>
      <c r="F733" s="135" t="s">
        <v>6725</v>
      </c>
      <c r="G733" s="136" t="s">
        <v>236</v>
      </c>
      <c r="H733" s="137">
        <v>160.39599999999999</v>
      </c>
      <c r="I733" s="138"/>
      <c r="J733" s="139">
        <f>ROUND(I733*H733,2)</f>
        <v>0</v>
      </c>
      <c r="K733" s="135" t="s">
        <v>3596</v>
      </c>
      <c r="L733" s="33"/>
      <c r="M733" s="140" t="s">
        <v>21</v>
      </c>
      <c r="N733" s="141" t="s">
        <v>43</v>
      </c>
      <c r="P733" s="142">
        <f>O733*H733</f>
        <v>0</v>
      </c>
      <c r="Q733" s="142">
        <v>0</v>
      </c>
      <c r="R733" s="142">
        <f>Q733*H733</f>
        <v>0</v>
      </c>
      <c r="S733" s="142">
        <v>0</v>
      </c>
      <c r="T733" s="143">
        <f>S733*H733</f>
        <v>0</v>
      </c>
      <c r="AR733" s="144" t="s">
        <v>368</v>
      </c>
      <c r="AT733" s="144" t="s">
        <v>308</v>
      </c>
      <c r="AU733" s="144" t="s">
        <v>81</v>
      </c>
      <c r="AY733" s="18" t="s">
        <v>306</v>
      </c>
      <c r="BE733" s="145">
        <f>IF(N733="základní",J733,0)</f>
        <v>0</v>
      </c>
      <c r="BF733" s="145">
        <f>IF(N733="snížená",J733,0)</f>
        <v>0</v>
      </c>
      <c r="BG733" s="145">
        <f>IF(N733="zákl. přenesená",J733,0)</f>
        <v>0</v>
      </c>
      <c r="BH733" s="145">
        <f>IF(N733="sníž. přenesená",J733,0)</f>
        <v>0</v>
      </c>
      <c r="BI733" s="145">
        <f>IF(N733="nulová",J733,0)</f>
        <v>0</v>
      </c>
      <c r="BJ733" s="18" t="s">
        <v>79</v>
      </c>
      <c r="BK733" s="145">
        <f>ROUND(I733*H733,2)</f>
        <v>0</v>
      </c>
      <c r="BL733" s="18" t="s">
        <v>368</v>
      </c>
      <c r="BM733" s="144" t="s">
        <v>6726</v>
      </c>
    </row>
    <row r="734" spans="2:65" s="1" customFormat="1">
      <c r="B734" s="33"/>
      <c r="D734" s="161" t="s">
        <v>321</v>
      </c>
      <c r="F734" s="162" t="s">
        <v>6727</v>
      </c>
      <c r="I734" s="163"/>
      <c r="L734" s="33"/>
      <c r="M734" s="164"/>
      <c r="T734" s="52"/>
      <c r="AT734" s="18" t="s">
        <v>321</v>
      </c>
      <c r="AU734" s="18" t="s">
        <v>81</v>
      </c>
    </row>
    <row r="735" spans="2:65" s="12" customFormat="1">
      <c r="B735" s="146"/>
      <c r="D735" s="147" t="s">
        <v>313</v>
      </c>
      <c r="E735" s="148" t="s">
        <v>21</v>
      </c>
      <c r="F735" s="149" t="s">
        <v>6316</v>
      </c>
      <c r="H735" s="150">
        <v>41.363999999999997</v>
      </c>
      <c r="I735" s="151"/>
      <c r="L735" s="146"/>
      <c r="M735" s="152"/>
      <c r="T735" s="153"/>
      <c r="AT735" s="148" t="s">
        <v>313</v>
      </c>
      <c r="AU735" s="148" t="s">
        <v>81</v>
      </c>
      <c r="AV735" s="12" t="s">
        <v>81</v>
      </c>
      <c r="AW735" s="12" t="s">
        <v>34</v>
      </c>
      <c r="AX735" s="12" t="s">
        <v>72</v>
      </c>
      <c r="AY735" s="148" t="s">
        <v>306</v>
      </c>
    </row>
    <row r="736" spans="2:65" s="12" customFormat="1">
      <c r="B736" s="146"/>
      <c r="D736" s="147" t="s">
        <v>313</v>
      </c>
      <c r="E736" s="148" t="s">
        <v>21</v>
      </c>
      <c r="F736" s="149" t="s">
        <v>6267</v>
      </c>
      <c r="H736" s="150">
        <v>17.391999999999999</v>
      </c>
      <c r="I736" s="151"/>
      <c r="L736" s="146"/>
      <c r="M736" s="152"/>
      <c r="T736" s="153"/>
      <c r="AT736" s="148" t="s">
        <v>313</v>
      </c>
      <c r="AU736" s="148" t="s">
        <v>81</v>
      </c>
      <c r="AV736" s="12" t="s">
        <v>81</v>
      </c>
      <c r="AW736" s="12" t="s">
        <v>34</v>
      </c>
      <c r="AX736" s="12" t="s">
        <v>72</v>
      </c>
      <c r="AY736" s="148" t="s">
        <v>306</v>
      </c>
    </row>
    <row r="737" spans="2:65" s="12" customFormat="1">
      <c r="B737" s="146"/>
      <c r="D737" s="147" t="s">
        <v>313</v>
      </c>
      <c r="E737" s="148" t="s">
        <v>21</v>
      </c>
      <c r="F737" s="149" t="s">
        <v>6728</v>
      </c>
      <c r="H737" s="150">
        <v>33.18</v>
      </c>
      <c r="I737" s="151"/>
      <c r="L737" s="146"/>
      <c r="M737" s="152"/>
      <c r="T737" s="153"/>
      <c r="AT737" s="148" t="s">
        <v>313</v>
      </c>
      <c r="AU737" s="148" t="s">
        <v>81</v>
      </c>
      <c r="AV737" s="12" t="s">
        <v>81</v>
      </c>
      <c r="AW737" s="12" t="s">
        <v>34</v>
      </c>
      <c r="AX737" s="12" t="s">
        <v>72</v>
      </c>
      <c r="AY737" s="148" t="s">
        <v>306</v>
      </c>
    </row>
    <row r="738" spans="2:65" s="12" customFormat="1">
      <c r="B738" s="146"/>
      <c r="D738" s="147" t="s">
        <v>313</v>
      </c>
      <c r="E738" s="148" t="s">
        <v>21</v>
      </c>
      <c r="F738" s="149" t="s">
        <v>6729</v>
      </c>
      <c r="H738" s="150">
        <v>68.459999999999994</v>
      </c>
      <c r="I738" s="151"/>
      <c r="L738" s="146"/>
      <c r="M738" s="152"/>
      <c r="T738" s="153"/>
      <c r="AT738" s="148" t="s">
        <v>313</v>
      </c>
      <c r="AU738" s="148" t="s">
        <v>81</v>
      </c>
      <c r="AV738" s="12" t="s">
        <v>81</v>
      </c>
      <c r="AW738" s="12" t="s">
        <v>34</v>
      </c>
      <c r="AX738" s="12" t="s">
        <v>72</v>
      </c>
      <c r="AY738" s="148" t="s">
        <v>306</v>
      </c>
    </row>
    <row r="739" spans="2:65" s="15" customFormat="1">
      <c r="B739" s="171"/>
      <c r="D739" s="147" t="s">
        <v>313</v>
      </c>
      <c r="E739" s="172" t="s">
        <v>21</v>
      </c>
      <c r="F739" s="173" t="s">
        <v>331</v>
      </c>
      <c r="H739" s="174">
        <v>160.39600000000002</v>
      </c>
      <c r="I739" s="175"/>
      <c r="L739" s="171"/>
      <c r="M739" s="176"/>
      <c r="T739" s="177"/>
      <c r="AT739" s="172" t="s">
        <v>313</v>
      </c>
      <c r="AU739" s="172" t="s">
        <v>81</v>
      </c>
      <c r="AV739" s="15" t="s">
        <v>108</v>
      </c>
      <c r="AW739" s="15" t="s">
        <v>34</v>
      </c>
      <c r="AX739" s="15" t="s">
        <v>79</v>
      </c>
      <c r="AY739" s="172" t="s">
        <v>306</v>
      </c>
    </row>
    <row r="740" spans="2:65" s="1" customFormat="1" ht="16.5" customHeight="1">
      <c r="B740" s="33"/>
      <c r="C740" s="179" t="s">
        <v>1582</v>
      </c>
      <c r="D740" s="179" t="s">
        <v>447</v>
      </c>
      <c r="E740" s="180" t="s">
        <v>6730</v>
      </c>
      <c r="F740" s="181" t="s">
        <v>6731</v>
      </c>
      <c r="G740" s="182" t="s">
        <v>6732</v>
      </c>
      <c r="H740" s="183">
        <v>5.5819999999999999</v>
      </c>
      <c r="I740" s="184"/>
      <c r="J740" s="185">
        <f>ROUND(I740*H740,2)</f>
        <v>0</v>
      </c>
      <c r="K740" s="181" t="s">
        <v>3596</v>
      </c>
      <c r="L740" s="186"/>
      <c r="M740" s="187" t="s">
        <v>21</v>
      </c>
      <c r="N740" s="188" t="s">
        <v>43</v>
      </c>
      <c r="P740" s="142">
        <f>O740*H740</f>
        <v>0</v>
      </c>
      <c r="Q740" s="142">
        <v>0</v>
      </c>
      <c r="R740" s="142">
        <f>Q740*H740</f>
        <v>0</v>
      </c>
      <c r="S740" s="142">
        <v>0</v>
      </c>
      <c r="T740" s="143">
        <f>S740*H740</f>
        <v>0</v>
      </c>
      <c r="AR740" s="144" t="s">
        <v>530</v>
      </c>
      <c r="AT740" s="144" t="s">
        <v>447</v>
      </c>
      <c r="AU740" s="144" t="s">
        <v>81</v>
      </c>
      <c r="AY740" s="18" t="s">
        <v>306</v>
      </c>
      <c r="BE740" s="145">
        <f>IF(N740="základní",J740,0)</f>
        <v>0</v>
      </c>
      <c r="BF740" s="145">
        <f>IF(N740="snížená",J740,0)</f>
        <v>0</v>
      </c>
      <c r="BG740" s="145">
        <f>IF(N740="zákl. přenesená",J740,0)</f>
        <v>0</v>
      </c>
      <c r="BH740" s="145">
        <f>IF(N740="sníž. přenesená",J740,0)</f>
        <v>0</v>
      </c>
      <c r="BI740" s="145">
        <f>IF(N740="nulová",J740,0)</f>
        <v>0</v>
      </c>
      <c r="BJ740" s="18" t="s">
        <v>79</v>
      </c>
      <c r="BK740" s="145">
        <f>ROUND(I740*H740,2)</f>
        <v>0</v>
      </c>
      <c r="BL740" s="18" t="s">
        <v>368</v>
      </c>
      <c r="BM740" s="144" t="s">
        <v>6733</v>
      </c>
    </row>
    <row r="741" spans="2:65" s="12" customFormat="1">
      <c r="B741" s="146"/>
      <c r="D741" s="147" t="s">
        <v>313</v>
      </c>
      <c r="E741" s="148" t="s">
        <v>21</v>
      </c>
      <c r="F741" s="149" t="s">
        <v>6734</v>
      </c>
      <c r="H741" s="150">
        <v>5.5819999999999999</v>
      </c>
      <c r="I741" s="151"/>
      <c r="L741" s="146"/>
      <c r="M741" s="152"/>
      <c r="T741" s="153"/>
      <c r="AT741" s="148" t="s">
        <v>313</v>
      </c>
      <c r="AU741" s="148" t="s">
        <v>81</v>
      </c>
      <c r="AV741" s="12" t="s">
        <v>81</v>
      </c>
      <c r="AW741" s="12" t="s">
        <v>34</v>
      </c>
      <c r="AX741" s="12" t="s">
        <v>72</v>
      </c>
      <c r="AY741" s="148" t="s">
        <v>306</v>
      </c>
    </row>
    <row r="742" spans="2:65" s="15" customFormat="1">
      <c r="B742" s="171"/>
      <c r="D742" s="147" t="s">
        <v>313</v>
      </c>
      <c r="E742" s="172" t="s">
        <v>21</v>
      </c>
      <c r="F742" s="173" t="s">
        <v>331</v>
      </c>
      <c r="H742" s="174">
        <v>5.5819999999999999</v>
      </c>
      <c r="I742" s="175"/>
      <c r="L742" s="171"/>
      <c r="M742" s="176"/>
      <c r="T742" s="177"/>
      <c r="AT742" s="172" t="s">
        <v>313</v>
      </c>
      <c r="AU742" s="172" t="s">
        <v>81</v>
      </c>
      <c r="AV742" s="15" t="s">
        <v>108</v>
      </c>
      <c r="AW742" s="15" t="s">
        <v>34</v>
      </c>
      <c r="AX742" s="15" t="s">
        <v>79</v>
      </c>
      <c r="AY742" s="172" t="s">
        <v>306</v>
      </c>
    </row>
    <row r="743" spans="2:65" s="1" customFormat="1" ht="16.5" customHeight="1">
      <c r="B743" s="33"/>
      <c r="C743" s="133" t="s">
        <v>1588</v>
      </c>
      <c r="D743" s="133" t="s">
        <v>308</v>
      </c>
      <c r="E743" s="134" t="s">
        <v>6735</v>
      </c>
      <c r="F743" s="135" t="s">
        <v>6736</v>
      </c>
      <c r="G743" s="136" t="s">
        <v>236</v>
      </c>
      <c r="H743" s="137">
        <v>17.035</v>
      </c>
      <c r="I743" s="138"/>
      <c r="J743" s="139">
        <f>ROUND(I743*H743,2)</f>
        <v>0</v>
      </c>
      <c r="K743" s="135" t="s">
        <v>3596</v>
      </c>
      <c r="L743" s="33"/>
      <c r="M743" s="140" t="s">
        <v>21</v>
      </c>
      <c r="N743" s="141" t="s">
        <v>43</v>
      </c>
      <c r="P743" s="142">
        <f>O743*H743</f>
        <v>0</v>
      </c>
      <c r="Q743" s="142">
        <v>0</v>
      </c>
      <c r="R743" s="142">
        <f>Q743*H743</f>
        <v>0</v>
      </c>
      <c r="S743" s="142">
        <v>0</v>
      </c>
      <c r="T743" s="143">
        <f>S743*H743</f>
        <v>0</v>
      </c>
      <c r="AR743" s="144" t="s">
        <v>368</v>
      </c>
      <c r="AT743" s="144" t="s">
        <v>308</v>
      </c>
      <c r="AU743" s="144" t="s">
        <v>81</v>
      </c>
      <c r="AY743" s="18" t="s">
        <v>306</v>
      </c>
      <c r="BE743" s="145">
        <f>IF(N743="základní",J743,0)</f>
        <v>0</v>
      </c>
      <c r="BF743" s="145">
        <f>IF(N743="snížená",J743,0)</f>
        <v>0</v>
      </c>
      <c r="BG743" s="145">
        <f>IF(N743="zákl. přenesená",J743,0)</f>
        <v>0</v>
      </c>
      <c r="BH743" s="145">
        <f>IF(N743="sníž. přenesená",J743,0)</f>
        <v>0</v>
      </c>
      <c r="BI743" s="145">
        <f>IF(N743="nulová",J743,0)</f>
        <v>0</v>
      </c>
      <c r="BJ743" s="18" t="s">
        <v>79</v>
      </c>
      <c r="BK743" s="145">
        <f>ROUND(I743*H743,2)</f>
        <v>0</v>
      </c>
      <c r="BL743" s="18" t="s">
        <v>368</v>
      </c>
      <c r="BM743" s="144" t="s">
        <v>6737</v>
      </c>
    </row>
    <row r="744" spans="2:65" s="1" customFormat="1">
      <c r="B744" s="33"/>
      <c r="D744" s="161" t="s">
        <v>321</v>
      </c>
      <c r="F744" s="162" t="s">
        <v>6738</v>
      </c>
      <c r="I744" s="163"/>
      <c r="L744" s="33"/>
      <c r="M744" s="164"/>
      <c r="T744" s="52"/>
      <c r="AT744" s="18" t="s">
        <v>321</v>
      </c>
      <c r="AU744" s="18" t="s">
        <v>81</v>
      </c>
    </row>
    <row r="745" spans="2:65" s="12" customFormat="1">
      <c r="B745" s="146"/>
      <c r="D745" s="147" t="s">
        <v>313</v>
      </c>
      <c r="E745" s="148" t="s">
        <v>21</v>
      </c>
      <c r="F745" s="149" t="s">
        <v>6537</v>
      </c>
      <c r="H745" s="150">
        <v>17.035</v>
      </c>
      <c r="I745" s="151"/>
      <c r="L745" s="146"/>
      <c r="M745" s="152"/>
      <c r="T745" s="153"/>
      <c r="AT745" s="148" t="s">
        <v>313</v>
      </c>
      <c r="AU745" s="148" t="s">
        <v>81</v>
      </c>
      <c r="AV745" s="12" t="s">
        <v>81</v>
      </c>
      <c r="AW745" s="12" t="s">
        <v>34</v>
      </c>
      <c r="AX745" s="12" t="s">
        <v>72</v>
      </c>
      <c r="AY745" s="148" t="s">
        <v>306</v>
      </c>
    </row>
    <row r="746" spans="2:65" s="15" customFormat="1">
      <c r="B746" s="171"/>
      <c r="D746" s="147" t="s">
        <v>313</v>
      </c>
      <c r="E746" s="172" t="s">
        <v>21</v>
      </c>
      <c r="F746" s="173" t="s">
        <v>331</v>
      </c>
      <c r="H746" s="174">
        <v>17.035</v>
      </c>
      <c r="I746" s="175"/>
      <c r="L746" s="171"/>
      <c r="M746" s="176"/>
      <c r="T746" s="177"/>
      <c r="AT746" s="172" t="s">
        <v>313</v>
      </c>
      <c r="AU746" s="172" t="s">
        <v>81</v>
      </c>
      <c r="AV746" s="15" t="s">
        <v>108</v>
      </c>
      <c r="AW746" s="15" t="s">
        <v>34</v>
      </c>
      <c r="AX746" s="15" t="s">
        <v>79</v>
      </c>
      <c r="AY746" s="172" t="s">
        <v>306</v>
      </c>
    </row>
    <row r="747" spans="2:65" s="1" customFormat="1" ht="24.2" customHeight="1">
      <c r="B747" s="33"/>
      <c r="C747" s="179" t="s">
        <v>1591</v>
      </c>
      <c r="D747" s="179" t="s">
        <v>447</v>
      </c>
      <c r="E747" s="180" t="s">
        <v>6739</v>
      </c>
      <c r="F747" s="181" t="s">
        <v>6740</v>
      </c>
      <c r="G747" s="182" t="s">
        <v>236</v>
      </c>
      <c r="H747" s="183">
        <v>19.59</v>
      </c>
      <c r="I747" s="184"/>
      <c r="J747" s="185">
        <f>ROUND(I747*H747,2)</f>
        <v>0</v>
      </c>
      <c r="K747" s="181" t="s">
        <v>3596</v>
      </c>
      <c r="L747" s="186"/>
      <c r="M747" s="187" t="s">
        <v>21</v>
      </c>
      <c r="N747" s="188" t="s">
        <v>43</v>
      </c>
      <c r="P747" s="142">
        <f>O747*H747</f>
        <v>0</v>
      </c>
      <c r="Q747" s="142">
        <v>0</v>
      </c>
      <c r="R747" s="142">
        <f>Q747*H747</f>
        <v>0</v>
      </c>
      <c r="S747" s="142">
        <v>0</v>
      </c>
      <c r="T747" s="143">
        <f>S747*H747</f>
        <v>0</v>
      </c>
      <c r="AR747" s="144" t="s">
        <v>530</v>
      </c>
      <c r="AT747" s="144" t="s">
        <v>447</v>
      </c>
      <c r="AU747" s="144" t="s">
        <v>81</v>
      </c>
      <c r="AY747" s="18" t="s">
        <v>306</v>
      </c>
      <c r="BE747" s="145">
        <f>IF(N747="základní",J747,0)</f>
        <v>0</v>
      </c>
      <c r="BF747" s="145">
        <f>IF(N747="snížená",J747,0)</f>
        <v>0</v>
      </c>
      <c r="BG747" s="145">
        <f>IF(N747="zákl. přenesená",J747,0)</f>
        <v>0</v>
      </c>
      <c r="BH747" s="145">
        <f>IF(N747="sníž. přenesená",J747,0)</f>
        <v>0</v>
      </c>
      <c r="BI747" s="145">
        <f>IF(N747="nulová",J747,0)</f>
        <v>0</v>
      </c>
      <c r="BJ747" s="18" t="s">
        <v>79</v>
      </c>
      <c r="BK747" s="145">
        <f>ROUND(I747*H747,2)</f>
        <v>0</v>
      </c>
      <c r="BL747" s="18" t="s">
        <v>368</v>
      </c>
      <c r="BM747" s="144" t="s">
        <v>6741</v>
      </c>
    </row>
    <row r="748" spans="2:65" s="12" customFormat="1">
      <c r="B748" s="146"/>
      <c r="D748" s="147" t="s">
        <v>313</v>
      </c>
      <c r="E748" s="148" t="s">
        <v>21</v>
      </c>
      <c r="F748" s="149" t="s">
        <v>6742</v>
      </c>
      <c r="H748" s="150">
        <v>19.59</v>
      </c>
      <c r="I748" s="151"/>
      <c r="L748" s="146"/>
      <c r="M748" s="152"/>
      <c r="T748" s="153"/>
      <c r="AT748" s="148" t="s">
        <v>313</v>
      </c>
      <c r="AU748" s="148" t="s">
        <v>81</v>
      </c>
      <c r="AV748" s="12" t="s">
        <v>81</v>
      </c>
      <c r="AW748" s="12" t="s">
        <v>34</v>
      </c>
      <c r="AX748" s="12" t="s">
        <v>72</v>
      </c>
      <c r="AY748" s="148" t="s">
        <v>306</v>
      </c>
    </row>
    <row r="749" spans="2:65" s="15" customFormat="1">
      <c r="B749" s="171"/>
      <c r="D749" s="147" t="s">
        <v>313</v>
      </c>
      <c r="E749" s="172" t="s">
        <v>21</v>
      </c>
      <c r="F749" s="173" t="s">
        <v>331</v>
      </c>
      <c r="H749" s="174">
        <v>19.59</v>
      </c>
      <c r="I749" s="175"/>
      <c r="L749" s="171"/>
      <c r="M749" s="190"/>
      <c r="N749" s="191"/>
      <c r="O749" s="191"/>
      <c r="P749" s="191"/>
      <c r="Q749" s="191"/>
      <c r="R749" s="191"/>
      <c r="S749" s="191"/>
      <c r="T749" s="192"/>
      <c r="AT749" s="172" t="s">
        <v>313</v>
      </c>
      <c r="AU749" s="172" t="s">
        <v>81</v>
      </c>
      <c r="AV749" s="15" t="s">
        <v>108</v>
      </c>
      <c r="AW749" s="15" t="s">
        <v>34</v>
      </c>
      <c r="AX749" s="15" t="s">
        <v>79</v>
      </c>
      <c r="AY749" s="172" t="s">
        <v>306</v>
      </c>
    </row>
    <row r="750" spans="2:65" s="1" customFormat="1" ht="6.95" customHeight="1">
      <c r="B750" s="41"/>
      <c r="C750" s="42"/>
      <c r="D750" s="42"/>
      <c r="E750" s="42"/>
      <c r="F750" s="42"/>
      <c r="G750" s="42"/>
      <c r="H750" s="42"/>
      <c r="I750" s="42"/>
      <c r="J750" s="42"/>
      <c r="K750" s="42"/>
      <c r="L750" s="33"/>
    </row>
  </sheetData>
  <sheetProtection algorithmName="SHA-512" hashValue="L82667ut8+Myfkb3zWW7zZxoMa/Y78cdmv4iX+n52ZhxTXvAjUOQ82HHcGyVw2GbruDSw+wN8XGWelJKMeZnDA==" saltValue="ct6JamWQ3mEHFjs2tAVOjbala8q2I5Hjskj4ecyNEDM62OiHxGZV2P060m83nBcvvCqmlXESoNRuI8o3dznewQ==" spinCount="100000" sheet="1" objects="1" scenarios="1" formatColumns="0" formatRows="0" autoFilter="0"/>
  <autoFilter ref="C107:K749" xr:uid="{00000000-0009-0000-0000-00001F000000}"/>
  <mergeCells count="12">
    <mergeCell ref="E100:H100"/>
    <mergeCell ref="L2:V2"/>
    <mergeCell ref="E50:H50"/>
    <mergeCell ref="E52:H52"/>
    <mergeCell ref="E54:H54"/>
    <mergeCell ref="E96:H96"/>
    <mergeCell ref="E98:H98"/>
    <mergeCell ref="E7:H7"/>
    <mergeCell ref="E9:H9"/>
    <mergeCell ref="E11:H11"/>
    <mergeCell ref="E20:H20"/>
    <mergeCell ref="E29:H29"/>
  </mergeCells>
  <hyperlinks>
    <hyperlink ref="F112" r:id="rId1" xr:uid="{00000000-0004-0000-1F00-000000000000}"/>
    <hyperlink ref="F123" r:id="rId2" xr:uid="{00000000-0004-0000-1F00-000001000000}"/>
    <hyperlink ref="F125" r:id="rId3" xr:uid="{00000000-0004-0000-1F00-000002000000}"/>
    <hyperlink ref="F129" r:id="rId4" xr:uid="{00000000-0004-0000-1F00-000003000000}"/>
    <hyperlink ref="F131" r:id="rId5" xr:uid="{00000000-0004-0000-1F00-000004000000}"/>
    <hyperlink ref="F134" r:id="rId6" xr:uid="{00000000-0004-0000-1F00-000005000000}"/>
    <hyperlink ref="F145" r:id="rId7" xr:uid="{00000000-0004-0000-1F00-000006000000}"/>
    <hyperlink ref="F150" r:id="rId8" xr:uid="{00000000-0004-0000-1F00-000007000000}"/>
    <hyperlink ref="F154" r:id="rId9" xr:uid="{00000000-0004-0000-1F00-000008000000}"/>
    <hyperlink ref="F158" r:id="rId10" xr:uid="{00000000-0004-0000-1F00-000009000000}"/>
    <hyperlink ref="F162" r:id="rId11" xr:uid="{00000000-0004-0000-1F00-00000A000000}"/>
    <hyperlink ref="F164" r:id="rId12" xr:uid="{00000000-0004-0000-1F00-00000B000000}"/>
    <hyperlink ref="F175" r:id="rId13" xr:uid="{00000000-0004-0000-1F00-00000C000000}"/>
    <hyperlink ref="F186" r:id="rId14" xr:uid="{00000000-0004-0000-1F00-00000D000000}"/>
    <hyperlink ref="F188" r:id="rId15" xr:uid="{00000000-0004-0000-1F00-00000E000000}"/>
    <hyperlink ref="F193" r:id="rId16" xr:uid="{00000000-0004-0000-1F00-00000F000000}"/>
    <hyperlink ref="F195" r:id="rId17" xr:uid="{00000000-0004-0000-1F00-000010000000}"/>
    <hyperlink ref="F198" r:id="rId18" xr:uid="{00000000-0004-0000-1F00-000011000000}"/>
    <hyperlink ref="F203" r:id="rId19" xr:uid="{00000000-0004-0000-1F00-000012000000}"/>
    <hyperlink ref="F207" r:id="rId20" xr:uid="{00000000-0004-0000-1F00-000013000000}"/>
    <hyperlink ref="F211" r:id="rId21" xr:uid="{00000000-0004-0000-1F00-000014000000}"/>
    <hyperlink ref="F215" r:id="rId22" xr:uid="{00000000-0004-0000-1F00-000015000000}"/>
    <hyperlink ref="F217" r:id="rId23" xr:uid="{00000000-0004-0000-1F00-000016000000}"/>
    <hyperlink ref="F221" r:id="rId24" xr:uid="{00000000-0004-0000-1F00-000017000000}"/>
    <hyperlink ref="F227" r:id="rId25" xr:uid="{00000000-0004-0000-1F00-000018000000}"/>
    <hyperlink ref="F239" r:id="rId26" xr:uid="{00000000-0004-0000-1F00-000019000000}"/>
    <hyperlink ref="F251" r:id="rId27" xr:uid="{00000000-0004-0000-1F00-00001A000000}"/>
    <hyperlink ref="F253" r:id="rId28" xr:uid="{00000000-0004-0000-1F00-00001B000000}"/>
    <hyperlink ref="F258" r:id="rId29" xr:uid="{00000000-0004-0000-1F00-00001C000000}"/>
    <hyperlink ref="F265" r:id="rId30" xr:uid="{00000000-0004-0000-1F00-00001D000000}"/>
    <hyperlink ref="F272" r:id="rId31" xr:uid="{00000000-0004-0000-1F00-00001E000000}"/>
    <hyperlink ref="F274" r:id="rId32" xr:uid="{00000000-0004-0000-1F00-00001F000000}"/>
    <hyperlink ref="F281" r:id="rId33" xr:uid="{00000000-0004-0000-1F00-000020000000}"/>
    <hyperlink ref="F288" r:id="rId34" xr:uid="{00000000-0004-0000-1F00-000021000000}"/>
    <hyperlink ref="F293" r:id="rId35" xr:uid="{00000000-0004-0000-1F00-000022000000}"/>
    <hyperlink ref="F303" r:id="rId36" xr:uid="{00000000-0004-0000-1F00-000023000000}"/>
    <hyperlink ref="F307" r:id="rId37" xr:uid="{00000000-0004-0000-1F00-000024000000}"/>
    <hyperlink ref="F309" r:id="rId38" xr:uid="{00000000-0004-0000-1F00-000025000000}"/>
    <hyperlink ref="F357" r:id="rId39" xr:uid="{00000000-0004-0000-1F00-000026000000}"/>
    <hyperlink ref="F361" r:id="rId40" xr:uid="{00000000-0004-0000-1F00-000027000000}"/>
    <hyperlink ref="F365" r:id="rId41" xr:uid="{00000000-0004-0000-1F00-000028000000}"/>
    <hyperlink ref="F367" r:id="rId42" xr:uid="{00000000-0004-0000-1F00-000029000000}"/>
    <hyperlink ref="F370" r:id="rId43" xr:uid="{00000000-0004-0000-1F00-00002A000000}"/>
    <hyperlink ref="F375" r:id="rId44" xr:uid="{00000000-0004-0000-1F00-00002B000000}"/>
    <hyperlink ref="F382" r:id="rId45" xr:uid="{00000000-0004-0000-1F00-00002C000000}"/>
    <hyperlink ref="F391" r:id="rId46" xr:uid="{00000000-0004-0000-1F00-00002D000000}"/>
    <hyperlink ref="F406" r:id="rId47" xr:uid="{00000000-0004-0000-1F00-00002E000000}"/>
    <hyperlink ref="F408" r:id="rId48" xr:uid="{00000000-0004-0000-1F00-00002F000000}"/>
    <hyperlink ref="F410" r:id="rId49" xr:uid="{00000000-0004-0000-1F00-000030000000}"/>
    <hyperlink ref="F412" r:id="rId50" xr:uid="{00000000-0004-0000-1F00-000031000000}"/>
    <hyperlink ref="F414" r:id="rId51" xr:uid="{00000000-0004-0000-1F00-000032000000}"/>
    <hyperlink ref="F419" r:id="rId52" xr:uid="{00000000-0004-0000-1F00-000033000000}"/>
    <hyperlink ref="F421" r:id="rId53" xr:uid="{00000000-0004-0000-1F00-000034000000}"/>
    <hyperlink ref="F425" r:id="rId54" xr:uid="{00000000-0004-0000-1F00-000035000000}"/>
    <hyperlink ref="F435" r:id="rId55" xr:uid="{00000000-0004-0000-1F00-000036000000}"/>
    <hyperlink ref="F442" r:id="rId56" xr:uid="{00000000-0004-0000-1F00-000037000000}"/>
    <hyperlink ref="F449" r:id="rId57" xr:uid="{00000000-0004-0000-1F00-000038000000}"/>
    <hyperlink ref="F459" r:id="rId58" xr:uid="{00000000-0004-0000-1F00-000039000000}"/>
    <hyperlink ref="F465" r:id="rId59" xr:uid="{00000000-0004-0000-1F00-00003A000000}"/>
    <hyperlink ref="F472" r:id="rId60" xr:uid="{00000000-0004-0000-1F00-00003B000000}"/>
    <hyperlink ref="F477" r:id="rId61" xr:uid="{00000000-0004-0000-1F00-00003C000000}"/>
    <hyperlink ref="F479" r:id="rId62" xr:uid="{00000000-0004-0000-1F00-00003D000000}"/>
    <hyperlink ref="F481" r:id="rId63" xr:uid="{00000000-0004-0000-1F00-00003E000000}"/>
    <hyperlink ref="F484" r:id="rId64" xr:uid="{00000000-0004-0000-1F00-00003F000000}"/>
    <hyperlink ref="F491" r:id="rId65" xr:uid="{00000000-0004-0000-1F00-000040000000}"/>
    <hyperlink ref="F498" r:id="rId66" xr:uid="{00000000-0004-0000-1F00-000041000000}"/>
    <hyperlink ref="F503" r:id="rId67" xr:uid="{00000000-0004-0000-1F00-000042000000}"/>
    <hyperlink ref="F505" r:id="rId68" xr:uid="{00000000-0004-0000-1F00-000043000000}"/>
    <hyperlink ref="F508" r:id="rId69" xr:uid="{00000000-0004-0000-1F00-000044000000}"/>
    <hyperlink ref="F518" r:id="rId70" xr:uid="{00000000-0004-0000-1F00-000045000000}"/>
    <hyperlink ref="F523" r:id="rId71" xr:uid="{00000000-0004-0000-1F00-000046000000}"/>
    <hyperlink ref="F530" r:id="rId72" xr:uid="{00000000-0004-0000-1F00-000047000000}"/>
    <hyperlink ref="F548" r:id="rId73" xr:uid="{00000000-0004-0000-1F00-000048000000}"/>
    <hyperlink ref="F556" r:id="rId74" xr:uid="{00000000-0004-0000-1F00-000049000000}"/>
    <hyperlink ref="F561" r:id="rId75" xr:uid="{00000000-0004-0000-1F00-00004A000000}"/>
    <hyperlink ref="F563" r:id="rId76" xr:uid="{00000000-0004-0000-1F00-00004B000000}"/>
    <hyperlink ref="F566" r:id="rId77" xr:uid="{00000000-0004-0000-1F00-00004C000000}"/>
    <hyperlink ref="F570" r:id="rId78" xr:uid="{00000000-0004-0000-1F00-00004D000000}"/>
    <hyperlink ref="F574" r:id="rId79" xr:uid="{00000000-0004-0000-1F00-00004E000000}"/>
    <hyperlink ref="F579" r:id="rId80" xr:uid="{00000000-0004-0000-1F00-00004F000000}"/>
    <hyperlink ref="F584" r:id="rId81" xr:uid="{00000000-0004-0000-1F00-000050000000}"/>
    <hyperlink ref="F586" r:id="rId82" xr:uid="{00000000-0004-0000-1F00-000051000000}"/>
    <hyperlink ref="F588" r:id="rId83" xr:uid="{00000000-0004-0000-1F00-000052000000}"/>
    <hyperlink ref="F599" r:id="rId84" xr:uid="{00000000-0004-0000-1F00-000053000000}"/>
    <hyperlink ref="F610" r:id="rId85" xr:uid="{00000000-0004-0000-1F00-000054000000}"/>
    <hyperlink ref="F612" r:id="rId86" xr:uid="{00000000-0004-0000-1F00-000055000000}"/>
    <hyperlink ref="F616" r:id="rId87" xr:uid="{00000000-0004-0000-1F00-000056000000}"/>
    <hyperlink ref="F619" r:id="rId88" xr:uid="{00000000-0004-0000-1F00-000057000000}"/>
    <hyperlink ref="F622" r:id="rId89" xr:uid="{00000000-0004-0000-1F00-000058000000}"/>
    <hyperlink ref="F625" r:id="rId90" xr:uid="{00000000-0004-0000-1F00-000059000000}"/>
    <hyperlink ref="F628" r:id="rId91" xr:uid="{00000000-0004-0000-1F00-00005A000000}"/>
    <hyperlink ref="F631" r:id="rId92" xr:uid="{00000000-0004-0000-1F00-00005B000000}"/>
    <hyperlink ref="F634" r:id="rId93" xr:uid="{00000000-0004-0000-1F00-00005C000000}"/>
    <hyperlink ref="F636" r:id="rId94" xr:uid="{00000000-0004-0000-1F00-00005D000000}"/>
    <hyperlink ref="F650" r:id="rId95" xr:uid="{00000000-0004-0000-1F00-00005E000000}"/>
    <hyperlink ref="F656" r:id="rId96" xr:uid="{00000000-0004-0000-1F00-00005F000000}"/>
    <hyperlink ref="F662" r:id="rId97" xr:uid="{00000000-0004-0000-1F00-000060000000}"/>
    <hyperlink ref="F669" r:id="rId98" xr:uid="{00000000-0004-0000-1F00-000061000000}"/>
    <hyperlink ref="F672" r:id="rId99" xr:uid="{00000000-0004-0000-1F00-000062000000}"/>
    <hyperlink ref="F684" r:id="rId100" xr:uid="{00000000-0004-0000-1F00-000063000000}"/>
    <hyperlink ref="F686" r:id="rId101" xr:uid="{00000000-0004-0000-1F00-000064000000}"/>
    <hyperlink ref="F689" r:id="rId102" xr:uid="{00000000-0004-0000-1F00-000065000000}"/>
    <hyperlink ref="F693" r:id="rId103" xr:uid="{00000000-0004-0000-1F00-000066000000}"/>
    <hyperlink ref="F700" r:id="rId104" xr:uid="{00000000-0004-0000-1F00-000067000000}"/>
    <hyperlink ref="F703" r:id="rId105" xr:uid="{00000000-0004-0000-1F00-000068000000}"/>
    <hyperlink ref="F711" r:id="rId106" xr:uid="{00000000-0004-0000-1F00-000069000000}"/>
    <hyperlink ref="F713" r:id="rId107" xr:uid="{00000000-0004-0000-1F00-00006A000000}"/>
    <hyperlink ref="F715" r:id="rId108" xr:uid="{00000000-0004-0000-1F00-00006B000000}"/>
    <hyperlink ref="F718" r:id="rId109" xr:uid="{00000000-0004-0000-1F00-00006C000000}"/>
    <hyperlink ref="F725" r:id="rId110" xr:uid="{00000000-0004-0000-1F00-00006D000000}"/>
    <hyperlink ref="F729" r:id="rId111" xr:uid="{00000000-0004-0000-1F00-00006E000000}"/>
    <hyperlink ref="F731" r:id="rId112" xr:uid="{00000000-0004-0000-1F00-00006F000000}"/>
    <hyperlink ref="F734" r:id="rId113" xr:uid="{00000000-0004-0000-1F00-000070000000}"/>
    <hyperlink ref="F744" r:id="rId114" xr:uid="{00000000-0004-0000-1F00-00007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5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211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6216</v>
      </c>
      <c r="F9" s="318"/>
      <c r="G9" s="318"/>
      <c r="H9" s="318"/>
      <c r="L9" s="21"/>
    </row>
    <row r="10" spans="2:46" ht="12" customHeight="1">
      <c r="B10" s="21"/>
      <c r="D10" s="28" t="s">
        <v>257</v>
      </c>
      <c r="L10" s="21"/>
    </row>
    <row r="11" spans="2:46" s="1" customFormat="1" ht="16.5" customHeight="1">
      <c r="B11" s="33"/>
      <c r="E11" s="327" t="s">
        <v>6743</v>
      </c>
      <c r="F11" s="342"/>
      <c r="G11" s="342"/>
      <c r="H11" s="342"/>
      <c r="L11" s="33"/>
    </row>
    <row r="12" spans="2:46" s="1" customFormat="1" ht="12" customHeight="1">
      <c r="B12" s="33"/>
      <c r="D12" s="28" t="s">
        <v>259</v>
      </c>
      <c r="L12" s="33"/>
    </row>
    <row r="13" spans="2:46" s="1" customFormat="1" ht="16.5" customHeight="1">
      <c r="B13" s="33"/>
      <c r="E13" s="319" t="s">
        <v>6744</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5361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ROUND((SUM(BE97:BE157)),  2)</f>
        <v>0</v>
      </c>
      <c r="I37" s="95">
        <v>0.21</v>
      </c>
      <c r="J37" s="81">
        <f>ROUND(((SUM(BE97:BE157))*I37),  2)</f>
        <v>0</v>
      </c>
      <c r="L37" s="33"/>
    </row>
    <row r="38" spans="2:12" s="1" customFormat="1" ht="14.45" customHeight="1">
      <c r="B38" s="33"/>
      <c r="E38" s="28" t="s">
        <v>44</v>
      </c>
      <c r="F38" s="81">
        <f>ROUND((SUM(BF97:BF157)),  2)</f>
        <v>0</v>
      </c>
      <c r="I38" s="95">
        <v>0.12</v>
      </c>
      <c r="J38" s="81">
        <f>ROUND(((SUM(BF97:BF157))*I38),  2)</f>
        <v>0</v>
      </c>
      <c r="L38" s="33"/>
    </row>
    <row r="39" spans="2:12" s="1" customFormat="1" ht="14.45" hidden="1" customHeight="1">
      <c r="B39" s="33"/>
      <c r="E39" s="28" t="s">
        <v>45</v>
      </c>
      <c r="F39" s="81">
        <f>ROUND((SUM(BG97:BG157)),  2)</f>
        <v>0</v>
      </c>
      <c r="I39" s="95">
        <v>0.21</v>
      </c>
      <c r="J39" s="81">
        <f>0</f>
        <v>0</v>
      </c>
      <c r="L39" s="33"/>
    </row>
    <row r="40" spans="2:12" s="1" customFormat="1" ht="14.45" hidden="1" customHeight="1">
      <c r="B40" s="33"/>
      <c r="E40" s="28" t="s">
        <v>46</v>
      </c>
      <c r="F40" s="81">
        <f>ROUND((SUM(BH97:BH157)),  2)</f>
        <v>0</v>
      </c>
      <c r="I40" s="95">
        <v>0.12</v>
      </c>
      <c r="J40" s="81">
        <f>0</f>
        <v>0</v>
      </c>
      <c r="L40" s="33"/>
    </row>
    <row r="41" spans="2:12" s="1" customFormat="1" ht="14.45" hidden="1" customHeight="1">
      <c r="B41" s="33"/>
      <c r="E41" s="28" t="s">
        <v>47</v>
      </c>
      <c r="F41" s="81">
        <f>ROUND((SUM(BI97:BI157)),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6216</v>
      </c>
      <c r="F54" s="318"/>
      <c r="G54" s="318"/>
      <c r="H54" s="318"/>
      <c r="L54" s="21"/>
    </row>
    <row r="55" spans="2:12" ht="12" customHeight="1">
      <c r="B55" s="21"/>
      <c r="C55" s="28" t="s">
        <v>257</v>
      </c>
      <c r="L55" s="21"/>
    </row>
    <row r="56" spans="2:12" s="1" customFormat="1" ht="16.5" customHeight="1">
      <c r="B56" s="33"/>
      <c r="E56" s="327" t="s">
        <v>6743</v>
      </c>
      <c r="F56" s="342"/>
      <c r="G56" s="342"/>
      <c r="H56" s="342"/>
      <c r="L56" s="33"/>
    </row>
    <row r="57" spans="2:12" s="1" customFormat="1" ht="12" customHeight="1">
      <c r="B57" s="33"/>
      <c r="C57" s="28" t="s">
        <v>259</v>
      </c>
      <c r="L57" s="33"/>
    </row>
    <row r="58" spans="2:12" s="1" customFormat="1" ht="16.5" customHeight="1">
      <c r="B58" s="33"/>
      <c r="E58" s="319" t="str">
        <f>E13</f>
        <v>2024/HEX/04-03-14-1 - D.1.4.1-Zařízení zdravotechnických instalací</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2749</v>
      </c>
      <c r="E68" s="107"/>
      <c r="F68" s="107"/>
      <c r="G68" s="107"/>
      <c r="H68" s="107"/>
      <c r="I68" s="107"/>
      <c r="J68" s="108">
        <f>J98</f>
        <v>0</v>
      </c>
      <c r="L68" s="105"/>
    </row>
    <row r="69" spans="2:47" s="8" customFormat="1" ht="24.95" customHeight="1">
      <c r="B69" s="105"/>
      <c r="D69" s="106" t="s">
        <v>2750</v>
      </c>
      <c r="E69" s="107"/>
      <c r="F69" s="107"/>
      <c r="G69" s="107"/>
      <c r="H69" s="107"/>
      <c r="I69" s="107"/>
      <c r="J69" s="108">
        <f>J112</f>
        <v>0</v>
      </c>
      <c r="L69" s="105"/>
    </row>
    <row r="70" spans="2:47" s="8" customFormat="1" ht="24.95" customHeight="1">
      <c r="B70" s="105"/>
      <c r="D70" s="106" t="s">
        <v>2752</v>
      </c>
      <c r="E70" s="107"/>
      <c r="F70" s="107"/>
      <c r="G70" s="107"/>
      <c r="H70" s="107"/>
      <c r="I70" s="107"/>
      <c r="J70" s="108">
        <f>J114</f>
        <v>0</v>
      </c>
      <c r="L70" s="105"/>
    </row>
    <row r="71" spans="2:47" s="8" customFormat="1" ht="24.95" customHeight="1">
      <c r="B71" s="105"/>
      <c r="D71" s="106" t="s">
        <v>5362</v>
      </c>
      <c r="E71" s="107"/>
      <c r="F71" s="107"/>
      <c r="G71" s="107"/>
      <c r="H71" s="107"/>
      <c r="I71" s="107"/>
      <c r="J71" s="108">
        <f>J118</f>
        <v>0</v>
      </c>
      <c r="L71" s="105"/>
    </row>
    <row r="72" spans="2:47" s="8" customFormat="1" ht="24.95" customHeight="1">
      <c r="B72" s="105"/>
      <c r="D72" s="106" t="s">
        <v>2706</v>
      </c>
      <c r="E72" s="107"/>
      <c r="F72" s="107"/>
      <c r="G72" s="107"/>
      <c r="H72" s="107"/>
      <c r="I72" s="107"/>
      <c r="J72" s="108">
        <f>J127</f>
        <v>0</v>
      </c>
      <c r="L72" s="105"/>
    </row>
    <row r="73" spans="2:47" s="8" customFormat="1" ht="24.95" customHeight="1">
      <c r="B73" s="105"/>
      <c r="D73" s="106" t="s">
        <v>2707</v>
      </c>
      <c r="E73" s="107"/>
      <c r="F73" s="107"/>
      <c r="G73" s="107"/>
      <c r="H73" s="107"/>
      <c r="I73" s="107"/>
      <c r="J73" s="108">
        <f>J140</f>
        <v>0</v>
      </c>
      <c r="L73" s="105"/>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6216</v>
      </c>
      <c r="F85" s="318"/>
      <c r="G85" s="318"/>
      <c r="H85" s="318"/>
      <c r="L85" s="21"/>
    </row>
    <row r="86" spans="2:20" ht="12" customHeight="1">
      <c r="B86" s="21"/>
      <c r="C86" s="28" t="s">
        <v>257</v>
      </c>
      <c r="L86" s="21"/>
    </row>
    <row r="87" spans="2:20" s="1" customFormat="1" ht="16.5" customHeight="1">
      <c r="B87" s="33"/>
      <c r="E87" s="327" t="s">
        <v>6743</v>
      </c>
      <c r="F87" s="342"/>
      <c r="G87" s="342"/>
      <c r="H87" s="342"/>
      <c r="L87" s="33"/>
    </row>
    <row r="88" spans="2:20" s="1" customFormat="1" ht="12" customHeight="1">
      <c r="B88" s="33"/>
      <c r="C88" s="28" t="s">
        <v>259</v>
      </c>
      <c r="L88" s="33"/>
    </row>
    <row r="89" spans="2:20" s="1" customFormat="1" ht="16.5" customHeight="1">
      <c r="B89" s="33"/>
      <c r="E89" s="319" t="str">
        <f>E13</f>
        <v>2024/HEX/04-03-14-1 - D.1.4.1-Zařízení zdravotechnických instalací</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L.Švarzberger</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P98+P112+P114+P118+P127+P140</f>
        <v>0</v>
      </c>
      <c r="Q97" s="50"/>
      <c r="R97" s="118">
        <f>R98+R112+R114+R118+R127+R140</f>
        <v>0</v>
      </c>
      <c r="S97" s="50"/>
      <c r="T97" s="119">
        <f>T98+T112+T114+T118+T127+T140</f>
        <v>0</v>
      </c>
      <c r="AT97" s="18" t="s">
        <v>71</v>
      </c>
      <c r="AU97" s="18" t="s">
        <v>266</v>
      </c>
      <c r="BK97" s="120">
        <f>BK98+BK112+BK114+BK118+BK127+BK140</f>
        <v>0</v>
      </c>
    </row>
    <row r="98" spans="2:65" s="11" customFormat="1" ht="25.9" customHeight="1">
      <c r="B98" s="121"/>
      <c r="D98" s="122" t="s">
        <v>71</v>
      </c>
      <c r="E98" s="123" t="s">
        <v>79</v>
      </c>
      <c r="F98" s="123" t="s">
        <v>307</v>
      </c>
      <c r="I98" s="124"/>
      <c r="J98" s="125">
        <f>BK98</f>
        <v>0</v>
      </c>
      <c r="L98" s="121"/>
      <c r="M98" s="126"/>
      <c r="P98" s="127">
        <f>SUM(P99:P111)</f>
        <v>0</v>
      </c>
      <c r="R98" s="127">
        <f>SUM(R99:R111)</f>
        <v>0</v>
      </c>
      <c r="T98" s="128">
        <f>SUM(T99:T111)</f>
        <v>0</v>
      </c>
      <c r="AR98" s="122" t="s">
        <v>79</v>
      </c>
      <c r="AT98" s="129" t="s">
        <v>71</v>
      </c>
      <c r="AU98" s="129" t="s">
        <v>72</v>
      </c>
      <c r="AY98" s="122" t="s">
        <v>306</v>
      </c>
      <c r="BK98" s="130">
        <f>SUM(BK99:BK111)</f>
        <v>0</v>
      </c>
    </row>
    <row r="99" spans="2:65" s="1" customFormat="1" ht="16.5" customHeight="1">
      <c r="B99" s="33"/>
      <c r="C99" s="133" t="s">
        <v>79</v>
      </c>
      <c r="D99" s="133" t="s">
        <v>308</v>
      </c>
      <c r="E99" s="134" t="s">
        <v>2756</v>
      </c>
      <c r="F99" s="135" t="s">
        <v>5368</v>
      </c>
      <c r="G99" s="136" t="s">
        <v>318</v>
      </c>
      <c r="H99" s="137">
        <v>25.2</v>
      </c>
      <c r="I99" s="138"/>
      <c r="J99" s="139">
        <f t="shared" ref="J99:J111" si="0">ROUND(I99*H99,2)</f>
        <v>0</v>
      </c>
      <c r="K99" s="135" t="s">
        <v>311</v>
      </c>
      <c r="L99" s="33"/>
      <c r="M99" s="140" t="s">
        <v>21</v>
      </c>
      <c r="N99" s="141" t="s">
        <v>43</v>
      </c>
      <c r="P99" s="142">
        <f t="shared" ref="P99:P111" si="1">O99*H99</f>
        <v>0</v>
      </c>
      <c r="Q99" s="142">
        <v>0</v>
      </c>
      <c r="R99" s="142">
        <f t="shared" ref="R99:R111" si="2">Q99*H99</f>
        <v>0</v>
      </c>
      <c r="S99" s="142">
        <v>0</v>
      </c>
      <c r="T99" s="143">
        <f t="shared" ref="T99:T111" si="3">S99*H99</f>
        <v>0</v>
      </c>
      <c r="AR99" s="144" t="s">
        <v>108</v>
      </c>
      <c r="AT99" s="144" t="s">
        <v>308</v>
      </c>
      <c r="AU99" s="144" t="s">
        <v>79</v>
      </c>
      <c r="AY99" s="18" t="s">
        <v>306</v>
      </c>
      <c r="BE99" s="145">
        <f t="shared" ref="BE99:BE111" si="4">IF(N99="základní",J99,0)</f>
        <v>0</v>
      </c>
      <c r="BF99" s="145">
        <f t="shared" ref="BF99:BF111" si="5">IF(N99="snížená",J99,0)</f>
        <v>0</v>
      </c>
      <c r="BG99" s="145">
        <f t="shared" ref="BG99:BG111" si="6">IF(N99="zákl. přenesená",J99,0)</f>
        <v>0</v>
      </c>
      <c r="BH99" s="145">
        <f t="shared" ref="BH99:BH111" si="7">IF(N99="sníž. přenesená",J99,0)</f>
        <v>0</v>
      </c>
      <c r="BI99" s="145">
        <f t="shared" ref="BI99:BI111" si="8">IF(N99="nulová",J99,0)</f>
        <v>0</v>
      </c>
      <c r="BJ99" s="18" t="s">
        <v>79</v>
      </c>
      <c r="BK99" s="145">
        <f t="shared" ref="BK99:BK111" si="9">ROUND(I99*H99,2)</f>
        <v>0</v>
      </c>
      <c r="BL99" s="18" t="s">
        <v>108</v>
      </c>
      <c r="BM99" s="144" t="s">
        <v>81</v>
      </c>
    </row>
    <row r="100" spans="2:65" s="1" customFormat="1" ht="16.5" customHeight="1">
      <c r="B100" s="33"/>
      <c r="C100" s="133" t="s">
        <v>81</v>
      </c>
      <c r="D100" s="133" t="s">
        <v>308</v>
      </c>
      <c r="E100" s="134" t="s">
        <v>2761</v>
      </c>
      <c r="F100" s="135" t="s">
        <v>2762</v>
      </c>
      <c r="G100" s="136" t="s">
        <v>318</v>
      </c>
      <c r="H100" s="137">
        <v>25.2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108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108</v>
      </c>
      <c r="BM100" s="144" t="s">
        <v>108</v>
      </c>
    </row>
    <row r="101" spans="2:65" s="1" customFormat="1" ht="16.5" customHeight="1">
      <c r="B101" s="33"/>
      <c r="C101" s="133" t="s">
        <v>89</v>
      </c>
      <c r="D101" s="133" t="s">
        <v>308</v>
      </c>
      <c r="E101" s="134" t="s">
        <v>2773</v>
      </c>
      <c r="F101" s="135" t="s">
        <v>2774</v>
      </c>
      <c r="G101" s="136" t="s">
        <v>236</v>
      </c>
      <c r="H101" s="137">
        <v>50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108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108</v>
      </c>
      <c r="BM101" s="144" t="s">
        <v>351</v>
      </c>
    </row>
    <row r="102" spans="2:65" s="1" customFormat="1" ht="16.5" customHeight="1">
      <c r="B102" s="33"/>
      <c r="C102" s="133" t="s">
        <v>108</v>
      </c>
      <c r="D102" s="133" t="s">
        <v>308</v>
      </c>
      <c r="E102" s="134" t="s">
        <v>2778</v>
      </c>
      <c r="F102" s="135" t="s">
        <v>2779</v>
      </c>
      <c r="G102" s="136" t="s">
        <v>236</v>
      </c>
      <c r="H102" s="137">
        <v>50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108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108</v>
      </c>
      <c r="BM102" s="144" t="s">
        <v>365</v>
      </c>
    </row>
    <row r="103" spans="2:65" s="1" customFormat="1" ht="16.5" customHeight="1">
      <c r="B103" s="33"/>
      <c r="C103" s="133" t="s">
        <v>343</v>
      </c>
      <c r="D103" s="133" t="s">
        <v>308</v>
      </c>
      <c r="E103" s="134" t="s">
        <v>2781</v>
      </c>
      <c r="F103" s="135" t="s">
        <v>2782</v>
      </c>
      <c r="G103" s="136" t="s">
        <v>318</v>
      </c>
      <c r="H103" s="137">
        <v>25.2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379</v>
      </c>
    </row>
    <row r="104" spans="2:65" s="1" customFormat="1" ht="16.5" customHeight="1">
      <c r="B104" s="33"/>
      <c r="C104" s="133" t="s">
        <v>351</v>
      </c>
      <c r="D104" s="133" t="s">
        <v>308</v>
      </c>
      <c r="E104" s="134" t="s">
        <v>2785</v>
      </c>
      <c r="F104" s="135" t="s">
        <v>2786</v>
      </c>
      <c r="G104" s="136" t="s">
        <v>318</v>
      </c>
      <c r="H104" s="137">
        <v>9.4499999999999993</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8</v>
      </c>
    </row>
    <row r="105" spans="2:65" s="1" customFormat="1" ht="16.5" customHeight="1">
      <c r="B105" s="33"/>
      <c r="C105" s="133" t="s">
        <v>359</v>
      </c>
      <c r="D105" s="133" t="s">
        <v>308</v>
      </c>
      <c r="E105" s="134" t="s">
        <v>2792</v>
      </c>
      <c r="F105" s="135" t="s">
        <v>2793</v>
      </c>
      <c r="G105" s="136" t="s">
        <v>318</v>
      </c>
      <c r="H105" s="137">
        <v>9.4499999999999993</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406</v>
      </c>
    </row>
    <row r="106" spans="2:65" s="1" customFormat="1" ht="16.5" customHeight="1">
      <c r="B106" s="33"/>
      <c r="C106" s="133" t="s">
        <v>365</v>
      </c>
      <c r="D106" s="133" t="s">
        <v>308</v>
      </c>
      <c r="E106" s="134" t="s">
        <v>2795</v>
      </c>
      <c r="F106" s="135" t="s">
        <v>2796</v>
      </c>
      <c r="G106" s="136" t="s">
        <v>318</v>
      </c>
      <c r="H106" s="137">
        <v>9.4499999999999993</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368</v>
      </c>
    </row>
    <row r="107" spans="2:65" s="1" customFormat="1" ht="16.5" customHeight="1">
      <c r="B107" s="33"/>
      <c r="C107" s="133" t="s">
        <v>372</v>
      </c>
      <c r="D107" s="133" t="s">
        <v>308</v>
      </c>
      <c r="E107" s="134" t="s">
        <v>2798</v>
      </c>
      <c r="F107" s="135" t="s">
        <v>2799</v>
      </c>
      <c r="G107" s="136" t="s">
        <v>318</v>
      </c>
      <c r="H107" s="137">
        <v>15.75</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432</v>
      </c>
    </row>
    <row r="108" spans="2:65" s="1" customFormat="1" ht="16.5" customHeight="1">
      <c r="B108" s="33"/>
      <c r="C108" s="133" t="s">
        <v>379</v>
      </c>
      <c r="D108" s="133" t="s">
        <v>308</v>
      </c>
      <c r="E108" s="134" t="s">
        <v>2802</v>
      </c>
      <c r="F108" s="135" t="s">
        <v>2803</v>
      </c>
      <c r="G108" s="136" t="s">
        <v>318</v>
      </c>
      <c r="H108" s="137">
        <v>7.35</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446</v>
      </c>
    </row>
    <row r="109" spans="2:65" s="1" customFormat="1" ht="16.5" customHeight="1">
      <c r="B109" s="33"/>
      <c r="C109" s="133" t="s">
        <v>384</v>
      </c>
      <c r="D109" s="133" t="s">
        <v>308</v>
      </c>
      <c r="E109" s="134" t="s">
        <v>5375</v>
      </c>
      <c r="F109" s="135" t="s">
        <v>5376</v>
      </c>
      <c r="G109" s="136" t="s">
        <v>318</v>
      </c>
      <c r="H109" s="137">
        <v>7.35</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460</v>
      </c>
    </row>
    <row r="110" spans="2:65" s="1" customFormat="1" ht="16.5" customHeight="1">
      <c r="B110" s="33"/>
      <c r="C110" s="133" t="s">
        <v>8</v>
      </c>
      <c r="D110" s="133" t="s">
        <v>308</v>
      </c>
      <c r="E110" s="134" t="s">
        <v>2810</v>
      </c>
      <c r="F110" s="135" t="s">
        <v>2811</v>
      </c>
      <c r="G110" s="136" t="s">
        <v>318</v>
      </c>
      <c r="H110" s="137">
        <v>7.35</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476</v>
      </c>
    </row>
    <row r="111" spans="2:65" s="1" customFormat="1" ht="16.5" customHeight="1">
      <c r="B111" s="33"/>
      <c r="C111" s="133" t="s">
        <v>400</v>
      </c>
      <c r="D111" s="133" t="s">
        <v>308</v>
      </c>
      <c r="E111" s="134" t="s">
        <v>5377</v>
      </c>
      <c r="F111" s="135" t="s">
        <v>2808</v>
      </c>
      <c r="G111" s="136" t="s">
        <v>318</v>
      </c>
      <c r="H111" s="137">
        <v>9.4499999999999993</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489</v>
      </c>
    </row>
    <row r="112" spans="2:65" s="11" customFormat="1" ht="25.9" customHeight="1">
      <c r="B112" s="121"/>
      <c r="D112" s="122" t="s">
        <v>71</v>
      </c>
      <c r="E112" s="123" t="s">
        <v>629</v>
      </c>
      <c r="F112" s="123" t="s">
        <v>2813</v>
      </c>
      <c r="I112" s="124"/>
      <c r="J112" s="125">
        <f>BK112</f>
        <v>0</v>
      </c>
      <c r="L112" s="121"/>
      <c r="M112" s="126"/>
      <c r="P112" s="127">
        <f>P113</f>
        <v>0</v>
      </c>
      <c r="R112" s="127">
        <f>R113</f>
        <v>0</v>
      </c>
      <c r="T112" s="128">
        <f>T113</f>
        <v>0</v>
      </c>
      <c r="AR112" s="122" t="s">
        <v>79</v>
      </c>
      <c r="AT112" s="129" t="s">
        <v>71</v>
      </c>
      <c r="AU112" s="129" t="s">
        <v>72</v>
      </c>
      <c r="AY112" s="122" t="s">
        <v>306</v>
      </c>
      <c r="BK112" s="130">
        <f>BK113</f>
        <v>0</v>
      </c>
    </row>
    <row r="113" spans="2:65" s="1" customFormat="1" ht="16.5" customHeight="1">
      <c r="B113" s="33"/>
      <c r="C113" s="133" t="s">
        <v>406</v>
      </c>
      <c r="D113" s="133" t="s">
        <v>308</v>
      </c>
      <c r="E113" s="134" t="s">
        <v>2818</v>
      </c>
      <c r="F113" s="135" t="s">
        <v>2819</v>
      </c>
      <c r="G113" s="136" t="s">
        <v>318</v>
      </c>
      <c r="H113" s="137">
        <v>2.1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504</v>
      </c>
    </row>
    <row r="114" spans="2:65" s="11" customFormat="1" ht="25.9" customHeight="1">
      <c r="B114" s="121"/>
      <c r="D114" s="122" t="s">
        <v>71</v>
      </c>
      <c r="E114" s="123" t="s">
        <v>935</v>
      </c>
      <c r="F114" s="123" t="s">
        <v>2849</v>
      </c>
      <c r="I114" s="124"/>
      <c r="J114" s="125">
        <f>BK114</f>
        <v>0</v>
      </c>
      <c r="L114" s="121"/>
      <c r="M114" s="126"/>
      <c r="P114" s="127">
        <f>SUM(P115:P117)</f>
        <v>0</v>
      </c>
      <c r="R114" s="127">
        <f>SUM(R115:R117)</f>
        <v>0</v>
      </c>
      <c r="T114" s="128">
        <f>SUM(T115:T117)</f>
        <v>0</v>
      </c>
      <c r="AR114" s="122" t="s">
        <v>79</v>
      </c>
      <c r="AT114" s="129" t="s">
        <v>71</v>
      </c>
      <c r="AU114" s="129" t="s">
        <v>72</v>
      </c>
      <c r="AY114" s="122" t="s">
        <v>306</v>
      </c>
      <c r="BK114" s="130">
        <f>SUM(BK115:BK117)</f>
        <v>0</v>
      </c>
    </row>
    <row r="115" spans="2:65" s="1" customFormat="1" ht="16.5" customHeight="1">
      <c r="B115" s="33"/>
      <c r="C115" s="133" t="s">
        <v>414</v>
      </c>
      <c r="D115" s="133" t="s">
        <v>308</v>
      </c>
      <c r="E115" s="134" t="s">
        <v>2856</v>
      </c>
      <c r="F115" s="135" t="s">
        <v>6745</v>
      </c>
      <c r="G115" s="136" t="s">
        <v>240</v>
      </c>
      <c r="H115" s="137">
        <v>16</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108</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517</v>
      </c>
    </row>
    <row r="116" spans="2:65" s="1" customFormat="1" ht="16.5" customHeight="1">
      <c r="B116" s="33"/>
      <c r="C116" s="133" t="s">
        <v>368</v>
      </c>
      <c r="D116" s="133" t="s">
        <v>308</v>
      </c>
      <c r="E116" s="134" t="s">
        <v>5379</v>
      </c>
      <c r="F116" s="135" t="s">
        <v>5380</v>
      </c>
      <c r="G116" s="136" t="s">
        <v>240</v>
      </c>
      <c r="H116" s="137">
        <v>25</v>
      </c>
      <c r="I116" s="138"/>
      <c r="J116" s="139">
        <f>ROUND(I116*H116,2)</f>
        <v>0</v>
      </c>
      <c r="K116" s="135" t="s">
        <v>311</v>
      </c>
      <c r="L116" s="33"/>
      <c r="M116" s="140" t="s">
        <v>21</v>
      </c>
      <c r="N116" s="141" t="s">
        <v>43</v>
      </c>
      <c r="P116" s="142">
        <f>O116*H116</f>
        <v>0</v>
      </c>
      <c r="Q116" s="142">
        <v>0</v>
      </c>
      <c r="R116" s="142">
        <f>Q116*H116</f>
        <v>0</v>
      </c>
      <c r="S116" s="142">
        <v>0</v>
      </c>
      <c r="T116" s="143">
        <f>S116*H116</f>
        <v>0</v>
      </c>
      <c r="AR116" s="144" t="s">
        <v>108</v>
      </c>
      <c r="AT116" s="144" t="s">
        <v>308</v>
      </c>
      <c r="AU116" s="144" t="s">
        <v>79</v>
      </c>
      <c r="AY116" s="18" t="s">
        <v>306</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108</v>
      </c>
      <c r="BM116" s="144" t="s">
        <v>530</v>
      </c>
    </row>
    <row r="117" spans="2:65" s="1" customFormat="1" ht="16.5" customHeight="1">
      <c r="B117" s="33"/>
      <c r="C117" s="133" t="s">
        <v>426</v>
      </c>
      <c r="D117" s="133" t="s">
        <v>308</v>
      </c>
      <c r="E117" s="134" t="s">
        <v>5381</v>
      </c>
      <c r="F117" s="135" t="s">
        <v>5382</v>
      </c>
      <c r="G117" s="136" t="s">
        <v>661</v>
      </c>
      <c r="H117" s="137">
        <v>18</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79</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545</v>
      </c>
    </row>
    <row r="118" spans="2:65" s="11" customFormat="1" ht="25.9" customHeight="1">
      <c r="B118" s="121"/>
      <c r="D118" s="122" t="s">
        <v>71</v>
      </c>
      <c r="E118" s="123" t="s">
        <v>4738</v>
      </c>
      <c r="F118" s="123" t="s">
        <v>5385</v>
      </c>
      <c r="I118" s="124"/>
      <c r="J118" s="125">
        <f>BK118</f>
        <v>0</v>
      </c>
      <c r="L118" s="121"/>
      <c r="M118" s="126"/>
      <c r="P118" s="127">
        <f>SUM(P119:P126)</f>
        <v>0</v>
      </c>
      <c r="R118" s="127">
        <f>SUM(R119:R126)</f>
        <v>0</v>
      </c>
      <c r="T118" s="128">
        <f>SUM(T119:T126)</f>
        <v>0</v>
      </c>
      <c r="AR118" s="122" t="s">
        <v>81</v>
      </c>
      <c r="AT118" s="129" t="s">
        <v>71</v>
      </c>
      <c r="AU118" s="129" t="s">
        <v>72</v>
      </c>
      <c r="AY118" s="122" t="s">
        <v>306</v>
      </c>
      <c r="BK118" s="130">
        <f>SUM(BK119:BK126)</f>
        <v>0</v>
      </c>
    </row>
    <row r="119" spans="2:65" s="1" customFormat="1" ht="16.5" customHeight="1">
      <c r="B119" s="33"/>
      <c r="C119" s="133" t="s">
        <v>432</v>
      </c>
      <c r="D119" s="133" t="s">
        <v>308</v>
      </c>
      <c r="E119" s="134" t="s">
        <v>5386</v>
      </c>
      <c r="F119" s="135" t="s">
        <v>5387</v>
      </c>
      <c r="G119" s="136" t="s">
        <v>661</v>
      </c>
      <c r="H119" s="137">
        <v>1</v>
      </c>
      <c r="I119" s="138"/>
      <c r="J119" s="139">
        <f t="shared" ref="J119:J126" si="10">ROUND(I119*H119,2)</f>
        <v>0</v>
      </c>
      <c r="K119" s="135" t="s">
        <v>311</v>
      </c>
      <c r="L119" s="33"/>
      <c r="M119" s="140" t="s">
        <v>21</v>
      </c>
      <c r="N119" s="141" t="s">
        <v>43</v>
      </c>
      <c r="P119" s="142">
        <f t="shared" ref="P119:P126" si="11">O119*H119</f>
        <v>0</v>
      </c>
      <c r="Q119" s="142">
        <v>0</v>
      </c>
      <c r="R119" s="142">
        <f t="shared" ref="R119:R126" si="12">Q119*H119</f>
        <v>0</v>
      </c>
      <c r="S119" s="142">
        <v>0</v>
      </c>
      <c r="T119" s="143">
        <f t="shared" ref="T119:T126" si="13">S119*H119</f>
        <v>0</v>
      </c>
      <c r="AR119" s="144" t="s">
        <v>368</v>
      </c>
      <c r="AT119" s="144" t="s">
        <v>308</v>
      </c>
      <c r="AU119" s="144" t="s">
        <v>79</v>
      </c>
      <c r="AY119" s="18" t="s">
        <v>306</v>
      </c>
      <c r="BE119" s="145">
        <f t="shared" ref="BE119:BE126" si="14">IF(N119="základní",J119,0)</f>
        <v>0</v>
      </c>
      <c r="BF119" s="145">
        <f t="shared" ref="BF119:BF126" si="15">IF(N119="snížená",J119,0)</f>
        <v>0</v>
      </c>
      <c r="BG119" s="145">
        <f t="shared" ref="BG119:BG126" si="16">IF(N119="zákl. přenesená",J119,0)</f>
        <v>0</v>
      </c>
      <c r="BH119" s="145">
        <f t="shared" ref="BH119:BH126" si="17">IF(N119="sníž. přenesená",J119,0)</f>
        <v>0</v>
      </c>
      <c r="BI119" s="145">
        <f t="shared" ref="BI119:BI126" si="18">IF(N119="nulová",J119,0)</f>
        <v>0</v>
      </c>
      <c r="BJ119" s="18" t="s">
        <v>79</v>
      </c>
      <c r="BK119" s="145">
        <f t="shared" ref="BK119:BK126" si="19">ROUND(I119*H119,2)</f>
        <v>0</v>
      </c>
      <c r="BL119" s="18" t="s">
        <v>368</v>
      </c>
      <c r="BM119" s="144" t="s">
        <v>562</v>
      </c>
    </row>
    <row r="120" spans="2:65" s="1" customFormat="1" ht="16.5" customHeight="1">
      <c r="B120" s="33"/>
      <c r="C120" s="133" t="s">
        <v>439</v>
      </c>
      <c r="D120" s="133" t="s">
        <v>308</v>
      </c>
      <c r="E120" s="134" t="s">
        <v>5390</v>
      </c>
      <c r="F120" s="135" t="s">
        <v>5391</v>
      </c>
      <c r="G120" s="136" t="s">
        <v>240</v>
      </c>
      <c r="H120" s="137">
        <v>19</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578</v>
      </c>
    </row>
    <row r="121" spans="2:65" s="1" customFormat="1" ht="16.5" customHeight="1">
      <c r="B121" s="33"/>
      <c r="C121" s="133" t="s">
        <v>446</v>
      </c>
      <c r="D121" s="133" t="s">
        <v>308</v>
      </c>
      <c r="E121" s="134" t="s">
        <v>5392</v>
      </c>
      <c r="F121" s="135" t="s">
        <v>5393</v>
      </c>
      <c r="G121" s="136" t="s">
        <v>240</v>
      </c>
      <c r="H121" s="137">
        <v>6</v>
      </c>
      <c r="I121" s="138"/>
      <c r="J121" s="139">
        <f t="shared" si="10"/>
        <v>0</v>
      </c>
      <c r="K121" s="135" t="s">
        <v>311</v>
      </c>
      <c r="L121" s="33"/>
      <c r="M121" s="140" t="s">
        <v>21</v>
      </c>
      <c r="N121" s="141" t="s">
        <v>43</v>
      </c>
      <c r="P121" s="142">
        <f t="shared" si="11"/>
        <v>0</v>
      </c>
      <c r="Q121" s="142">
        <v>0</v>
      </c>
      <c r="R121" s="142">
        <f t="shared" si="12"/>
        <v>0</v>
      </c>
      <c r="S121" s="142">
        <v>0</v>
      </c>
      <c r="T121" s="143">
        <f t="shared" si="13"/>
        <v>0</v>
      </c>
      <c r="AR121" s="144" t="s">
        <v>368</v>
      </c>
      <c r="AT121" s="144" t="s">
        <v>308</v>
      </c>
      <c r="AU121" s="144" t="s">
        <v>79</v>
      </c>
      <c r="AY121" s="18" t="s">
        <v>306</v>
      </c>
      <c r="BE121" s="145">
        <f t="shared" si="14"/>
        <v>0</v>
      </c>
      <c r="BF121" s="145">
        <f t="shared" si="15"/>
        <v>0</v>
      </c>
      <c r="BG121" s="145">
        <f t="shared" si="16"/>
        <v>0</v>
      </c>
      <c r="BH121" s="145">
        <f t="shared" si="17"/>
        <v>0</v>
      </c>
      <c r="BI121" s="145">
        <f t="shared" si="18"/>
        <v>0</v>
      </c>
      <c r="BJ121" s="18" t="s">
        <v>79</v>
      </c>
      <c r="BK121" s="145">
        <f t="shared" si="19"/>
        <v>0</v>
      </c>
      <c r="BL121" s="18" t="s">
        <v>368</v>
      </c>
      <c r="BM121" s="144" t="s">
        <v>591</v>
      </c>
    </row>
    <row r="122" spans="2:65" s="1" customFormat="1" ht="16.5" customHeight="1">
      <c r="B122" s="33"/>
      <c r="C122" s="133" t="s">
        <v>7</v>
      </c>
      <c r="D122" s="133" t="s">
        <v>308</v>
      </c>
      <c r="E122" s="134" t="s">
        <v>5394</v>
      </c>
      <c r="F122" s="135" t="s">
        <v>5395</v>
      </c>
      <c r="G122" s="136" t="s">
        <v>240</v>
      </c>
      <c r="H122" s="137">
        <v>2</v>
      </c>
      <c r="I122" s="138"/>
      <c r="J122" s="139">
        <f t="shared" si="10"/>
        <v>0</v>
      </c>
      <c r="K122" s="135" t="s">
        <v>311</v>
      </c>
      <c r="L122" s="33"/>
      <c r="M122" s="140" t="s">
        <v>21</v>
      </c>
      <c r="N122" s="141" t="s">
        <v>43</v>
      </c>
      <c r="P122" s="142">
        <f t="shared" si="11"/>
        <v>0</v>
      </c>
      <c r="Q122" s="142">
        <v>0</v>
      </c>
      <c r="R122" s="142">
        <f t="shared" si="12"/>
        <v>0</v>
      </c>
      <c r="S122" s="142">
        <v>0</v>
      </c>
      <c r="T122" s="143">
        <f t="shared" si="13"/>
        <v>0</v>
      </c>
      <c r="AR122" s="144" t="s">
        <v>368</v>
      </c>
      <c r="AT122" s="144" t="s">
        <v>308</v>
      </c>
      <c r="AU122" s="144" t="s">
        <v>79</v>
      </c>
      <c r="AY122" s="18" t="s">
        <v>306</v>
      </c>
      <c r="BE122" s="145">
        <f t="shared" si="14"/>
        <v>0</v>
      </c>
      <c r="BF122" s="145">
        <f t="shared" si="15"/>
        <v>0</v>
      </c>
      <c r="BG122" s="145">
        <f t="shared" si="16"/>
        <v>0</v>
      </c>
      <c r="BH122" s="145">
        <f t="shared" si="17"/>
        <v>0</v>
      </c>
      <c r="BI122" s="145">
        <f t="shared" si="18"/>
        <v>0</v>
      </c>
      <c r="BJ122" s="18" t="s">
        <v>79</v>
      </c>
      <c r="BK122" s="145">
        <f t="shared" si="19"/>
        <v>0</v>
      </c>
      <c r="BL122" s="18" t="s">
        <v>368</v>
      </c>
      <c r="BM122" s="144" t="s">
        <v>603</v>
      </c>
    </row>
    <row r="123" spans="2:65" s="1" customFormat="1" ht="16.5" customHeight="1">
      <c r="B123" s="33"/>
      <c r="C123" s="133" t="s">
        <v>460</v>
      </c>
      <c r="D123" s="133" t="s">
        <v>308</v>
      </c>
      <c r="E123" s="134" t="s">
        <v>5398</v>
      </c>
      <c r="F123" s="135" t="s">
        <v>5399</v>
      </c>
      <c r="G123" s="136" t="s">
        <v>661</v>
      </c>
      <c r="H123" s="137">
        <v>1</v>
      </c>
      <c r="I123" s="138"/>
      <c r="J123" s="139">
        <f t="shared" si="10"/>
        <v>0</v>
      </c>
      <c r="K123" s="135" t="s">
        <v>311</v>
      </c>
      <c r="L123" s="33"/>
      <c r="M123" s="140" t="s">
        <v>21</v>
      </c>
      <c r="N123" s="141" t="s">
        <v>43</v>
      </c>
      <c r="P123" s="142">
        <f t="shared" si="11"/>
        <v>0</v>
      </c>
      <c r="Q123" s="142">
        <v>0</v>
      </c>
      <c r="R123" s="142">
        <f t="shared" si="12"/>
        <v>0</v>
      </c>
      <c r="S123" s="142">
        <v>0</v>
      </c>
      <c r="T123" s="143">
        <f t="shared" si="13"/>
        <v>0</v>
      </c>
      <c r="AR123" s="144" t="s">
        <v>368</v>
      </c>
      <c r="AT123" s="144" t="s">
        <v>308</v>
      </c>
      <c r="AU123" s="144" t="s">
        <v>79</v>
      </c>
      <c r="AY123" s="18" t="s">
        <v>306</v>
      </c>
      <c r="BE123" s="145">
        <f t="shared" si="14"/>
        <v>0</v>
      </c>
      <c r="BF123" s="145">
        <f t="shared" si="15"/>
        <v>0</v>
      </c>
      <c r="BG123" s="145">
        <f t="shared" si="16"/>
        <v>0</v>
      </c>
      <c r="BH123" s="145">
        <f t="shared" si="17"/>
        <v>0</v>
      </c>
      <c r="BI123" s="145">
        <f t="shared" si="18"/>
        <v>0</v>
      </c>
      <c r="BJ123" s="18" t="s">
        <v>79</v>
      </c>
      <c r="BK123" s="145">
        <f t="shared" si="19"/>
        <v>0</v>
      </c>
      <c r="BL123" s="18" t="s">
        <v>368</v>
      </c>
      <c r="BM123" s="144" t="s">
        <v>618</v>
      </c>
    </row>
    <row r="124" spans="2:65" s="1" customFormat="1" ht="16.5" customHeight="1">
      <c r="B124" s="33"/>
      <c r="C124" s="133" t="s">
        <v>468</v>
      </c>
      <c r="D124" s="133" t="s">
        <v>308</v>
      </c>
      <c r="E124" s="134" t="s">
        <v>5402</v>
      </c>
      <c r="F124" s="135" t="s">
        <v>5403</v>
      </c>
      <c r="G124" s="136" t="s">
        <v>661</v>
      </c>
      <c r="H124" s="137">
        <v>1</v>
      </c>
      <c r="I124" s="138"/>
      <c r="J124" s="139">
        <f t="shared" si="10"/>
        <v>0</v>
      </c>
      <c r="K124" s="135" t="s">
        <v>311</v>
      </c>
      <c r="L124" s="33"/>
      <c r="M124" s="140" t="s">
        <v>21</v>
      </c>
      <c r="N124" s="141" t="s">
        <v>43</v>
      </c>
      <c r="P124" s="142">
        <f t="shared" si="11"/>
        <v>0</v>
      </c>
      <c r="Q124" s="142">
        <v>0</v>
      </c>
      <c r="R124" s="142">
        <f t="shared" si="12"/>
        <v>0</v>
      </c>
      <c r="S124" s="142">
        <v>0</v>
      </c>
      <c r="T124" s="143">
        <f t="shared" si="13"/>
        <v>0</v>
      </c>
      <c r="AR124" s="144" t="s">
        <v>368</v>
      </c>
      <c r="AT124" s="144" t="s">
        <v>308</v>
      </c>
      <c r="AU124" s="144" t="s">
        <v>79</v>
      </c>
      <c r="AY124" s="18" t="s">
        <v>306</v>
      </c>
      <c r="BE124" s="145">
        <f t="shared" si="14"/>
        <v>0</v>
      </c>
      <c r="BF124" s="145">
        <f t="shared" si="15"/>
        <v>0</v>
      </c>
      <c r="BG124" s="145">
        <f t="shared" si="16"/>
        <v>0</v>
      </c>
      <c r="BH124" s="145">
        <f t="shared" si="17"/>
        <v>0</v>
      </c>
      <c r="BI124" s="145">
        <f t="shared" si="18"/>
        <v>0</v>
      </c>
      <c r="BJ124" s="18" t="s">
        <v>79</v>
      </c>
      <c r="BK124" s="145">
        <f t="shared" si="19"/>
        <v>0</v>
      </c>
      <c r="BL124" s="18" t="s">
        <v>368</v>
      </c>
      <c r="BM124" s="144" t="s">
        <v>635</v>
      </c>
    </row>
    <row r="125" spans="2:65" s="1" customFormat="1" ht="16.5" customHeight="1">
      <c r="B125" s="33"/>
      <c r="C125" s="133" t="s">
        <v>476</v>
      </c>
      <c r="D125" s="133" t="s">
        <v>308</v>
      </c>
      <c r="E125" s="134" t="s">
        <v>5406</v>
      </c>
      <c r="F125" s="135" t="s">
        <v>5407</v>
      </c>
      <c r="G125" s="136" t="s">
        <v>661</v>
      </c>
      <c r="H125" s="137">
        <v>1</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368</v>
      </c>
      <c r="AT125" s="144" t="s">
        <v>308</v>
      </c>
      <c r="AU125" s="144" t="s">
        <v>79</v>
      </c>
      <c r="AY125" s="18" t="s">
        <v>306</v>
      </c>
      <c r="BE125" s="145">
        <f t="shared" si="14"/>
        <v>0</v>
      </c>
      <c r="BF125" s="145">
        <f t="shared" si="15"/>
        <v>0</v>
      </c>
      <c r="BG125" s="145">
        <f t="shared" si="16"/>
        <v>0</v>
      </c>
      <c r="BH125" s="145">
        <f t="shared" si="17"/>
        <v>0</v>
      </c>
      <c r="BI125" s="145">
        <f t="shared" si="18"/>
        <v>0</v>
      </c>
      <c r="BJ125" s="18" t="s">
        <v>79</v>
      </c>
      <c r="BK125" s="145">
        <f t="shared" si="19"/>
        <v>0</v>
      </c>
      <c r="BL125" s="18" t="s">
        <v>368</v>
      </c>
      <c r="BM125" s="144" t="s">
        <v>646</v>
      </c>
    </row>
    <row r="126" spans="2:65" s="1" customFormat="1" ht="16.5" customHeight="1">
      <c r="B126" s="33"/>
      <c r="C126" s="133" t="s">
        <v>482</v>
      </c>
      <c r="D126" s="133" t="s">
        <v>308</v>
      </c>
      <c r="E126" s="134" t="s">
        <v>5412</v>
      </c>
      <c r="F126" s="135" t="s">
        <v>5413</v>
      </c>
      <c r="G126" s="136" t="s">
        <v>1992</v>
      </c>
      <c r="H126" s="189"/>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368</v>
      </c>
      <c r="AT126" s="144" t="s">
        <v>308</v>
      </c>
      <c r="AU126" s="144" t="s">
        <v>79</v>
      </c>
      <c r="AY126" s="18" t="s">
        <v>306</v>
      </c>
      <c r="BE126" s="145">
        <f t="shared" si="14"/>
        <v>0</v>
      </c>
      <c r="BF126" s="145">
        <f t="shared" si="15"/>
        <v>0</v>
      </c>
      <c r="BG126" s="145">
        <f t="shared" si="16"/>
        <v>0</v>
      </c>
      <c r="BH126" s="145">
        <f t="shared" si="17"/>
        <v>0</v>
      </c>
      <c r="BI126" s="145">
        <f t="shared" si="18"/>
        <v>0</v>
      </c>
      <c r="BJ126" s="18" t="s">
        <v>79</v>
      </c>
      <c r="BK126" s="145">
        <f t="shared" si="19"/>
        <v>0</v>
      </c>
      <c r="BL126" s="18" t="s">
        <v>368</v>
      </c>
      <c r="BM126" s="144" t="s">
        <v>658</v>
      </c>
    </row>
    <row r="127" spans="2:65" s="11" customFormat="1" ht="25.9" customHeight="1">
      <c r="B127" s="121"/>
      <c r="D127" s="122" t="s">
        <v>71</v>
      </c>
      <c r="E127" s="123" t="s">
        <v>2708</v>
      </c>
      <c r="F127" s="123" t="s">
        <v>2709</v>
      </c>
      <c r="I127" s="124"/>
      <c r="J127" s="125">
        <f>BK127</f>
        <v>0</v>
      </c>
      <c r="L127" s="121"/>
      <c r="M127" s="126"/>
      <c r="P127" s="127">
        <f>SUM(P128:P139)</f>
        <v>0</v>
      </c>
      <c r="R127" s="127">
        <f>SUM(R128:R139)</f>
        <v>0</v>
      </c>
      <c r="T127" s="128">
        <f>SUM(T128:T139)</f>
        <v>0</v>
      </c>
      <c r="AR127" s="122" t="s">
        <v>81</v>
      </c>
      <c r="AT127" s="129" t="s">
        <v>71</v>
      </c>
      <c r="AU127" s="129" t="s">
        <v>72</v>
      </c>
      <c r="AY127" s="122" t="s">
        <v>306</v>
      </c>
      <c r="BK127" s="130">
        <f>SUM(BK128:BK139)</f>
        <v>0</v>
      </c>
    </row>
    <row r="128" spans="2:65" s="1" customFormat="1" ht="16.5" customHeight="1">
      <c r="B128" s="33"/>
      <c r="C128" s="133" t="s">
        <v>489</v>
      </c>
      <c r="D128" s="133" t="s">
        <v>308</v>
      </c>
      <c r="E128" s="134" t="s">
        <v>5414</v>
      </c>
      <c r="F128" s="135" t="s">
        <v>5415</v>
      </c>
      <c r="G128" s="136" t="s">
        <v>661</v>
      </c>
      <c r="H128" s="137">
        <v>2</v>
      </c>
      <c r="I128" s="138"/>
      <c r="J128" s="139">
        <f t="shared" ref="J128:J139" si="20">ROUND(I128*H128,2)</f>
        <v>0</v>
      </c>
      <c r="K128" s="135" t="s">
        <v>311</v>
      </c>
      <c r="L128" s="33"/>
      <c r="M128" s="140" t="s">
        <v>21</v>
      </c>
      <c r="N128" s="141" t="s">
        <v>43</v>
      </c>
      <c r="P128" s="142">
        <f t="shared" ref="P128:P139" si="21">O128*H128</f>
        <v>0</v>
      </c>
      <c r="Q128" s="142">
        <v>0</v>
      </c>
      <c r="R128" s="142">
        <f t="shared" ref="R128:R139" si="22">Q128*H128</f>
        <v>0</v>
      </c>
      <c r="S128" s="142">
        <v>0</v>
      </c>
      <c r="T128" s="143">
        <f t="shared" ref="T128:T139" si="23">S128*H128</f>
        <v>0</v>
      </c>
      <c r="AR128" s="144" t="s">
        <v>368</v>
      </c>
      <c r="AT128" s="144" t="s">
        <v>308</v>
      </c>
      <c r="AU128" s="144" t="s">
        <v>79</v>
      </c>
      <c r="AY128" s="18" t="s">
        <v>306</v>
      </c>
      <c r="BE128" s="145">
        <f t="shared" ref="BE128:BE139" si="24">IF(N128="základní",J128,0)</f>
        <v>0</v>
      </c>
      <c r="BF128" s="145">
        <f t="shared" ref="BF128:BF139" si="25">IF(N128="snížená",J128,0)</f>
        <v>0</v>
      </c>
      <c r="BG128" s="145">
        <f t="shared" ref="BG128:BG139" si="26">IF(N128="zákl. přenesená",J128,0)</f>
        <v>0</v>
      </c>
      <c r="BH128" s="145">
        <f t="shared" ref="BH128:BH139" si="27">IF(N128="sníž. přenesená",J128,0)</f>
        <v>0</v>
      </c>
      <c r="BI128" s="145">
        <f t="shared" ref="BI128:BI139" si="28">IF(N128="nulová",J128,0)</f>
        <v>0</v>
      </c>
      <c r="BJ128" s="18" t="s">
        <v>79</v>
      </c>
      <c r="BK128" s="145">
        <f t="shared" ref="BK128:BK139" si="29">ROUND(I128*H128,2)</f>
        <v>0</v>
      </c>
      <c r="BL128" s="18" t="s">
        <v>368</v>
      </c>
      <c r="BM128" s="144" t="s">
        <v>680</v>
      </c>
    </row>
    <row r="129" spans="2:65" s="1" customFormat="1" ht="16.5" customHeight="1">
      <c r="B129" s="33"/>
      <c r="C129" s="133" t="s">
        <v>497</v>
      </c>
      <c r="D129" s="133" t="s">
        <v>308</v>
      </c>
      <c r="E129" s="134" t="s">
        <v>2713</v>
      </c>
      <c r="F129" s="135" t="s">
        <v>2714</v>
      </c>
      <c r="G129" s="136" t="s">
        <v>661</v>
      </c>
      <c r="H129" s="137">
        <v>3</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368</v>
      </c>
      <c r="AT129" s="144" t="s">
        <v>308</v>
      </c>
      <c r="AU129" s="144" t="s">
        <v>79</v>
      </c>
      <c r="AY129" s="18" t="s">
        <v>306</v>
      </c>
      <c r="BE129" s="145">
        <f t="shared" si="24"/>
        <v>0</v>
      </c>
      <c r="BF129" s="145">
        <f t="shared" si="25"/>
        <v>0</v>
      </c>
      <c r="BG129" s="145">
        <f t="shared" si="26"/>
        <v>0</v>
      </c>
      <c r="BH129" s="145">
        <f t="shared" si="27"/>
        <v>0</v>
      </c>
      <c r="BI129" s="145">
        <f t="shared" si="28"/>
        <v>0</v>
      </c>
      <c r="BJ129" s="18" t="s">
        <v>79</v>
      </c>
      <c r="BK129" s="145">
        <f t="shared" si="29"/>
        <v>0</v>
      </c>
      <c r="BL129" s="18" t="s">
        <v>368</v>
      </c>
      <c r="BM129" s="144" t="s">
        <v>709</v>
      </c>
    </row>
    <row r="130" spans="2:65" s="1" customFormat="1" ht="16.5" customHeight="1">
      <c r="B130" s="33"/>
      <c r="C130" s="133" t="s">
        <v>504</v>
      </c>
      <c r="D130" s="133" t="s">
        <v>308</v>
      </c>
      <c r="E130" s="134" t="s">
        <v>2719</v>
      </c>
      <c r="F130" s="135" t="s">
        <v>5423</v>
      </c>
      <c r="G130" s="136" t="s">
        <v>240</v>
      </c>
      <c r="H130" s="137">
        <v>24</v>
      </c>
      <c r="I130" s="138"/>
      <c r="J130" s="139">
        <f t="shared" si="20"/>
        <v>0</v>
      </c>
      <c r="K130" s="135" t="s">
        <v>311</v>
      </c>
      <c r="L130" s="33"/>
      <c r="M130" s="140" t="s">
        <v>21</v>
      </c>
      <c r="N130" s="141" t="s">
        <v>43</v>
      </c>
      <c r="P130" s="142">
        <f t="shared" si="21"/>
        <v>0</v>
      </c>
      <c r="Q130" s="142">
        <v>0</v>
      </c>
      <c r="R130" s="142">
        <f t="shared" si="22"/>
        <v>0</v>
      </c>
      <c r="S130" s="142">
        <v>0</v>
      </c>
      <c r="T130" s="143">
        <f t="shared" si="23"/>
        <v>0</v>
      </c>
      <c r="AR130" s="144" t="s">
        <v>368</v>
      </c>
      <c r="AT130" s="144" t="s">
        <v>308</v>
      </c>
      <c r="AU130" s="144" t="s">
        <v>79</v>
      </c>
      <c r="AY130" s="18" t="s">
        <v>306</v>
      </c>
      <c r="BE130" s="145">
        <f t="shared" si="24"/>
        <v>0</v>
      </c>
      <c r="BF130" s="145">
        <f t="shared" si="25"/>
        <v>0</v>
      </c>
      <c r="BG130" s="145">
        <f t="shared" si="26"/>
        <v>0</v>
      </c>
      <c r="BH130" s="145">
        <f t="shared" si="27"/>
        <v>0</v>
      </c>
      <c r="BI130" s="145">
        <f t="shared" si="28"/>
        <v>0</v>
      </c>
      <c r="BJ130" s="18" t="s">
        <v>79</v>
      </c>
      <c r="BK130" s="145">
        <f t="shared" si="29"/>
        <v>0</v>
      </c>
      <c r="BL130" s="18" t="s">
        <v>368</v>
      </c>
      <c r="BM130" s="144" t="s">
        <v>719</v>
      </c>
    </row>
    <row r="131" spans="2:65" s="1" customFormat="1" ht="16.5" customHeight="1">
      <c r="B131" s="33"/>
      <c r="C131" s="133" t="s">
        <v>511</v>
      </c>
      <c r="D131" s="133" t="s">
        <v>308</v>
      </c>
      <c r="E131" s="134" t="s">
        <v>5424</v>
      </c>
      <c r="F131" s="135" t="s">
        <v>5425</v>
      </c>
      <c r="G131" s="136" t="s">
        <v>240</v>
      </c>
      <c r="H131" s="137">
        <v>24</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368</v>
      </c>
      <c r="AT131" s="144" t="s">
        <v>308</v>
      </c>
      <c r="AU131" s="144" t="s">
        <v>79</v>
      </c>
      <c r="AY131" s="18" t="s">
        <v>306</v>
      </c>
      <c r="BE131" s="145">
        <f t="shared" si="24"/>
        <v>0</v>
      </c>
      <c r="BF131" s="145">
        <f t="shared" si="25"/>
        <v>0</v>
      </c>
      <c r="BG131" s="145">
        <f t="shared" si="26"/>
        <v>0</v>
      </c>
      <c r="BH131" s="145">
        <f t="shared" si="27"/>
        <v>0</v>
      </c>
      <c r="BI131" s="145">
        <f t="shared" si="28"/>
        <v>0</v>
      </c>
      <c r="BJ131" s="18" t="s">
        <v>79</v>
      </c>
      <c r="BK131" s="145">
        <f t="shared" si="29"/>
        <v>0</v>
      </c>
      <c r="BL131" s="18" t="s">
        <v>368</v>
      </c>
      <c r="BM131" s="144" t="s">
        <v>732</v>
      </c>
    </row>
    <row r="132" spans="2:65" s="1" customFormat="1" ht="16.5" customHeight="1">
      <c r="B132" s="33"/>
      <c r="C132" s="133" t="s">
        <v>517</v>
      </c>
      <c r="D132" s="133" t="s">
        <v>308</v>
      </c>
      <c r="E132" s="134" t="s">
        <v>2722</v>
      </c>
      <c r="F132" s="135" t="s">
        <v>5426</v>
      </c>
      <c r="G132" s="136" t="s">
        <v>240</v>
      </c>
      <c r="H132" s="137">
        <v>9</v>
      </c>
      <c r="I132" s="138"/>
      <c r="J132" s="139">
        <f t="shared" si="20"/>
        <v>0</v>
      </c>
      <c r="K132" s="135" t="s">
        <v>311</v>
      </c>
      <c r="L132" s="33"/>
      <c r="M132" s="140" t="s">
        <v>21</v>
      </c>
      <c r="N132" s="141" t="s">
        <v>43</v>
      </c>
      <c r="P132" s="142">
        <f t="shared" si="21"/>
        <v>0</v>
      </c>
      <c r="Q132" s="142">
        <v>0</v>
      </c>
      <c r="R132" s="142">
        <f t="shared" si="22"/>
        <v>0</v>
      </c>
      <c r="S132" s="142">
        <v>0</v>
      </c>
      <c r="T132" s="143">
        <f t="shared" si="23"/>
        <v>0</v>
      </c>
      <c r="AR132" s="144" t="s">
        <v>368</v>
      </c>
      <c r="AT132" s="144" t="s">
        <v>308</v>
      </c>
      <c r="AU132" s="144" t="s">
        <v>79</v>
      </c>
      <c r="AY132" s="18" t="s">
        <v>306</v>
      </c>
      <c r="BE132" s="145">
        <f t="shared" si="24"/>
        <v>0</v>
      </c>
      <c r="BF132" s="145">
        <f t="shared" si="25"/>
        <v>0</v>
      </c>
      <c r="BG132" s="145">
        <f t="shared" si="26"/>
        <v>0</v>
      </c>
      <c r="BH132" s="145">
        <f t="shared" si="27"/>
        <v>0</v>
      </c>
      <c r="BI132" s="145">
        <f t="shared" si="28"/>
        <v>0</v>
      </c>
      <c r="BJ132" s="18" t="s">
        <v>79</v>
      </c>
      <c r="BK132" s="145">
        <f t="shared" si="29"/>
        <v>0</v>
      </c>
      <c r="BL132" s="18" t="s">
        <v>368</v>
      </c>
      <c r="BM132" s="144" t="s">
        <v>752</v>
      </c>
    </row>
    <row r="133" spans="2:65" s="1" customFormat="1" ht="16.5" customHeight="1">
      <c r="B133" s="33"/>
      <c r="C133" s="133" t="s">
        <v>523</v>
      </c>
      <c r="D133" s="133" t="s">
        <v>308</v>
      </c>
      <c r="E133" s="134" t="s">
        <v>5433</v>
      </c>
      <c r="F133" s="135" t="s">
        <v>5434</v>
      </c>
      <c r="G133" s="136" t="s">
        <v>240</v>
      </c>
      <c r="H133" s="137">
        <v>15</v>
      </c>
      <c r="I133" s="138"/>
      <c r="J133" s="139">
        <f t="shared" si="20"/>
        <v>0</v>
      </c>
      <c r="K133" s="135" t="s">
        <v>311</v>
      </c>
      <c r="L133" s="33"/>
      <c r="M133" s="140" t="s">
        <v>21</v>
      </c>
      <c r="N133" s="141" t="s">
        <v>43</v>
      </c>
      <c r="P133" s="142">
        <f t="shared" si="21"/>
        <v>0</v>
      </c>
      <c r="Q133" s="142">
        <v>0</v>
      </c>
      <c r="R133" s="142">
        <f t="shared" si="22"/>
        <v>0</v>
      </c>
      <c r="S133" s="142">
        <v>0</v>
      </c>
      <c r="T133" s="143">
        <f t="shared" si="23"/>
        <v>0</v>
      </c>
      <c r="AR133" s="144" t="s">
        <v>368</v>
      </c>
      <c r="AT133" s="144" t="s">
        <v>308</v>
      </c>
      <c r="AU133" s="144" t="s">
        <v>79</v>
      </c>
      <c r="AY133" s="18" t="s">
        <v>306</v>
      </c>
      <c r="BE133" s="145">
        <f t="shared" si="24"/>
        <v>0</v>
      </c>
      <c r="BF133" s="145">
        <f t="shared" si="25"/>
        <v>0</v>
      </c>
      <c r="BG133" s="145">
        <f t="shared" si="26"/>
        <v>0</v>
      </c>
      <c r="BH133" s="145">
        <f t="shared" si="27"/>
        <v>0</v>
      </c>
      <c r="BI133" s="145">
        <f t="shared" si="28"/>
        <v>0</v>
      </c>
      <c r="BJ133" s="18" t="s">
        <v>79</v>
      </c>
      <c r="BK133" s="145">
        <f t="shared" si="29"/>
        <v>0</v>
      </c>
      <c r="BL133" s="18" t="s">
        <v>368</v>
      </c>
      <c r="BM133" s="144" t="s">
        <v>764</v>
      </c>
    </row>
    <row r="134" spans="2:65" s="1" customFormat="1" ht="16.5" customHeight="1">
      <c r="B134" s="33"/>
      <c r="C134" s="133" t="s">
        <v>530</v>
      </c>
      <c r="D134" s="133" t="s">
        <v>308</v>
      </c>
      <c r="E134" s="134" t="s">
        <v>2728</v>
      </c>
      <c r="F134" s="135" t="s">
        <v>2729</v>
      </c>
      <c r="G134" s="136" t="s">
        <v>240</v>
      </c>
      <c r="H134" s="137">
        <v>3</v>
      </c>
      <c r="I134" s="138"/>
      <c r="J134" s="139">
        <f t="shared" si="20"/>
        <v>0</v>
      </c>
      <c r="K134" s="135" t="s">
        <v>311</v>
      </c>
      <c r="L134" s="33"/>
      <c r="M134" s="140" t="s">
        <v>21</v>
      </c>
      <c r="N134" s="141" t="s">
        <v>43</v>
      </c>
      <c r="P134" s="142">
        <f t="shared" si="21"/>
        <v>0</v>
      </c>
      <c r="Q134" s="142">
        <v>0</v>
      </c>
      <c r="R134" s="142">
        <f t="shared" si="22"/>
        <v>0</v>
      </c>
      <c r="S134" s="142">
        <v>0</v>
      </c>
      <c r="T134" s="143">
        <f t="shared" si="23"/>
        <v>0</v>
      </c>
      <c r="AR134" s="144" t="s">
        <v>368</v>
      </c>
      <c r="AT134" s="144" t="s">
        <v>308</v>
      </c>
      <c r="AU134" s="144" t="s">
        <v>79</v>
      </c>
      <c r="AY134" s="18" t="s">
        <v>306</v>
      </c>
      <c r="BE134" s="145">
        <f t="shared" si="24"/>
        <v>0</v>
      </c>
      <c r="BF134" s="145">
        <f t="shared" si="25"/>
        <v>0</v>
      </c>
      <c r="BG134" s="145">
        <f t="shared" si="26"/>
        <v>0</v>
      </c>
      <c r="BH134" s="145">
        <f t="shared" si="27"/>
        <v>0</v>
      </c>
      <c r="BI134" s="145">
        <f t="shared" si="28"/>
        <v>0</v>
      </c>
      <c r="BJ134" s="18" t="s">
        <v>79</v>
      </c>
      <c r="BK134" s="145">
        <f t="shared" si="29"/>
        <v>0</v>
      </c>
      <c r="BL134" s="18" t="s">
        <v>368</v>
      </c>
      <c r="BM134" s="144" t="s">
        <v>776</v>
      </c>
    </row>
    <row r="135" spans="2:65" s="1" customFormat="1" ht="16.5" customHeight="1">
      <c r="B135" s="33"/>
      <c r="C135" s="133" t="s">
        <v>538</v>
      </c>
      <c r="D135" s="133" t="s">
        <v>308</v>
      </c>
      <c r="E135" s="134" t="s">
        <v>5441</v>
      </c>
      <c r="F135" s="135" t="s">
        <v>5442</v>
      </c>
      <c r="G135" s="136" t="s">
        <v>240</v>
      </c>
      <c r="H135" s="137">
        <v>6</v>
      </c>
      <c r="I135" s="138"/>
      <c r="J135" s="139">
        <f t="shared" si="20"/>
        <v>0</v>
      </c>
      <c r="K135" s="135" t="s">
        <v>311</v>
      </c>
      <c r="L135" s="33"/>
      <c r="M135" s="140" t="s">
        <v>21</v>
      </c>
      <c r="N135" s="141" t="s">
        <v>43</v>
      </c>
      <c r="P135" s="142">
        <f t="shared" si="21"/>
        <v>0</v>
      </c>
      <c r="Q135" s="142">
        <v>0</v>
      </c>
      <c r="R135" s="142">
        <f t="shared" si="22"/>
        <v>0</v>
      </c>
      <c r="S135" s="142">
        <v>0</v>
      </c>
      <c r="T135" s="143">
        <f t="shared" si="23"/>
        <v>0</v>
      </c>
      <c r="AR135" s="144" t="s">
        <v>368</v>
      </c>
      <c r="AT135" s="144" t="s">
        <v>308</v>
      </c>
      <c r="AU135" s="144" t="s">
        <v>79</v>
      </c>
      <c r="AY135" s="18" t="s">
        <v>306</v>
      </c>
      <c r="BE135" s="145">
        <f t="shared" si="24"/>
        <v>0</v>
      </c>
      <c r="BF135" s="145">
        <f t="shared" si="25"/>
        <v>0</v>
      </c>
      <c r="BG135" s="145">
        <f t="shared" si="26"/>
        <v>0</v>
      </c>
      <c r="BH135" s="145">
        <f t="shared" si="27"/>
        <v>0</v>
      </c>
      <c r="BI135" s="145">
        <f t="shared" si="28"/>
        <v>0</v>
      </c>
      <c r="BJ135" s="18" t="s">
        <v>79</v>
      </c>
      <c r="BK135" s="145">
        <f t="shared" si="29"/>
        <v>0</v>
      </c>
      <c r="BL135" s="18" t="s">
        <v>368</v>
      </c>
      <c r="BM135" s="144" t="s">
        <v>790</v>
      </c>
    </row>
    <row r="136" spans="2:65" s="1" customFormat="1" ht="16.5" customHeight="1">
      <c r="B136" s="33"/>
      <c r="C136" s="133" t="s">
        <v>545</v>
      </c>
      <c r="D136" s="133" t="s">
        <v>308</v>
      </c>
      <c r="E136" s="134" t="s">
        <v>5447</v>
      </c>
      <c r="F136" s="135" t="s">
        <v>5448</v>
      </c>
      <c r="G136" s="136" t="s">
        <v>422</v>
      </c>
      <c r="H136" s="137">
        <v>1</v>
      </c>
      <c r="I136" s="138"/>
      <c r="J136" s="139">
        <f t="shared" si="20"/>
        <v>0</v>
      </c>
      <c r="K136" s="135" t="s">
        <v>311</v>
      </c>
      <c r="L136" s="33"/>
      <c r="M136" s="140" t="s">
        <v>21</v>
      </c>
      <c r="N136" s="141" t="s">
        <v>43</v>
      </c>
      <c r="P136" s="142">
        <f t="shared" si="21"/>
        <v>0</v>
      </c>
      <c r="Q136" s="142">
        <v>0</v>
      </c>
      <c r="R136" s="142">
        <f t="shared" si="22"/>
        <v>0</v>
      </c>
      <c r="S136" s="142">
        <v>0</v>
      </c>
      <c r="T136" s="143">
        <f t="shared" si="23"/>
        <v>0</v>
      </c>
      <c r="AR136" s="144" t="s">
        <v>368</v>
      </c>
      <c r="AT136" s="144" t="s">
        <v>308</v>
      </c>
      <c r="AU136" s="144" t="s">
        <v>79</v>
      </c>
      <c r="AY136" s="18" t="s">
        <v>306</v>
      </c>
      <c r="BE136" s="145">
        <f t="shared" si="24"/>
        <v>0</v>
      </c>
      <c r="BF136" s="145">
        <f t="shared" si="25"/>
        <v>0</v>
      </c>
      <c r="BG136" s="145">
        <f t="shared" si="26"/>
        <v>0</v>
      </c>
      <c r="BH136" s="145">
        <f t="shared" si="27"/>
        <v>0</v>
      </c>
      <c r="BI136" s="145">
        <f t="shared" si="28"/>
        <v>0</v>
      </c>
      <c r="BJ136" s="18" t="s">
        <v>79</v>
      </c>
      <c r="BK136" s="145">
        <f t="shared" si="29"/>
        <v>0</v>
      </c>
      <c r="BL136" s="18" t="s">
        <v>368</v>
      </c>
      <c r="BM136" s="144" t="s">
        <v>802</v>
      </c>
    </row>
    <row r="137" spans="2:65" s="1" customFormat="1" ht="16.5" customHeight="1">
      <c r="B137" s="33"/>
      <c r="C137" s="133" t="s">
        <v>553</v>
      </c>
      <c r="D137" s="133" t="s">
        <v>308</v>
      </c>
      <c r="E137" s="134" t="s">
        <v>2734</v>
      </c>
      <c r="F137" s="135" t="s">
        <v>2735</v>
      </c>
      <c r="G137" s="136" t="s">
        <v>1992</v>
      </c>
      <c r="H137" s="189"/>
      <c r="I137" s="138"/>
      <c r="J137" s="139">
        <f t="shared" si="20"/>
        <v>0</v>
      </c>
      <c r="K137" s="135" t="s">
        <v>311</v>
      </c>
      <c r="L137" s="33"/>
      <c r="M137" s="140" t="s">
        <v>21</v>
      </c>
      <c r="N137" s="141" t="s">
        <v>43</v>
      </c>
      <c r="P137" s="142">
        <f t="shared" si="21"/>
        <v>0</v>
      </c>
      <c r="Q137" s="142">
        <v>0</v>
      </c>
      <c r="R137" s="142">
        <f t="shared" si="22"/>
        <v>0</v>
      </c>
      <c r="S137" s="142">
        <v>0</v>
      </c>
      <c r="T137" s="143">
        <f t="shared" si="23"/>
        <v>0</v>
      </c>
      <c r="AR137" s="144" t="s">
        <v>368</v>
      </c>
      <c r="AT137" s="144" t="s">
        <v>308</v>
      </c>
      <c r="AU137" s="144" t="s">
        <v>79</v>
      </c>
      <c r="AY137" s="18" t="s">
        <v>306</v>
      </c>
      <c r="BE137" s="145">
        <f t="shared" si="24"/>
        <v>0</v>
      </c>
      <c r="BF137" s="145">
        <f t="shared" si="25"/>
        <v>0</v>
      </c>
      <c r="BG137" s="145">
        <f t="shared" si="26"/>
        <v>0</v>
      </c>
      <c r="BH137" s="145">
        <f t="shared" si="27"/>
        <v>0</v>
      </c>
      <c r="BI137" s="145">
        <f t="shared" si="28"/>
        <v>0</v>
      </c>
      <c r="BJ137" s="18" t="s">
        <v>79</v>
      </c>
      <c r="BK137" s="145">
        <f t="shared" si="29"/>
        <v>0</v>
      </c>
      <c r="BL137" s="18" t="s">
        <v>368</v>
      </c>
      <c r="BM137" s="144" t="s">
        <v>816</v>
      </c>
    </row>
    <row r="138" spans="2:65" s="1" customFormat="1" ht="16.5" customHeight="1">
      <c r="B138" s="33"/>
      <c r="C138" s="133" t="s">
        <v>562</v>
      </c>
      <c r="D138" s="133" t="s">
        <v>308</v>
      </c>
      <c r="E138" s="134" t="s">
        <v>5449</v>
      </c>
      <c r="F138" s="135" t="s">
        <v>5450</v>
      </c>
      <c r="G138" s="136" t="s">
        <v>240</v>
      </c>
      <c r="H138" s="137">
        <v>9</v>
      </c>
      <c r="I138" s="138"/>
      <c r="J138" s="139">
        <f t="shared" si="20"/>
        <v>0</v>
      </c>
      <c r="K138" s="135" t="s">
        <v>311</v>
      </c>
      <c r="L138" s="33"/>
      <c r="M138" s="140" t="s">
        <v>21</v>
      </c>
      <c r="N138" s="141" t="s">
        <v>43</v>
      </c>
      <c r="P138" s="142">
        <f t="shared" si="21"/>
        <v>0</v>
      </c>
      <c r="Q138" s="142">
        <v>0</v>
      </c>
      <c r="R138" s="142">
        <f t="shared" si="22"/>
        <v>0</v>
      </c>
      <c r="S138" s="142">
        <v>0</v>
      </c>
      <c r="T138" s="143">
        <f t="shared" si="23"/>
        <v>0</v>
      </c>
      <c r="AR138" s="144" t="s">
        <v>368</v>
      </c>
      <c r="AT138" s="144" t="s">
        <v>308</v>
      </c>
      <c r="AU138" s="144" t="s">
        <v>79</v>
      </c>
      <c r="AY138" s="18" t="s">
        <v>306</v>
      </c>
      <c r="BE138" s="145">
        <f t="shared" si="24"/>
        <v>0</v>
      </c>
      <c r="BF138" s="145">
        <f t="shared" si="25"/>
        <v>0</v>
      </c>
      <c r="BG138" s="145">
        <f t="shared" si="26"/>
        <v>0</v>
      </c>
      <c r="BH138" s="145">
        <f t="shared" si="27"/>
        <v>0</v>
      </c>
      <c r="BI138" s="145">
        <f t="shared" si="28"/>
        <v>0</v>
      </c>
      <c r="BJ138" s="18" t="s">
        <v>79</v>
      </c>
      <c r="BK138" s="145">
        <f t="shared" si="29"/>
        <v>0</v>
      </c>
      <c r="BL138" s="18" t="s">
        <v>368</v>
      </c>
      <c r="BM138" s="144" t="s">
        <v>828</v>
      </c>
    </row>
    <row r="139" spans="2:65" s="1" customFormat="1" ht="16.5" customHeight="1">
      <c r="B139" s="33"/>
      <c r="C139" s="133" t="s">
        <v>571</v>
      </c>
      <c r="D139" s="133" t="s">
        <v>308</v>
      </c>
      <c r="E139" s="134" t="s">
        <v>5457</v>
      </c>
      <c r="F139" s="135" t="s">
        <v>5458</v>
      </c>
      <c r="G139" s="136" t="s">
        <v>240</v>
      </c>
      <c r="H139" s="137">
        <v>15</v>
      </c>
      <c r="I139" s="138"/>
      <c r="J139" s="139">
        <f t="shared" si="20"/>
        <v>0</v>
      </c>
      <c r="K139" s="135" t="s">
        <v>311</v>
      </c>
      <c r="L139" s="33"/>
      <c r="M139" s="140" t="s">
        <v>21</v>
      </c>
      <c r="N139" s="141" t="s">
        <v>43</v>
      </c>
      <c r="P139" s="142">
        <f t="shared" si="21"/>
        <v>0</v>
      </c>
      <c r="Q139" s="142">
        <v>0</v>
      </c>
      <c r="R139" s="142">
        <f t="shared" si="22"/>
        <v>0</v>
      </c>
      <c r="S139" s="142">
        <v>0</v>
      </c>
      <c r="T139" s="143">
        <f t="shared" si="23"/>
        <v>0</v>
      </c>
      <c r="AR139" s="144" t="s">
        <v>368</v>
      </c>
      <c r="AT139" s="144" t="s">
        <v>308</v>
      </c>
      <c r="AU139" s="144" t="s">
        <v>79</v>
      </c>
      <c r="AY139" s="18" t="s">
        <v>306</v>
      </c>
      <c r="BE139" s="145">
        <f t="shared" si="24"/>
        <v>0</v>
      </c>
      <c r="BF139" s="145">
        <f t="shared" si="25"/>
        <v>0</v>
      </c>
      <c r="BG139" s="145">
        <f t="shared" si="26"/>
        <v>0</v>
      </c>
      <c r="BH139" s="145">
        <f t="shared" si="27"/>
        <v>0</v>
      </c>
      <c r="BI139" s="145">
        <f t="shared" si="28"/>
        <v>0</v>
      </c>
      <c r="BJ139" s="18" t="s">
        <v>79</v>
      </c>
      <c r="BK139" s="145">
        <f t="shared" si="29"/>
        <v>0</v>
      </c>
      <c r="BL139" s="18" t="s">
        <v>368</v>
      </c>
      <c r="BM139" s="144" t="s">
        <v>839</v>
      </c>
    </row>
    <row r="140" spans="2:65" s="11" customFormat="1" ht="25.9" customHeight="1">
      <c r="B140" s="121"/>
      <c r="D140" s="122" t="s">
        <v>71</v>
      </c>
      <c r="E140" s="123" t="s">
        <v>2737</v>
      </c>
      <c r="F140" s="123" t="s">
        <v>2738</v>
      </c>
      <c r="I140" s="124"/>
      <c r="J140" s="125">
        <f>BK140</f>
        <v>0</v>
      </c>
      <c r="L140" s="121"/>
      <c r="M140" s="126"/>
      <c r="P140" s="127">
        <f>SUM(P141:P157)</f>
        <v>0</v>
      </c>
      <c r="R140" s="127">
        <f>SUM(R141:R157)</f>
        <v>0</v>
      </c>
      <c r="T140" s="128">
        <f>SUM(T141:T157)</f>
        <v>0</v>
      </c>
      <c r="AR140" s="122" t="s">
        <v>81</v>
      </c>
      <c r="AT140" s="129" t="s">
        <v>71</v>
      </c>
      <c r="AU140" s="129" t="s">
        <v>72</v>
      </c>
      <c r="AY140" s="122" t="s">
        <v>306</v>
      </c>
      <c r="BK140" s="130">
        <f>SUM(BK141:BK157)</f>
        <v>0</v>
      </c>
    </row>
    <row r="141" spans="2:65" s="1" customFormat="1" ht="16.5" customHeight="1">
      <c r="B141" s="33"/>
      <c r="C141" s="133" t="s">
        <v>578</v>
      </c>
      <c r="D141" s="133" t="s">
        <v>308</v>
      </c>
      <c r="E141" s="134" t="s">
        <v>5465</v>
      </c>
      <c r="F141" s="135" t="s">
        <v>6746</v>
      </c>
      <c r="G141" s="136" t="s">
        <v>661</v>
      </c>
      <c r="H141" s="137">
        <v>1</v>
      </c>
      <c r="I141" s="138"/>
      <c r="J141" s="139">
        <f t="shared" ref="J141:J157" si="30">ROUND(I141*H141,2)</f>
        <v>0</v>
      </c>
      <c r="K141" s="135" t="s">
        <v>311</v>
      </c>
      <c r="L141" s="33"/>
      <c r="M141" s="140" t="s">
        <v>21</v>
      </c>
      <c r="N141" s="141" t="s">
        <v>43</v>
      </c>
      <c r="P141" s="142">
        <f t="shared" ref="P141:P157" si="31">O141*H141</f>
        <v>0</v>
      </c>
      <c r="Q141" s="142">
        <v>0</v>
      </c>
      <c r="R141" s="142">
        <f t="shared" ref="R141:R157" si="32">Q141*H141</f>
        <v>0</v>
      </c>
      <c r="S141" s="142">
        <v>0</v>
      </c>
      <c r="T141" s="143">
        <f t="shared" ref="T141:T157" si="33">S141*H141</f>
        <v>0</v>
      </c>
      <c r="AR141" s="144" t="s">
        <v>368</v>
      </c>
      <c r="AT141" s="144" t="s">
        <v>308</v>
      </c>
      <c r="AU141" s="144" t="s">
        <v>79</v>
      </c>
      <c r="AY141" s="18" t="s">
        <v>306</v>
      </c>
      <c r="BE141" s="145">
        <f t="shared" ref="BE141:BE157" si="34">IF(N141="základní",J141,0)</f>
        <v>0</v>
      </c>
      <c r="BF141" s="145">
        <f t="shared" ref="BF141:BF157" si="35">IF(N141="snížená",J141,0)</f>
        <v>0</v>
      </c>
      <c r="BG141" s="145">
        <f t="shared" ref="BG141:BG157" si="36">IF(N141="zákl. přenesená",J141,0)</f>
        <v>0</v>
      </c>
      <c r="BH141" s="145">
        <f t="shared" ref="BH141:BH157" si="37">IF(N141="sníž. přenesená",J141,0)</f>
        <v>0</v>
      </c>
      <c r="BI141" s="145">
        <f t="shared" ref="BI141:BI157" si="38">IF(N141="nulová",J141,0)</f>
        <v>0</v>
      </c>
      <c r="BJ141" s="18" t="s">
        <v>79</v>
      </c>
      <c r="BK141" s="145">
        <f t="shared" ref="BK141:BK157" si="39">ROUND(I141*H141,2)</f>
        <v>0</v>
      </c>
      <c r="BL141" s="18" t="s">
        <v>368</v>
      </c>
      <c r="BM141" s="144" t="s">
        <v>852</v>
      </c>
    </row>
    <row r="142" spans="2:65" s="1" customFormat="1" ht="16.5" customHeight="1">
      <c r="B142" s="33"/>
      <c r="C142" s="133" t="s">
        <v>585</v>
      </c>
      <c r="D142" s="133" t="s">
        <v>308</v>
      </c>
      <c r="E142" s="134" t="s">
        <v>5469</v>
      </c>
      <c r="F142" s="135" t="s">
        <v>6747</v>
      </c>
      <c r="G142" s="136" t="s">
        <v>2564</v>
      </c>
      <c r="H142" s="137">
        <v>2</v>
      </c>
      <c r="I142" s="138"/>
      <c r="J142" s="139">
        <f t="shared" si="30"/>
        <v>0</v>
      </c>
      <c r="K142" s="135" t="s">
        <v>311</v>
      </c>
      <c r="L142" s="33"/>
      <c r="M142" s="140" t="s">
        <v>21</v>
      </c>
      <c r="N142" s="141" t="s">
        <v>43</v>
      </c>
      <c r="P142" s="142">
        <f t="shared" si="31"/>
        <v>0</v>
      </c>
      <c r="Q142" s="142">
        <v>0</v>
      </c>
      <c r="R142" s="142">
        <f t="shared" si="32"/>
        <v>0</v>
      </c>
      <c r="S142" s="142">
        <v>0</v>
      </c>
      <c r="T142" s="143">
        <f t="shared" si="33"/>
        <v>0</v>
      </c>
      <c r="AR142" s="144" t="s">
        <v>368</v>
      </c>
      <c r="AT142" s="144" t="s">
        <v>308</v>
      </c>
      <c r="AU142" s="144" t="s">
        <v>79</v>
      </c>
      <c r="AY142" s="18" t="s">
        <v>306</v>
      </c>
      <c r="BE142" s="145">
        <f t="shared" si="34"/>
        <v>0</v>
      </c>
      <c r="BF142" s="145">
        <f t="shared" si="35"/>
        <v>0</v>
      </c>
      <c r="BG142" s="145">
        <f t="shared" si="36"/>
        <v>0</v>
      </c>
      <c r="BH142" s="145">
        <f t="shared" si="37"/>
        <v>0</v>
      </c>
      <c r="BI142" s="145">
        <f t="shared" si="38"/>
        <v>0</v>
      </c>
      <c r="BJ142" s="18" t="s">
        <v>79</v>
      </c>
      <c r="BK142" s="145">
        <f t="shared" si="39"/>
        <v>0</v>
      </c>
      <c r="BL142" s="18" t="s">
        <v>368</v>
      </c>
      <c r="BM142" s="144" t="s">
        <v>865</v>
      </c>
    </row>
    <row r="143" spans="2:65" s="1" customFormat="1" ht="16.5" customHeight="1">
      <c r="B143" s="33"/>
      <c r="C143" s="133" t="s">
        <v>591</v>
      </c>
      <c r="D143" s="133" t="s">
        <v>308</v>
      </c>
      <c r="E143" s="134" t="s">
        <v>5471</v>
      </c>
      <c r="F143" s="135" t="s">
        <v>5472</v>
      </c>
      <c r="G143" s="136" t="s">
        <v>2564</v>
      </c>
      <c r="H143" s="137">
        <v>2</v>
      </c>
      <c r="I143" s="138"/>
      <c r="J143" s="139">
        <f t="shared" si="30"/>
        <v>0</v>
      </c>
      <c r="K143" s="135" t="s">
        <v>311</v>
      </c>
      <c r="L143" s="33"/>
      <c r="M143" s="140" t="s">
        <v>21</v>
      </c>
      <c r="N143" s="141" t="s">
        <v>43</v>
      </c>
      <c r="P143" s="142">
        <f t="shared" si="31"/>
        <v>0</v>
      </c>
      <c r="Q143" s="142">
        <v>0</v>
      </c>
      <c r="R143" s="142">
        <f t="shared" si="32"/>
        <v>0</v>
      </c>
      <c r="S143" s="142">
        <v>0</v>
      </c>
      <c r="T143" s="143">
        <f t="shared" si="33"/>
        <v>0</v>
      </c>
      <c r="AR143" s="144" t="s">
        <v>368</v>
      </c>
      <c r="AT143" s="144" t="s">
        <v>308</v>
      </c>
      <c r="AU143" s="144" t="s">
        <v>79</v>
      </c>
      <c r="AY143" s="18" t="s">
        <v>306</v>
      </c>
      <c r="BE143" s="145">
        <f t="shared" si="34"/>
        <v>0</v>
      </c>
      <c r="BF143" s="145">
        <f t="shared" si="35"/>
        <v>0</v>
      </c>
      <c r="BG143" s="145">
        <f t="shared" si="36"/>
        <v>0</v>
      </c>
      <c r="BH143" s="145">
        <f t="shared" si="37"/>
        <v>0</v>
      </c>
      <c r="BI143" s="145">
        <f t="shared" si="38"/>
        <v>0</v>
      </c>
      <c r="BJ143" s="18" t="s">
        <v>79</v>
      </c>
      <c r="BK143" s="145">
        <f t="shared" si="39"/>
        <v>0</v>
      </c>
      <c r="BL143" s="18" t="s">
        <v>368</v>
      </c>
      <c r="BM143" s="144" t="s">
        <v>877</v>
      </c>
    </row>
    <row r="144" spans="2:65" s="1" customFormat="1" ht="16.5" customHeight="1">
      <c r="B144" s="33"/>
      <c r="C144" s="133" t="s">
        <v>597</v>
      </c>
      <c r="D144" s="133" t="s">
        <v>308</v>
      </c>
      <c r="E144" s="134" t="s">
        <v>5475</v>
      </c>
      <c r="F144" s="135" t="s">
        <v>5476</v>
      </c>
      <c r="G144" s="136" t="s">
        <v>661</v>
      </c>
      <c r="H144" s="137">
        <v>1</v>
      </c>
      <c r="I144" s="138"/>
      <c r="J144" s="139">
        <f t="shared" si="30"/>
        <v>0</v>
      </c>
      <c r="K144" s="135" t="s">
        <v>311</v>
      </c>
      <c r="L144" s="33"/>
      <c r="M144" s="140" t="s">
        <v>21</v>
      </c>
      <c r="N144" s="141" t="s">
        <v>43</v>
      </c>
      <c r="P144" s="142">
        <f t="shared" si="31"/>
        <v>0</v>
      </c>
      <c r="Q144" s="142">
        <v>0</v>
      </c>
      <c r="R144" s="142">
        <f t="shared" si="32"/>
        <v>0</v>
      </c>
      <c r="S144" s="142">
        <v>0</v>
      </c>
      <c r="T144" s="143">
        <f t="shared" si="33"/>
        <v>0</v>
      </c>
      <c r="AR144" s="144" t="s">
        <v>368</v>
      </c>
      <c r="AT144" s="144" t="s">
        <v>308</v>
      </c>
      <c r="AU144" s="144" t="s">
        <v>79</v>
      </c>
      <c r="AY144" s="18" t="s">
        <v>306</v>
      </c>
      <c r="BE144" s="145">
        <f t="shared" si="34"/>
        <v>0</v>
      </c>
      <c r="BF144" s="145">
        <f t="shared" si="35"/>
        <v>0</v>
      </c>
      <c r="BG144" s="145">
        <f t="shared" si="36"/>
        <v>0</v>
      </c>
      <c r="BH144" s="145">
        <f t="shared" si="37"/>
        <v>0</v>
      </c>
      <c r="BI144" s="145">
        <f t="shared" si="38"/>
        <v>0</v>
      </c>
      <c r="BJ144" s="18" t="s">
        <v>79</v>
      </c>
      <c r="BK144" s="145">
        <f t="shared" si="39"/>
        <v>0</v>
      </c>
      <c r="BL144" s="18" t="s">
        <v>368</v>
      </c>
      <c r="BM144" s="144" t="s">
        <v>888</v>
      </c>
    </row>
    <row r="145" spans="2:65" s="1" customFormat="1" ht="16.5" customHeight="1">
      <c r="B145" s="33"/>
      <c r="C145" s="133" t="s">
        <v>603</v>
      </c>
      <c r="D145" s="133" t="s">
        <v>308</v>
      </c>
      <c r="E145" s="134" t="s">
        <v>6748</v>
      </c>
      <c r="F145" s="135" t="s">
        <v>6749</v>
      </c>
      <c r="G145" s="136" t="s">
        <v>661</v>
      </c>
      <c r="H145" s="137">
        <v>1</v>
      </c>
      <c r="I145" s="138"/>
      <c r="J145" s="139">
        <f t="shared" si="30"/>
        <v>0</v>
      </c>
      <c r="K145" s="135" t="s">
        <v>311</v>
      </c>
      <c r="L145" s="33"/>
      <c r="M145" s="140" t="s">
        <v>21</v>
      </c>
      <c r="N145" s="141" t="s">
        <v>43</v>
      </c>
      <c r="P145" s="142">
        <f t="shared" si="31"/>
        <v>0</v>
      </c>
      <c r="Q145" s="142">
        <v>0</v>
      </c>
      <c r="R145" s="142">
        <f t="shared" si="32"/>
        <v>0</v>
      </c>
      <c r="S145" s="142">
        <v>0</v>
      </c>
      <c r="T145" s="143">
        <f t="shared" si="33"/>
        <v>0</v>
      </c>
      <c r="AR145" s="144" t="s">
        <v>368</v>
      </c>
      <c r="AT145" s="144" t="s">
        <v>308</v>
      </c>
      <c r="AU145" s="144" t="s">
        <v>79</v>
      </c>
      <c r="AY145" s="18" t="s">
        <v>306</v>
      </c>
      <c r="BE145" s="145">
        <f t="shared" si="34"/>
        <v>0</v>
      </c>
      <c r="BF145" s="145">
        <f t="shared" si="35"/>
        <v>0</v>
      </c>
      <c r="BG145" s="145">
        <f t="shared" si="36"/>
        <v>0</v>
      </c>
      <c r="BH145" s="145">
        <f t="shared" si="37"/>
        <v>0</v>
      </c>
      <c r="BI145" s="145">
        <f t="shared" si="38"/>
        <v>0</v>
      </c>
      <c r="BJ145" s="18" t="s">
        <v>79</v>
      </c>
      <c r="BK145" s="145">
        <f t="shared" si="39"/>
        <v>0</v>
      </c>
      <c r="BL145" s="18" t="s">
        <v>368</v>
      </c>
      <c r="BM145" s="144" t="s">
        <v>904</v>
      </c>
    </row>
    <row r="146" spans="2:65" s="1" customFormat="1" ht="16.5" customHeight="1">
      <c r="B146" s="33"/>
      <c r="C146" s="133" t="s">
        <v>610</v>
      </c>
      <c r="D146" s="133" t="s">
        <v>308</v>
      </c>
      <c r="E146" s="134" t="s">
        <v>6750</v>
      </c>
      <c r="F146" s="135" t="s">
        <v>6751</v>
      </c>
      <c r="G146" s="136" t="s">
        <v>661</v>
      </c>
      <c r="H146" s="137">
        <v>1</v>
      </c>
      <c r="I146" s="138"/>
      <c r="J146" s="139">
        <f t="shared" si="30"/>
        <v>0</v>
      </c>
      <c r="K146" s="135" t="s">
        <v>311</v>
      </c>
      <c r="L146" s="33"/>
      <c r="M146" s="140" t="s">
        <v>21</v>
      </c>
      <c r="N146" s="141" t="s">
        <v>43</v>
      </c>
      <c r="P146" s="142">
        <f t="shared" si="31"/>
        <v>0</v>
      </c>
      <c r="Q146" s="142">
        <v>0</v>
      </c>
      <c r="R146" s="142">
        <f t="shared" si="32"/>
        <v>0</v>
      </c>
      <c r="S146" s="142">
        <v>0</v>
      </c>
      <c r="T146" s="143">
        <f t="shared" si="33"/>
        <v>0</v>
      </c>
      <c r="AR146" s="144" t="s">
        <v>368</v>
      </c>
      <c r="AT146" s="144" t="s">
        <v>308</v>
      </c>
      <c r="AU146" s="144" t="s">
        <v>79</v>
      </c>
      <c r="AY146" s="18" t="s">
        <v>306</v>
      </c>
      <c r="BE146" s="145">
        <f t="shared" si="34"/>
        <v>0</v>
      </c>
      <c r="BF146" s="145">
        <f t="shared" si="35"/>
        <v>0</v>
      </c>
      <c r="BG146" s="145">
        <f t="shared" si="36"/>
        <v>0</v>
      </c>
      <c r="BH146" s="145">
        <f t="shared" si="37"/>
        <v>0</v>
      </c>
      <c r="BI146" s="145">
        <f t="shared" si="38"/>
        <v>0</v>
      </c>
      <c r="BJ146" s="18" t="s">
        <v>79</v>
      </c>
      <c r="BK146" s="145">
        <f t="shared" si="39"/>
        <v>0</v>
      </c>
      <c r="BL146" s="18" t="s">
        <v>368</v>
      </c>
      <c r="BM146" s="144" t="s">
        <v>927</v>
      </c>
    </row>
    <row r="147" spans="2:65" s="1" customFormat="1" ht="16.5" customHeight="1">
      <c r="B147" s="33"/>
      <c r="C147" s="133" t="s">
        <v>618</v>
      </c>
      <c r="D147" s="133" t="s">
        <v>308</v>
      </c>
      <c r="E147" s="134" t="s">
        <v>5483</v>
      </c>
      <c r="F147" s="135" t="s">
        <v>6752</v>
      </c>
      <c r="G147" s="136" t="s">
        <v>661</v>
      </c>
      <c r="H147" s="137">
        <v>1</v>
      </c>
      <c r="I147" s="138"/>
      <c r="J147" s="139">
        <f t="shared" si="30"/>
        <v>0</v>
      </c>
      <c r="K147" s="135" t="s">
        <v>311</v>
      </c>
      <c r="L147" s="33"/>
      <c r="M147" s="140" t="s">
        <v>21</v>
      </c>
      <c r="N147" s="141" t="s">
        <v>43</v>
      </c>
      <c r="P147" s="142">
        <f t="shared" si="31"/>
        <v>0</v>
      </c>
      <c r="Q147" s="142">
        <v>0</v>
      </c>
      <c r="R147" s="142">
        <f t="shared" si="32"/>
        <v>0</v>
      </c>
      <c r="S147" s="142">
        <v>0</v>
      </c>
      <c r="T147" s="143">
        <f t="shared" si="33"/>
        <v>0</v>
      </c>
      <c r="AR147" s="144" t="s">
        <v>368</v>
      </c>
      <c r="AT147" s="144" t="s">
        <v>308</v>
      </c>
      <c r="AU147" s="144" t="s">
        <v>79</v>
      </c>
      <c r="AY147" s="18" t="s">
        <v>306</v>
      </c>
      <c r="BE147" s="145">
        <f t="shared" si="34"/>
        <v>0</v>
      </c>
      <c r="BF147" s="145">
        <f t="shared" si="35"/>
        <v>0</v>
      </c>
      <c r="BG147" s="145">
        <f t="shared" si="36"/>
        <v>0</v>
      </c>
      <c r="BH147" s="145">
        <f t="shared" si="37"/>
        <v>0</v>
      </c>
      <c r="BI147" s="145">
        <f t="shared" si="38"/>
        <v>0</v>
      </c>
      <c r="BJ147" s="18" t="s">
        <v>79</v>
      </c>
      <c r="BK147" s="145">
        <f t="shared" si="39"/>
        <v>0</v>
      </c>
      <c r="BL147" s="18" t="s">
        <v>368</v>
      </c>
      <c r="BM147" s="144" t="s">
        <v>943</v>
      </c>
    </row>
    <row r="148" spans="2:65" s="1" customFormat="1" ht="16.5" customHeight="1">
      <c r="B148" s="33"/>
      <c r="C148" s="133" t="s">
        <v>629</v>
      </c>
      <c r="D148" s="133" t="s">
        <v>308</v>
      </c>
      <c r="E148" s="134" t="s">
        <v>6753</v>
      </c>
      <c r="F148" s="135" t="s">
        <v>6754</v>
      </c>
      <c r="G148" s="136" t="s">
        <v>422</v>
      </c>
      <c r="H148" s="137">
        <v>1</v>
      </c>
      <c r="I148" s="138"/>
      <c r="J148" s="139">
        <f t="shared" si="30"/>
        <v>0</v>
      </c>
      <c r="K148" s="135" t="s">
        <v>311</v>
      </c>
      <c r="L148" s="33"/>
      <c r="M148" s="140" t="s">
        <v>21</v>
      </c>
      <c r="N148" s="141" t="s">
        <v>43</v>
      </c>
      <c r="P148" s="142">
        <f t="shared" si="31"/>
        <v>0</v>
      </c>
      <c r="Q148" s="142">
        <v>0</v>
      </c>
      <c r="R148" s="142">
        <f t="shared" si="32"/>
        <v>0</v>
      </c>
      <c r="S148" s="142">
        <v>0</v>
      </c>
      <c r="T148" s="143">
        <f t="shared" si="33"/>
        <v>0</v>
      </c>
      <c r="AR148" s="144" t="s">
        <v>368</v>
      </c>
      <c r="AT148" s="144" t="s">
        <v>308</v>
      </c>
      <c r="AU148" s="144" t="s">
        <v>79</v>
      </c>
      <c r="AY148" s="18" t="s">
        <v>306</v>
      </c>
      <c r="BE148" s="145">
        <f t="shared" si="34"/>
        <v>0</v>
      </c>
      <c r="BF148" s="145">
        <f t="shared" si="35"/>
        <v>0</v>
      </c>
      <c r="BG148" s="145">
        <f t="shared" si="36"/>
        <v>0</v>
      </c>
      <c r="BH148" s="145">
        <f t="shared" si="37"/>
        <v>0</v>
      </c>
      <c r="BI148" s="145">
        <f t="shared" si="38"/>
        <v>0</v>
      </c>
      <c r="BJ148" s="18" t="s">
        <v>79</v>
      </c>
      <c r="BK148" s="145">
        <f t="shared" si="39"/>
        <v>0</v>
      </c>
      <c r="BL148" s="18" t="s">
        <v>368</v>
      </c>
      <c r="BM148" s="144" t="s">
        <v>954</v>
      </c>
    </row>
    <row r="149" spans="2:65" s="1" customFormat="1" ht="16.5" customHeight="1">
      <c r="B149" s="33"/>
      <c r="C149" s="133" t="s">
        <v>635</v>
      </c>
      <c r="D149" s="133" t="s">
        <v>308</v>
      </c>
      <c r="E149" s="134" t="s">
        <v>5489</v>
      </c>
      <c r="F149" s="135" t="s">
        <v>5490</v>
      </c>
      <c r="G149" s="136" t="s">
        <v>422</v>
      </c>
      <c r="H149" s="137">
        <v>1</v>
      </c>
      <c r="I149" s="138"/>
      <c r="J149" s="139">
        <f t="shared" si="30"/>
        <v>0</v>
      </c>
      <c r="K149" s="135" t="s">
        <v>311</v>
      </c>
      <c r="L149" s="33"/>
      <c r="M149" s="140" t="s">
        <v>21</v>
      </c>
      <c r="N149" s="141" t="s">
        <v>43</v>
      </c>
      <c r="P149" s="142">
        <f t="shared" si="31"/>
        <v>0</v>
      </c>
      <c r="Q149" s="142">
        <v>0</v>
      </c>
      <c r="R149" s="142">
        <f t="shared" si="32"/>
        <v>0</v>
      </c>
      <c r="S149" s="142">
        <v>0</v>
      </c>
      <c r="T149" s="143">
        <f t="shared" si="33"/>
        <v>0</v>
      </c>
      <c r="AR149" s="144" t="s">
        <v>368</v>
      </c>
      <c r="AT149" s="144" t="s">
        <v>308</v>
      </c>
      <c r="AU149" s="144" t="s">
        <v>79</v>
      </c>
      <c r="AY149" s="18" t="s">
        <v>306</v>
      </c>
      <c r="BE149" s="145">
        <f t="shared" si="34"/>
        <v>0</v>
      </c>
      <c r="BF149" s="145">
        <f t="shared" si="35"/>
        <v>0</v>
      </c>
      <c r="BG149" s="145">
        <f t="shared" si="36"/>
        <v>0</v>
      </c>
      <c r="BH149" s="145">
        <f t="shared" si="37"/>
        <v>0</v>
      </c>
      <c r="BI149" s="145">
        <f t="shared" si="38"/>
        <v>0</v>
      </c>
      <c r="BJ149" s="18" t="s">
        <v>79</v>
      </c>
      <c r="BK149" s="145">
        <f t="shared" si="39"/>
        <v>0</v>
      </c>
      <c r="BL149" s="18" t="s">
        <v>368</v>
      </c>
      <c r="BM149" s="144" t="s">
        <v>965</v>
      </c>
    </row>
    <row r="150" spans="2:65" s="1" customFormat="1" ht="16.5" customHeight="1">
      <c r="B150" s="33"/>
      <c r="C150" s="133" t="s">
        <v>640</v>
      </c>
      <c r="D150" s="133" t="s">
        <v>308</v>
      </c>
      <c r="E150" s="134" t="s">
        <v>5498</v>
      </c>
      <c r="F150" s="135" t="s">
        <v>5499</v>
      </c>
      <c r="G150" s="136" t="s">
        <v>5493</v>
      </c>
      <c r="H150" s="137">
        <v>1</v>
      </c>
      <c r="I150" s="138"/>
      <c r="J150" s="139">
        <f t="shared" si="30"/>
        <v>0</v>
      </c>
      <c r="K150" s="135" t="s">
        <v>311</v>
      </c>
      <c r="L150" s="33"/>
      <c r="M150" s="140" t="s">
        <v>21</v>
      </c>
      <c r="N150" s="141" t="s">
        <v>43</v>
      </c>
      <c r="P150" s="142">
        <f t="shared" si="31"/>
        <v>0</v>
      </c>
      <c r="Q150" s="142">
        <v>0</v>
      </c>
      <c r="R150" s="142">
        <f t="shared" si="32"/>
        <v>0</v>
      </c>
      <c r="S150" s="142">
        <v>0</v>
      </c>
      <c r="T150" s="143">
        <f t="shared" si="33"/>
        <v>0</v>
      </c>
      <c r="AR150" s="144" t="s">
        <v>368</v>
      </c>
      <c r="AT150" s="144" t="s">
        <v>308</v>
      </c>
      <c r="AU150" s="144" t="s">
        <v>79</v>
      </c>
      <c r="AY150" s="18" t="s">
        <v>306</v>
      </c>
      <c r="BE150" s="145">
        <f t="shared" si="34"/>
        <v>0</v>
      </c>
      <c r="BF150" s="145">
        <f t="shared" si="35"/>
        <v>0</v>
      </c>
      <c r="BG150" s="145">
        <f t="shared" si="36"/>
        <v>0</v>
      </c>
      <c r="BH150" s="145">
        <f t="shared" si="37"/>
        <v>0</v>
      </c>
      <c r="BI150" s="145">
        <f t="shared" si="38"/>
        <v>0</v>
      </c>
      <c r="BJ150" s="18" t="s">
        <v>79</v>
      </c>
      <c r="BK150" s="145">
        <f t="shared" si="39"/>
        <v>0</v>
      </c>
      <c r="BL150" s="18" t="s">
        <v>368</v>
      </c>
      <c r="BM150" s="144" t="s">
        <v>977</v>
      </c>
    </row>
    <row r="151" spans="2:65" s="1" customFormat="1" ht="16.5" customHeight="1">
      <c r="B151" s="33"/>
      <c r="C151" s="133" t="s">
        <v>646</v>
      </c>
      <c r="D151" s="133" t="s">
        <v>308</v>
      </c>
      <c r="E151" s="134" t="s">
        <v>6755</v>
      </c>
      <c r="F151" s="135" t="s">
        <v>6756</v>
      </c>
      <c r="G151" s="136" t="s">
        <v>422</v>
      </c>
      <c r="H151" s="137">
        <v>1</v>
      </c>
      <c r="I151" s="138"/>
      <c r="J151" s="139">
        <f t="shared" si="30"/>
        <v>0</v>
      </c>
      <c r="K151" s="135" t="s">
        <v>311</v>
      </c>
      <c r="L151" s="33"/>
      <c r="M151" s="140" t="s">
        <v>21</v>
      </c>
      <c r="N151" s="141" t="s">
        <v>43</v>
      </c>
      <c r="P151" s="142">
        <f t="shared" si="31"/>
        <v>0</v>
      </c>
      <c r="Q151" s="142">
        <v>0</v>
      </c>
      <c r="R151" s="142">
        <f t="shared" si="32"/>
        <v>0</v>
      </c>
      <c r="S151" s="142">
        <v>0</v>
      </c>
      <c r="T151" s="143">
        <f t="shared" si="33"/>
        <v>0</v>
      </c>
      <c r="AR151" s="144" t="s">
        <v>368</v>
      </c>
      <c r="AT151" s="144" t="s">
        <v>308</v>
      </c>
      <c r="AU151" s="144" t="s">
        <v>79</v>
      </c>
      <c r="AY151" s="18" t="s">
        <v>306</v>
      </c>
      <c r="BE151" s="145">
        <f t="shared" si="34"/>
        <v>0</v>
      </c>
      <c r="BF151" s="145">
        <f t="shared" si="35"/>
        <v>0</v>
      </c>
      <c r="BG151" s="145">
        <f t="shared" si="36"/>
        <v>0</v>
      </c>
      <c r="BH151" s="145">
        <f t="shared" si="37"/>
        <v>0</v>
      </c>
      <c r="BI151" s="145">
        <f t="shared" si="38"/>
        <v>0</v>
      </c>
      <c r="BJ151" s="18" t="s">
        <v>79</v>
      </c>
      <c r="BK151" s="145">
        <f t="shared" si="39"/>
        <v>0</v>
      </c>
      <c r="BL151" s="18" t="s">
        <v>368</v>
      </c>
      <c r="BM151" s="144" t="s">
        <v>991</v>
      </c>
    </row>
    <row r="152" spans="2:65" s="1" customFormat="1" ht="16.5" customHeight="1">
      <c r="B152" s="33"/>
      <c r="C152" s="133" t="s">
        <v>651</v>
      </c>
      <c r="D152" s="133" t="s">
        <v>308</v>
      </c>
      <c r="E152" s="134" t="s">
        <v>5383</v>
      </c>
      <c r="F152" s="135" t="s">
        <v>6757</v>
      </c>
      <c r="G152" s="136" t="s">
        <v>422</v>
      </c>
      <c r="H152" s="137">
        <v>2</v>
      </c>
      <c r="I152" s="138"/>
      <c r="J152" s="139">
        <f t="shared" si="30"/>
        <v>0</v>
      </c>
      <c r="K152" s="135" t="s">
        <v>311</v>
      </c>
      <c r="L152" s="33"/>
      <c r="M152" s="140" t="s">
        <v>21</v>
      </c>
      <c r="N152" s="141" t="s">
        <v>43</v>
      </c>
      <c r="P152" s="142">
        <f t="shared" si="31"/>
        <v>0</v>
      </c>
      <c r="Q152" s="142">
        <v>0</v>
      </c>
      <c r="R152" s="142">
        <f t="shared" si="32"/>
        <v>0</v>
      </c>
      <c r="S152" s="142">
        <v>0</v>
      </c>
      <c r="T152" s="143">
        <f t="shared" si="33"/>
        <v>0</v>
      </c>
      <c r="AR152" s="144" t="s">
        <v>368</v>
      </c>
      <c r="AT152" s="144" t="s">
        <v>308</v>
      </c>
      <c r="AU152" s="144" t="s">
        <v>79</v>
      </c>
      <c r="AY152" s="18" t="s">
        <v>306</v>
      </c>
      <c r="BE152" s="145">
        <f t="shared" si="34"/>
        <v>0</v>
      </c>
      <c r="BF152" s="145">
        <f t="shared" si="35"/>
        <v>0</v>
      </c>
      <c r="BG152" s="145">
        <f t="shared" si="36"/>
        <v>0</v>
      </c>
      <c r="BH152" s="145">
        <f t="shared" si="37"/>
        <v>0</v>
      </c>
      <c r="BI152" s="145">
        <f t="shared" si="38"/>
        <v>0</v>
      </c>
      <c r="BJ152" s="18" t="s">
        <v>79</v>
      </c>
      <c r="BK152" s="145">
        <f t="shared" si="39"/>
        <v>0</v>
      </c>
      <c r="BL152" s="18" t="s">
        <v>368</v>
      </c>
      <c r="BM152" s="144" t="s">
        <v>1002</v>
      </c>
    </row>
    <row r="153" spans="2:65" s="1" customFormat="1" ht="16.5" customHeight="1">
      <c r="B153" s="33"/>
      <c r="C153" s="133" t="s">
        <v>658</v>
      </c>
      <c r="D153" s="133" t="s">
        <v>308</v>
      </c>
      <c r="E153" s="134" t="s">
        <v>6758</v>
      </c>
      <c r="F153" s="135" t="s">
        <v>6759</v>
      </c>
      <c r="G153" s="136" t="s">
        <v>422</v>
      </c>
      <c r="H153" s="137">
        <v>1</v>
      </c>
      <c r="I153" s="138"/>
      <c r="J153" s="139">
        <f t="shared" si="30"/>
        <v>0</v>
      </c>
      <c r="K153" s="135" t="s">
        <v>311</v>
      </c>
      <c r="L153" s="33"/>
      <c r="M153" s="140" t="s">
        <v>21</v>
      </c>
      <c r="N153" s="141" t="s">
        <v>43</v>
      </c>
      <c r="P153" s="142">
        <f t="shared" si="31"/>
        <v>0</v>
      </c>
      <c r="Q153" s="142">
        <v>0</v>
      </c>
      <c r="R153" s="142">
        <f t="shared" si="32"/>
        <v>0</v>
      </c>
      <c r="S153" s="142">
        <v>0</v>
      </c>
      <c r="T153" s="143">
        <f t="shared" si="33"/>
        <v>0</v>
      </c>
      <c r="AR153" s="144" t="s">
        <v>368</v>
      </c>
      <c r="AT153" s="144" t="s">
        <v>308</v>
      </c>
      <c r="AU153" s="144" t="s">
        <v>79</v>
      </c>
      <c r="AY153" s="18" t="s">
        <v>306</v>
      </c>
      <c r="BE153" s="145">
        <f t="shared" si="34"/>
        <v>0</v>
      </c>
      <c r="BF153" s="145">
        <f t="shared" si="35"/>
        <v>0</v>
      </c>
      <c r="BG153" s="145">
        <f t="shared" si="36"/>
        <v>0</v>
      </c>
      <c r="BH153" s="145">
        <f t="shared" si="37"/>
        <v>0</v>
      </c>
      <c r="BI153" s="145">
        <f t="shared" si="38"/>
        <v>0</v>
      </c>
      <c r="BJ153" s="18" t="s">
        <v>79</v>
      </c>
      <c r="BK153" s="145">
        <f t="shared" si="39"/>
        <v>0</v>
      </c>
      <c r="BL153" s="18" t="s">
        <v>368</v>
      </c>
      <c r="BM153" s="144" t="s">
        <v>1014</v>
      </c>
    </row>
    <row r="154" spans="2:65" s="1" customFormat="1" ht="16.5" customHeight="1">
      <c r="B154" s="33"/>
      <c r="C154" s="133" t="s">
        <v>665</v>
      </c>
      <c r="D154" s="133" t="s">
        <v>308</v>
      </c>
      <c r="E154" s="134" t="s">
        <v>6760</v>
      </c>
      <c r="F154" s="135" t="s">
        <v>6761</v>
      </c>
      <c r="G154" s="136" t="s">
        <v>422</v>
      </c>
      <c r="H154" s="137">
        <v>1</v>
      </c>
      <c r="I154" s="138"/>
      <c r="J154" s="139">
        <f t="shared" si="30"/>
        <v>0</v>
      </c>
      <c r="K154" s="135" t="s">
        <v>311</v>
      </c>
      <c r="L154" s="33"/>
      <c r="M154" s="140" t="s">
        <v>21</v>
      </c>
      <c r="N154" s="141" t="s">
        <v>43</v>
      </c>
      <c r="P154" s="142">
        <f t="shared" si="31"/>
        <v>0</v>
      </c>
      <c r="Q154" s="142">
        <v>0</v>
      </c>
      <c r="R154" s="142">
        <f t="shared" si="32"/>
        <v>0</v>
      </c>
      <c r="S154" s="142">
        <v>0</v>
      </c>
      <c r="T154" s="143">
        <f t="shared" si="33"/>
        <v>0</v>
      </c>
      <c r="AR154" s="144" t="s">
        <v>368</v>
      </c>
      <c r="AT154" s="144" t="s">
        <v>308</v>
      </c>
      <c r="AU154" s="144" t="s">
        <v>79</v>
      </c>
      <c r="AY154" s="18" t="s">
        <v>306</v>
      </c>
      <c r="BE154" s="145">
        <f t="shared" si="34"/>
        <v>0</v>
      </c>
      <c r="BF154" s="145">
        <f t="shared" si="35"/>
        <v>0</v>
      </c>
      <c r="BG154" s="145">
        <f t="shared" si="36"/>
        <v>0</v>
      </c>
      <c r="BH154" s="145">
        <f t="shared" si="37"/>
        <v>0</v>
      </c>
      <c r="BI154" s="145">
        <f t="shared" si="38"/>
        <v>0</v>
      </c>
      <c r="BJ154" s="18" t="s">
        <v>79</v>
      </c>
      <c r="BK154" s="145">
        <f t="shared" si="39"/>
        <v>0</v>
      </c>
      <c r="BL154" s="18" t="s">
        <v>368</v>
      </c>
      <c r="BM154" s="144" t="s">
        <v>1026</v>
      </c>
    </row>
    <row r="155" spans="2:65" s="1" customFormat="1" ht="16.5" customHeight="1">
      <c r="B155" s="33"/>
      <c r="C155" s="133" t="s">
        <v>680</v>
      </c>
      <c r="D155" s="133" t="s">
        <v>308</v>
      </c>
      <c r="E155" s="134" t="s">
        <v>6762</v>
      </c>
      <c r="F155" s="135" t="s">
        <v>6763</v>
      </c>
      <c r="G155" s="136" t="s">
        <v>422</v>
      </c>
      <c r="H155" s="137">
        <v>1</v>
      </c>
      <c r="I155" s="138"/>
      <c r="J155" s="139">
        <f t="shared" si="30"/>
        <v>0</v>
      </c>
      <c r="K155" s="135" t="s">
        <v>311</v>
      </c>
      <c r="L155" s="33"/>
      <c r="M155" s="140" t="s">
        <v>21</v>
      </c>
      <c r="N155" s="141" t="s">
        <v>43</v>
      </c>
      <c r="P155" s="142">
        <f t="shared" si="31"/>
        <v>0</v>
      </c>
      <c r="Q155" s="142">
        <v>0</v>
      </c>
      <c r="R155" s="142">
        <f t="shared" si="32"/>
        <v>0</v>
      </c>
      <c r="S155" s="142">
        <v>0</v>
      </c>
      <c r="T155" s="143">
        <f t="shared" si="33"/>
        <v>0</v>
      </c>
      <c r="AR155" s="144" t="s">
        <v>368</v>
      </c>
      <c r="AT155" s="144" t="s">
        <v>308</v>
      </c>
      <c r="AU155" s="144" t="s">
        <v>79</v>
      </c>
      <c r="AY155" s="18" t="s">
        <v>306</v>
      </c>
      <c r="BE155" s="145">
        <f t="shared" si="34"/>
        <v>0</v>
      </c>
      <c r="BF155" s="145">
        <f t="shared" si="35"/>
        <v>0</v>
      </c>
      <c r="BG155" s="145">
        <f t="shared" si="36"/>
        <v>0</v>
      </c>
      <c r="BH155" s="145">
        <f t="shared" si="37"/>
        <v>0</v>
      </c>
      <c r="BI155" s="145">
        <f t="shared" si="38"/>
        <v>0</v>
      </c>
      <c r="BJ155" s="18" t="s">
        <v>79</v>
      </c>
      <c r="BK155" s="145">
        <f t="shared" si="39"/>
        <v>0</v>
      </c>
      <c r="BL155" s="18" t="s">
        <v>368</v>
      </c>
      <c r="BM155" s="144" t="s">
        <v>1037</v>
      </c>
    </row>
    <row r="156" spans="2:65" s="1" customFormat="1" ht="16.5" customHeight="1">
      <c r="B156" s="33"/>
      <c r="C156" s="133" t="s">
        <v>703</v>
      </c>
      <c r="D156" s="133" t="s">
        <v>308</v>
      </c>
      <c r="E156" s="134" t="s">
        <v>6764</v>
      </c>
      <c r="F156" s="135" t="s">
        <v>6765</v>
      </c>
      <c r="G156" s="136" t="s">
        <v>422</v>
      </c>
      <c r="H156" s="137">
        <v>1</v>
      </c>
      <c r="I156" s="138"/>
      <c r="J156" s="139">
        <f t="shared" si="30"/>
        <v>0</v>
      </c>
      <c r="K156" s="135" t="s">
        <v>311</v>
      </c>
      <c r="L156" s="33"/>
      <c r="M156" s="140" t="s">
        <v>21</v>
      </c>
      <c r="N156" s="141" t="s">
        <v>43</v>
      </c>
      <c r="P156" s="142">
        <f t="shared" si="31"/>
        <v>0</v>
      </c>
      <c r="Q156" s="142">
        <v>0</v>
      </c>
      <c r="R156" s="142">
        <f t="shared" si="32"/>
        <v>0</v>
      </c>
      <c r="S156" s="142">
        <v>0</v>
      </c>
      <c r="T156" s="143">
        <f t="shared" si="33"/>
        <v>0</v>
      </c>
      <c r="AR156" s="144" t="s">
        <v>368</v>
      </c>
      <c r="AT156" s="144" t="s">
        <v>308</v>
      </c>
      <c r="AU156" s="144" t="s">
        <v>79</v>
      </c>
      <c r="AY156" s="18" t="s">
        <v>306</v>
      </c>
      <c r="BE156" s="145">
        <f t="shared" si="34"/>
        <v>0</v>
      </c>
      <c r="BF156" s="145">
        <f t="shared" si="35"/>
        <v>0</v>
      </c>
      <c r="BG156" s="145">
        <f t="shared" si="36"/>
        <v>0</v>
      </c>
      <c r="BH156" s="145">
        <f t="shared" si="37"/>
        <v>0</v>
      </c>
      <c r="BI156" s="145">
        <f t="shared" si="38"/>
        <v>0</v>
      </c>
      <c r="BJ156" s="18" t="s">
        <v>79</v>
      </c>
      <c r="BK156" s="145">
        <f t="shared" si="39"/>
        <v>0</v>
      </c>
      <c r="BL156" s="18" t="s">
        <v>368</v>
      </c>
      <c r="BM156" s="144" t="s">
        <v>1047</v>
      </c>
    </row>
    <row r="157" spans="2:65" s="1" customFormat="1" ht="16.5" customHeight="1">
      <c r="B157" s="33"/>
      <c r="C157" s="133" t="s">
        <v>709</v>
      </c>
      <c r="D157" s="133" t="s">
        <v>308</v>
      </c>
      <c r="E157" s="134" t="s">
        <v>2745</v>
      </c>
      <c r="F157" s="135" t="s">
        <v>2746</v>
      </c>
      <c r="G157" s="136" t="s">
        <v>1992</v>
      </c>
      <c r="H157" s="189"/>
      <c r="I157" s="138"/>
      <c r="J157" s="139">
        <f t="shared" si="30"/>
        <v>0</v>
      </c>
      <c r="K157" s="135" t="s">
        <v>311</v>
      </c>
      <c r="L157" s="33"/>
      <c r="M157" s="196" t="s">
        <v>21</v>
      </c>
      <c r="N157" s="197" t="s">
        <v>43</v>
      </c>
      <c r="O157" s="194"/>
      <c r="P157" s="198">
        <f t="shared" si="31"/>
        <v>0</v>
      </c>
      <c r="Q157" s="198">
        <v>0</v>
      </c>
      <c r="R157" s="198">
        <f t="shared" si="32"/>
        <v>0</v>
      </c>
      <c r="S157" s="198">
        <v>0</v>
      </c>
      <c r="T157" s="199">
        <f t="shared" si="33"/>
        <v>0</v>
      </c>
      <c r="AR157" s="144" t="s">
        <v>368</v>
      </c>
      <c r="AT157" s="144" t="s">
        <v>308</v>
      </c>
      <c r="AU157" s="144" t="s">
        <v>79</v>
      </c>
      <c r="AY157" s="18" t="s">
        <v>306</v>
      </c>
      <c r="BE157" s="145">
        <f t="shared" si="34"/>
        <v>0</v>
      </c>
      <c r="BF157" s="145">
        <f t="shared" si="35"/>
        <v>0</v>
      </c>
      <c r="BG157" s="145">
        <f t="shared" si="36"/>
        <v>0</v>
      </c>
      <c r="BH157" s="145">
        <f t="shared" si="37"/>
        <v>0</v>
      </c>
      <c r="BI157" s="145">
        <f t="shared" si="38"/>
        <v>0</v>
      </c>
      <c r="BJ157" s="18" t="s">
        <v>79</v>
      </c>
      <c r="BK157" s="145">
        <f t="shared" si="39"/>
        <v>0</v>
      </c>
      <c r="BL157" s="18" t="s">
        <v>368</v>
      </c>
      <c r="BM157" s="144" t="s">
        <v>1058</v>
      </c>
    </row>
    <row r="158" spans="2:65" s="1" customFormat="1" ht="6.95" customHeight="1">
      <c r="B158" s="41"/>
      <c r="C158" s="42"/>
      <c r="D158" s="42"/>
      <c r="E158" s="42"/>
      <c r="F158" s="42"/>
      <c r="G158" s="42"/>
      <c r="H158" s="42"/>
      <c r="I158" s="42"/>
      <c r="J158" s="42"/>
      <c r="K158" s="42"/>
      <c r="L158" s="33"/>
    </row>
  </sheetData>
  <sheetProtection algorithmName="SHA-512" hashValue="0OtXuMr0kV3yti3+BGEdSbHaiuJn1fNmcHahWoUeSwc1sktYSOpIpdjEE1JXdKsIJ8Xs4Rm6FGfUhAZuP6eJuA==" saltValue="pfq3iWFDzAhlPWM6GHrUEDFeh0rJdX8RnCLpXpmeAkKZZO0UeT85xbqd+4SofMniN0q1P6Np6t/IO/srlWNnig==" spinCount="100000" sheet="1" objects="1" scenarios="1" formatColumns="0" formatRows="0" autoFilter="0"/>
  <autoFilter ref="C96:K157" xr:uid="{00000000-0009-0000-0000-000020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3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213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6216</v>
      </c>
      <c r="F9" s="318"/>
      <c r="G9" s="318"/>
      <c r="H9" s="318"/>
      <c r="L9" s="21"/>
    </row>
    <row r="10" spans="2:46" ht="12" customHeight="1">
      <c r="B10" s="21"/>
      <c r="D10" s="28" t="s">
        <v>257</v>
      </c>
      <c r="L10" s="21"/>
    </row>
    <row r="11" spans="2:46" s="1" customFormat="1" ht="16.5" customHeight="1">
      <c r="B11" s="33"/>
      <c r="E11" s="327" t="s">
        <v>6743</v>
      </c>
      <c r="F11" s="342"/>
      <c r="G11" s="342"/>
      <c r="H11" s="342"/>
      <c r="L11" s="33"/>
    </row>
    <row r="12" spans="2:46" s="1" customFormat="1" ht="12" customHeight="1">
      <c r="B12" s="33"/>
      <c r="D12" s="28" t="s">
        <v>259</v>
      </c>
      <c r="L12" s="33"/>
    </row>
    <row r="13" spans="2:46" s="1" customFormat="1" ht="16.5" customHeight="1">
      <c r="B13" s="33"/>
      <c r="E13" s="319" t="s">
        <v>6766</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3021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ROUND(J92,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ROUND((SUM(BE92:BE134)),  2)</f>
        <v>0</v>
      </c>
      <c r="I37" s="95">
        <v>0.21</v>
      </c>
      <c r="J37" s="81">
        <f>ROUND(((SUM(BE92:BE134))*I37),  2)</f>
        <v>0</v>
      </c>
      <c r="L37" s="33"/>
    </row>
    <row r="38" spans="2:12" s="1" customFormat="1" ht="14.45" customHeight="1">
      <c r="B38" s="33"/>
      <c r="E38" s="28" t="s">
        <v>44</v>
      </c>
      <c r="F38" s="81">
        <f>ROUND((SUM(BF92:BF134)),  2)</f>
        <v>0</v>
      </c>
      <c r="I38" s="95">
        <v>0.12</v>
      </c>
      <c r="J38" s="81">
        <f>ROUND(((SUM(BF92:BF134))*I38),  2)</f>
        <v>0</v>
      </c>
      <c r="L38" s="33"/>
    </row>
    <row r="39" spans="2:12" s="1" customFormat="1" ht="14.45" hidden="1" customHeight="1">
      <c r="B39" s="33"/>
      <c r="E39" s="28" t="s">
        <v>45</v>
      </c>
      <c r="F39" s="81">
        <f>ROUND((SUM(BG92:BG134)),  2)</f>
        <v>0</v>
      </c>
      <c r="I39" s="95">
        <v>0.21</v>
      </c>
      <c r="J39" s="81">
        <f>0</f>
        <v>0</v>
      </c>
      <c r="L39" s="33"/>
    </row>
    <row r="40" spans="2:12" s="1" customFormat="1" ht="14.45" hidden="1" customHeight="1">
      <c r="B40" s="33"/>
      <c r="E40" s="28" t="s">
        <v>46</v>
      </c>
      <c r="F40" s="81">
        <f>ROUND((SUM(BH92:BH134)),  2)</f>
        <v>0</v>
      </c>
      <c r="I40" s="95">
        <v>0.12</v>
      </c>
      <c r="J40" s="81">
        <f>0</f>
        <v>0</v>
      </c>
      <c r="L40" s="33"/>
    </row>
    <row r="41" spans="2:12" s="1" customFormat="1" ht="14.45" hidden="1" customHeight="1">
      <c r="B41" s="33"/>
      <c r="E41" s="28" t="s">
        <v>47</v>
      </c>
      <c r="F41" s="81">
        <f>ROUND((SUM(BI92:BI134)),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6216</v>
      </c>
      <c r="F54" s="318"/>
      <c r="G54" s="318"/>
      <c r="H54" s="318"/>
      <c r="L54" s="21"/>
    </row>
    <row r="55" spans="2:12" ht="12" customHeight="1">
      <c r="B55" s="21"/>
      <c r="C55" s="28" t="s">
        <v>257</v>
      </c>
      <c r="L55" s="21"/>
    </row>
    <row r="56" spans="2:12" s="1" customFormat="1" ht="16.5" customHeight="1">
      <c r="B56" s="33"/>
      <c r="E56" s="327" t="s">
        <v>6743</v>
      </c>
      <c r="F56" s="342"/>
      <c r="G56" s="342"/>
      <c r="H56" s="342"/>
      <c r="L56" s="33"/>
    </row>
    <row r="57" spans="2:12" s="1" customFormat="1" ht="12" customHeight="1">
      <c r="B57" s="33"/>
      <c r="C57" s="28" t="s">
        <v>259</v>
      </c>
      <c r="L57" s="33"/>
    </row>
    <row r="58" spans="2:12" s="1" customFormat="1" ht="16.5" customHeight="1">
      <c r="B58" s="33"/>
      <c r="E58" s="319" t="str">
        <f>E13</f>
        <v>2024/HEX/04-03-14-2 - D.1.4.2-Ústřední vytápění</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Ing.L.Boušek</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J92</f>
        <v>0</v>
      </c>
      <c r="L67" s="33"/>
      <c r="AU67" s="18" t="s">
        <v>266</v>
      </c>
    </row>
    <row r="68" spans="2:47" s="8" customFormat="1" ht="24.95" customHeight="1">
      <c r="B68" s="105"/>
      <c r="D68" s="106" t="s">
        <v>6767</v>
      </c>
      <c r="E68" s="107"/>
      <c r="F68" s="107"/>
      <c r="G68" s="107"/>
      <c r="H68" s="107"/>
      <c r="I68" s="107"/>
      <c r="J68" s="108">
        <f>J93</f>
        <v>0</v>
      </c>
      <c r="L68" s="105"/>
    </row>
    <row r="69" spans="2:47" s="1" customFormat="1" ht="21.75" customHeight="1">
      <c r="B69" s="33"/>
      <c r="L69" s="33"/>
    </row>
    <row r="70" spans="2:47" s="1" customFormat="1" ht="6.95" customHeight="1">
      <c r="B70" s="41"/>
      <c r="C70" s="42"/>
      <c r="D70" s="42"/>
      <c r="E70" s="42"/>
      <c r="F70" s="42"/>
      <c r="G70" s="42"/>
      <c r="H70" s="42"/>
      <c r="I70" s="42"/>
      <c r="J70" s="42"/>
      <c r="K70" s="42"/>
      <c r="L70" s="33"/>
    </row>
    <row r="74" spans="2:47" s="1" customFormat="1" ht="6.95" customHeight="1">
      <c r="B74" s="43"/>
      <c r="C74" s="44"/>
      <c r="D74" s="44"/>
      <c r="E74" s="44"/>
      <c r="F74" s="44"/>
      <c r="G74" s="44"/>
      <c r="H74" s="44"/>
      <c r="I74" s="44"/>
      <c r="J74" s="44"/>
      <c r="K74" s="44"/>
      <c r="L74" s="33"/>
    </row>
    <row r="75" spans="2:47" s="1" customFormat="1" ht="24.95" customHeight="1">
      <c r="B75" s="33"/>
      <c r="C75" s="22" t="s">
        <v>291</v>
      </c>
      <c r="L75" s="33"/>
    </row>
    <row r="76" spans="2:47" s="1" customFormat="1" ht="6.95" customHeight="1">
      <c r="B76" s="33"/>
      <c r="L76" s="33"/>
    </row>
    <row r="77" spans="2:47" s="1" customFormat="1" ht="12" customHeight="1">
      <c r="B77" s="33"/>
      <c r="C77" s="28" t="s">
        <v>16</v>
      </c>
      <c r="L77" s="33"/>
    </row>
    <row r="78" spans="2:47" s="1" customFormat="1" ht="16.5" customHeight="1">
      <c r="B78" s="33"/>
      <c r="E78" s="340" t="str">
        <f>E7</f>
        <v>UPOL FTK – Rekonstrukce infrastruktury v areálu Neředín</v>
      </c>
      <c r="F78" s="341"/>
      <c r="G78" s="341"/>
      <c r="H78" s="341"/>
      <c r="L78" s="33"/>
    </row>
    <row r="79" spans="2:47" ht="12" customHeight="1">
      <c r="B79" s="21"/>
      <c r="C79" s="28" t="s">
        <v>255</v>
      </c>
      <c r="L79" s="21"/>
    </row>
    <row r="80" spans="2:47" ht="16.5" customHeight="1">
      <c r="B80" s="21"/>
      <c r="E80" s="340" t="s">
        <v>6216</v>
      </c>
      <c r="F80" s="318"/>
      <c r="G80" s="318"/>
      <c r="H80" s="318"/>
      <c r="L80" s="21"/>
    </row>
    <row r="81" spans="2:65" ht="12" customHeight="1">
      <c r="B81" s="21"/>
      <c r="C81" s="28" t="s">
        <v>257</v>
      </c>
      <c r="L81" s="21"/>
    </row>
    <row r="82" spans="2:65" s="1" customFormat="1" ht="16.5" customHeight="1">
      <c r="B82" s="33"/>
      <c r="E82" s="327" t="s">
        <v>6743</v>
      </c>
      <c r="F82" s="342"/>
      <c r="G82" s="342"/>
      <c r="H82" s="342"/>
      <c r="L82" s="33"/>
    </row>
    <row r="83" spans="2:65" s="1" customFormat="1" ht="12" customHeight="1">
      <c r="B83" s="33"/>
      <c r="C83" s="28" t="s">
        <v>259</v>
      </c>
      <c r="L83" s="33"/>
    </row>
    <row r="84" spans="2:65" s="1" customFormat="1" ht="16.5" customHeight="1">
      <c r="B84" s="33"/>
      <c r="E84" s="319" t="str">
        <f>E13</f>
        <v>2024/HEX/04-03-14-2 - D.1.4.2-Ústřední vytápění</v>
      </c>
      <c r="F84" s="342"/>
      <c r="G84" s="342"/>
      <c r="H84" s="342"/>
      <c r="L84" s="33"/>
    </row>
    <row r="85" spans="2:65" s="1" customFormat="1" ht="6.95" customHeight="1">
      <c r="B85" s="33"/>
      <c r="L85" s="33"/>
    </row>
    <row r="86" spans="2:65" s="1" customFormat="1" ht="12" customHeight="1">
      <c r="B86" s="33"/>
      <c r="C86" s="28" t="s">
        <v>22</v>
      </c>
      <c r="F86" s="26" t="str">
        <f>F16</f>
        <v xml:space="preserve"> </v>
      </c>
      <c r="I86" s="28" t="s">
        <v>24</v>
      </c>
      <c r="J86" s="49" t="str">
        <f>IF(J16="","",J16)</f>
        <v>4. 4. 2024</v>
      </c>
      <c r="L86" s="33"/>
    </row>
    <row r="87" spans="2:65" s="1" customFormat="1" ht="6.95" customHeight="1">
      <c r="B87" s="33"/>
      <c r="L87" s="33"/>
    </row>
    <row r="88" spans="2:65" s="1" customFormat="1" ht="15.2" customHeight="1">
      <c r="B88" s="33"/>
      <c r="C88" s="28" t="s">
        <v>26</v>
      </c>
      <c r="F88" s="26" t="str">
        <f>E19</f>
        <v>UPOL FTK</v>
      </c>
      <c r="I88" s="28" t="s">
        <v>32</v>
      </c>
      <c r="J88" s="31" t="str">
        <f>E25</f>
        <v>Hexaplan International</v>
      </c>
      <c r="L88" s="33"/>
    </row>
    <row r="89" spans="2:65" s="1" customFormat="1" ht="15.2" customHeight="1">
      <c r="B89" s="33"/>
      <c r="C89" s="28" t="s">
        <v>30</v>
      </c>
      <c r="F89" s="26" t="str">
        <f>IF(E22="","",E22)</f>
        <v>Vyplň údaj</v>
      </c>
      <c r="I89" s="28" t="s">
        <v>35</v>
      </c>
      <c r="J89" s="31" t="str">
        <f>E28</f>
        <v>Ing.L.Boušek</v>
      </c>
      <c r="L89" s="33"/>
    </row>
    <row r="90" spans="2:65" s="1" customFormat="1" ht="10.35" customHeight="1">
      <c r="B90" s="33"/>
      <c r="L90" s="33"/>
    </row>
    <row r="91" spans="2:65" s="10" customFormat="1" ht="29.25" customHeight="1">
      <c r="B91" s="113"/>
      <c r="C91" s="114" t="s">
        <v>292</v>
      </c>
      <c r="D91" s="115" t="s">
        <v>57</v>
      </c>
      <c r="E91" s="115" t="s">
        <v>53</v>
      </c>
      <c r="F91" s="115" t="s">
        <v>54</v>
      </c>
      <c r="G91" s="115" t="s">
        <v>293</v>
      </c>
      <c r="H91" s="115" t="s">
        <v>294</v>
      </c>
      <c r="I91" s="115" t="s">
        <v>295</v>
      </c>
      <c r="J91" s="115" t="s">
        <v>265</v>
      </c>
      <c r="K91" s="116" t="s">
        <v>296</v>
      </c>
      <c r="L91" s="113"/>
      <c r="M91" s="55" t="s">
        <v>21</v>
      </c>
      <c r="N91" s="56" t="s">
        <v>42</v>
      </c>
      <c r="O91" s="56" t="s">
        <v>297</v>
      </c>
      <c r="P91" s="56" t="s">
        <v>298</v>
      </c>
      <c r="Q91" s="56" t="s">
        <v>299</v>
      </c>
      <c r="R91" s="56" t="s">
        <v>300</v>
      </c>
      <c r="S91" s="56" t="s">
        <v>301</v>
      </c>
      <c r="T91" s="57" t="s">
        <v>302</v>
      </c>
    </row>
    <row r="92" spans="2:65" s="1" customFormat="1" ht="22.9" customHeight="1">
      <c r="B92" s="33"/>
      <c r="C92" s="60" t="s">
        <v>303</v>
      </c>
      <c r="J92" s="117">
        <f>BK92</f>
        <v>0</v>
      </c>
      <c r="L92" s="33"/>
      <c r="M92" s="58"/>
      <c r="N92" s="50"/>
      <c r="O92" s="50"/>
      <c r="P92" s="118">
        <f>P93</f>
        <v>0</v>
      </c>
      <c r="Q92" s="50"/>
      <c r="R92" s="118">
        <f>R93</f>
        <v>0</v>
      </c>
      <c r="S92" s="50"/>
      <c r="T92" s="119">
        <f>T93</f>
        <v>0</v>
      </c>
      <c r="AT92" s="18" t="s">
        <v>71</v>
      </c>
      <c r="AU92" s="18" t="s">
        <v>266</v>
      </c>
      <c r="BK92" s="120">
        <f>BK93</f>
        <v>0</v>
      </c>
    </row>
    <row r="93" spans="2:65" s="11" customFormat="1" ht="25.9" customHeight="1">
      <c r="B93" s="121"/>
      <c r="D93" s="122" t="s">
        <v>71</v>
      </c>
      <c r="E93" s="123" t="s">
        <v>1500</v>
      </c>
      <c r="F93" s="123" t="s">
        <v>6768</v>
      </c>
      <c r="I93" s="124"/>
      <c r="J93" s="125">
        <f>BK93</f>
        <v>0</v>
      </c>
      <c r="L93" s="121"/>
      <c r="M93" s="126"/>
      <c r="P93" s="127">
        <f>SUM(P94:P134)</f>
        <v>0</v>
      </c>
      <c r="R93" s="127">
        <f>SUM(R94:R134)</f>
        <v>0</v>
      </c>
      <c r="T93" s="128">
        <f>SUM(T94:T134)</f>
        <v>0</v>
      </c>
      <c r="AR93" s="122" t="s">
        <v>81</v>
      </c>
      <c r="AT93" s="129" t="s">
        <v>71</v>
      </c>
      <c r="AU93" s="129" t="s">
        <v>72</v>
      </c>
      <c r="AY93" s="122" t="s">
        <v>306</v>
      </c>
      <c r="BK93" s="130">
        <f>SUM(BK94:BK134)</f>
        <v>0</v>
      </c>
    </row>
    <row r="94" spans="2:65" s="1" customFormat="1" ht="16.5" customHeight="1">
      <c r="B94" s="33"/>
      <c r="C94" s="133" t="s">
        <v>79</v>
      </c>
      <c r="D94" s="133" t="s">
        <v>308</v>
      </c>
      <c r="E94" s="134" t="s">
        <v>3027</v>
      </c>
      <c r="F94" s="135" t="s">
        <v>6769</v>
      </c>
      <c r="G94" s="136" t="s">
        <v>240</v>
      </c>
      <c r="H94" s="137">
        <v>30</v>
      </c>
      <c r="I94" s="138"/>
      <c r="J94" s="139">
        <f t="shared" ref="J94:J134" si="0">ROUND(I94*H94,2)</f>
        <v>0</v>
      </c>
      <c r="K94" s="135" t="s">
        <v>311</v>
      </c>
      <c r="L94" s="33"/>
      <c r="M94" s="140" t="s">
        <v>21</v>
      </c>
      <c r="N94" s="141" t="s">
        <v>43</v>
      </c>
      <c r="P94" s="142">
        <f t="shared" ref="P94:P134" si="1">O94*H94</f>
        <v>0</v>
      </c>
      <c r="Q94" s="142">
        <v>0</v>
      </c>
      <c r="R94" s="142">
        <f t="shared" ref="R94:R134" si="2">Q94*H94</f>
        <v>0</v>
      </c>
      <c r="S94" s="142">
        <v>0</v>
      </c>
      <c r="T94" s="143">
        <f t="shared" ref="T94:T134" si="3">S94*H94</f>
        <v>0</v>
      </c>
      <c r="AR94" s="144" t="s">
        <v>368</v>
      </c>
      <c r="AT94" s="144" t="s">
        <v>308</v>
      </c>
      <c r="AU94" s="144" t="s">
        <v>79</v>
      </c>
      <c r="AY94" s="18" t="s">
        <v>306</v>
      </c>
      <c r="BE94" s="145">
        <f t="shared" ref="BE94:BE134" si="4">IF(N94="základní",J94,0)</f>
        <v>0</v>
      </c>
      <c r="BF94" s="145">
        <f t="shared" ref="BF94:BF134" si="5">IF(N94="snížená",J94,0)</f>
        <v>0</v>
      </c>
      <c r="BG94" s="145">
        <f t="shared" ref="BG94:BG134" si="6">IF(N94="zákl. přenesená",J94,0)</f>
        <v>0</v>
      </c>
      <c r="BH94" s="145">
        <f t="shared" ref="BH94:BH134" si="7">IF(N94="sníž. přenesená",J94,0)</f>
        <v>0</v>
      </c>
      <c r="BI94" s="145">
        <f t="shared" ref="BI94:BI134" si="8">IF(N94="nulová",J94,0)</f>
        <v>0</v>
      </c>
      <c r="BJ94" s="18" t="s">
        <v>79</v>
      </c>
      <c r="BK94" s="145">
        <f t="shared" ref="BK94:BK134" si="9">ROUND(I94*H94,2)</f>
        <v>0</v>
      </c>
      <c r="BL94" s="18" t="s">
        <v>368</v>
      </c>
      <c r="BM94" s="144" t="s">
        <v>81</v>
      </c>
    </row>
    <row r="95" spans="2:65" s="1" customFormat="1" ht="16.5" customHeight="1">
      <c r="B95" s="33"/>
      <c r="C95" s="133" t="s">
        <v>81</v>
      </c>
      <c r="D95" s="133" t="s">
        <v>308</v>
      </c>
      <c r="E95" s="134" t="s">
        <v>6770</v>
      </c>
      <c r="F95" s="135" t="s">
        <v>6771</v>
      </c>
      <c r="G95" s="136" t="s">
        <v>240</v>
      </c>
      <c r="H95" s="137">
        <v>50</v>
      </c>
      <c r="I95" s="138"/>
      <c r="J95" s="139">
        <f t="shared" si="0"/>
        <v>0</v>
      </c>
      <c r="K95" s="135" t="s">
        <v>311</v>
      </c>
      <c r="L95" s="33"/>
      <c r="M95" s="140" t="s">
        <v>21</v>
      </c>
      <c r="N95" s="141" t="s">
        <v>43</v>
      </c>
      <c r="P95" s="142">
        <f t="shared" si="1"/>
        <v>0</v>
      </c>
      <c r="Q95" s="142">
        <v>0</v>
      </c>
      <c r="R95" s="142">
        <f t="shared" si="2"/>
        <v>0</v>
      </c>
      <c r="S95" s="142">
        <v>0</v>
      </c>
      <c r="T95" s="143">
        <f t="shared" si="3"/>
        <v>0</v>
      </c>
      <c r="AR95" s="144" t="s">
        <v>368</v>
      </c>
      <c r="AT95" s="144" t="s">
        <v>308</v>
      </c>
      <c r="AU95" s="144" t="s">
        <v>79</v>
      </c>
      <c r="AY95" s="18" t="s">
        <v>306</v>
      </c>
      <c r="BE95" s="145">
        <f t="shared" si="4"/>
        <v>0</v>
      </c>
      <c r="BF95" s="145">
        <f t="shared" si="5"/>
        <v>0</v>
      </c>
      <c r="BG95" s="145">
        <f t="shared" si="6"/>
        <v>0</v>
      </c>
      <c r="BH95" s="145">
        <f t="shared" si="7"/>
        <v>0</v>
      </c>
      <c r="BI95" s="145">
        <f t="shared" si="8"/>
        <v>0</v>
      </c>
      <c r="BJ95" s="18" t="s">
        <v>79</v>
      </c>
      <c r="BK95" s="145">
        <f t="shared" si="9"/>
        <v>0</v>
      </c>
      <c r="BL95" s="18" t="s">
        <v>368</v>
      </c>
      <c r="BM95" s="144" t="s">
        <v>108</v>
      </c>
    </row>
    <row r="96" spans="2:65" s="1" customFormat="1" ht="16.5" customHeight="1">
      <c r="B96" s="33"/>
      <c r="C96" s="133" t="s">
        <v>89</v>
      </c>
      <c r="D96" s="133" t="s">
        <v>308</v>
      </c>
      <c r="E96" s="134" t="s">
        <v>6772</v>
      </c>
      <c r="F96" s="135" t="s">
        <v>6773</v>
      </c>
      <c r="G96" s="136" t="s">
        <v>240</v>
      </c>
      <c r="H96" s="137">
        <v>10</v>
      </c>
      <c r="I96" s="138"/>
      <c r="J96" s="139">
        <f t="shared" si="0"/>
        <v>0</v>
      </c>
      <c r="K96" s="135" t="s">
        <v>311</v>
      </c>
      <c r="L96" s="33"/>
      <c r="M96" s="140" t="s">
        <v>21</v>
      </c>
      <c r="N96" s="141" t="s">
        <v>43</v>
      </c>
      <c r="P96" s="142">
        <f t="shared" si="1"/>
        <v>0</v>
      </c>
      <c r="Q96" s="142">
        <v>0</v>
      </c>
      <c r="R96" s="142">
        <f t="shared" si="2"/>
        <v>0</v>
      </c>
      <c r="S96" s="142">
        <v>0</v>
      </c>
      <c r="T96" s="143">
        <f t="shared" si="3"/>
        <v>0</v>
      </c>
      <c r="AR96" s="144" t="s">
        <v>368</v>
      </c>
      <c r="AT96" s="144" t="s">
        <v>308</v>
      </c>
      <c r="AU96" s="144" t="s">
        <v>79</v>
      </c>
      <c r="AY96" s="18" t="s">
        <v>306</v>
      </c>
      <c r="BE96" s="145">
        <f t="shared" si="4"/>
        <v>0</v>
      </c>
      <c r="BF96" s="145">
        <f t="shared" si="5"/>
        <v>0</v>
      </c>
      <c r="BG96" s="145">
        <f t="shared" si="6"/>
        <v>0</v>
      </c>
      <c r="BH96" s="145">
        <f t="shared" si="7"/>
        <v>0</v>
      </c>
      <c r="BI96" s="145">
        <f t="shared" si="8"/>
        <v>0</v>
      </c>
      <c r="BJ96" s="18" t="s">
        <v>79</v>
      </c>
      <c r="BK96" s="145">
        <f t="shared" si="9"/>
        <v>0</v>
      </c>
      <c r="BL96" s="18" t="s">
        <v>368</v>
      </c>
      <c r="BM96" s="144" t="s">
        <v>351</v>
      </c>
    </row>
    <row r="97" spans="2:65" s="1" customFormat="1" ht="16.5" customHeight="1">
      <c r="B97" s="33"/>
      <c r="C97" s="133" t="s">
        <v>108</v>
      </c>
      <c r="D97" s="133" t="s">
        <v>308</v>
      </c>
      <c r="E97" s="134" t="s">
        <v>3033</v>
      </c>
      <c r="F97" s="135" t="s">
        <v>3034</v>
      </c>
      <c r="G97" s="136" t="s">
        <v>240</v>
      </c>
      <c r="H97" s="137">
        <v>90</v>
      </c>
      <c r="I97" s="138"/>
      <c r="J97" s="139">
        <f t="shared" si="0"/>
        <v>0</v>
      </c>
      <c r="K97" s="135" t="s">
        <v>311</v>
      </c>
      <c r="L97" s="33"/>
      <c r="M97" s="140" t="s">
        <v>21</v>
      </c>
      <c r="N97" s="141" t="s">
        <v>43</v>
      </c>
      <c r="P97" s="142">
        <f t="shared" si="1"/>
        <v>0</v>
      </c>
      <c r="Q97" s="142">
        <v>0</v>
      </c>
      <c r="R97" s="142">
        <f t="shared" si="2"/>
        <v>0</v>
      </c>
      <c r="S97" s="142">
        <v>0</v>
      </c>
      <c r="T97" s="143">
        <f t="shared" si="3"/>
        <v>0</v>
      </c>
      <c r="AR97" s="144" t="s">
        <v>368</v>
      </c>
      <c r="AT97" s="144" t="s">
        <v>308</v>
      </c>
      <c r="AU97" s="144" t="s">
        <v>79</v>
      </c>
      <c r="AY97" s="18" t="s">
        <v>306</v>
      </c>
      <c r="BE97" s="145">
        <f t="shared" si="4"/>
        <v>0</v>
      </c>
      <c r="BF97" s="145">
        <f t="shared" si="5"/>
        <v>0</v>
      </c>
      <c r="BG97" s="145">
        <f t="shared" si="6"/>
        <v>0</v>
      </c>
      <c r="BH97" s="145">
        <f t="shared" si="7"/>
        <v>0</v>
      </c>
      <c r="BI97" s="145">
        <f t="shared" si="8"/>
        <v>0</v>
      </c>
      <c r="BJ97" s="18" t="s">
        <v>79</v>
      </c>
      <c r="BK97" s="145">
        <f t="shared" si="9"/>
        <v>0</v>
      </c>
      <c r="BL97" s="18" t="s">
        <v>368</v>
      </c>
      <c r="BM97" s="144" t="s">
        <v>365</v>
      </c>
    </row>
    <row r="98" spans="2:65" s="1" customFormat="1" ht="16.5" customHeight="1">
      <c r="B98" s="33"/>
      <c r="C98" s="133" t="s">
        <v>343</v>
      </c>
      <c r="D98" s="133" t="s">
        <v>308</v>
      </c>
      <c r="E98" s="134" t="s">
        <v>3038</v>
      </c>
      <c r="F98" s="135" t="s">
        <v>3039</v>
      </c>
      <c r="G98" s="136" t="s">
        <v>240</v>
      </c>
      <c r="H98" s="137">
        <v>40</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379</v>
      </c>
    </row>
    <row r="99" spans="2:65" s="1" customFormat="1" ht="16.5" customHeight="1">
      <c r="B99" s="33"/>
      <c r="C99" s="133" t="s">
        <v>351</v>
      </c>
      <c r="D99" s="133" t="s">
        <v>308</v>
      </c>
      <c r="E99" s="134" t="s">
        <v>5568</v>
      </c>
      <c r="F99" s="135" t="s">
        <v>5569</v>
      </c>
      <c r="G99" s="136" t="s">
        <v>240</v>
      </c>
      <c r="H99" s="137">
        <v>10</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8</v>
      </c>
    </row>
    <row r="100" spans="2:65" s="1" customFormat="1" ht="16.5" customHeight="1">
      <c r="B100" s="33"/>
      <c r="C100" s="133" t="s">
        <v>359</v>
      </c>
      <c r="D100" s="133" t="s">
        <v>308</v>
      </c>
      <c r="E100" s="134" t="s">
        <v>5574</v>
      </c>
      <c r="F100" s="135" t="s">
        <v>5575</v>
      </c>
      <c r="G100" s="136" t="s">
        <v>661</v>
      </c>
      <c r="H100" s="137">
        <v>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406</v>
      </c>
    </row>
    <row r="101" spans="2:65" s="1" customFormat="1" ht="16.5" customHeight="1">
      <c r="B101" s="33"/>
      <c r="C101" s="133" t="s">
        <v>365</v>
      </c>
      <c r="D101" s="133" t="s">
        <v>308</v>
      </c>
      <c r="E101" s="134" t="s">
        <v>6774</v>
      </c>
      <c r="F101" s="135" t="s">
        <v>6775</v>
      </c>
      <c r="G101" s="136" t="s">
        <v>240</v>
      </c>
      <c r="H101" s="137">
        <v>30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368</v>
      </c>
    </row>
    <row r="102" spans="2:65" s="1" customFormat="1" ht="16.5" customHeight="1">
      <c r="B102" s="33"/>
      <c r="C102" s="133" t="s">
        <v>372</v>
      </c>
      <c r="D102" s="133" t="s">
        <v>308</v>
      </c>
      <c r="E102" s="134" t="s">
        <v>6776</v>
      </c>
      <c r="F102" s="135" t="s">
        <v>6777</v>
      </c>
      <c r="G102" s="136" t="s">
        <v>240</v>
      </c>
      <c r="H102" s="137">
        <v>40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432</v>
      </c>
    </row>
    <row r="103" spans="2:65" s="1" customFormat="1" ht="16.5" customHeight="1">
      <c r="B103" s="33"/>
      <c r="C103" s="133" t="s">
        <v>379</v>
      </c>
      <c r="D103" s="133" t="s">
        <v>308</v>
      </c>
      <c r="E103" s="134" t="s">
        <v>6778</v>
      </c>
      <c r="F103" s="135" t="s">
        <v>6779</v>
      </c>
      <c r="G103" s="136" t="s">
        <v>240</v>
      </c>
      <c r="H103" s="137">
        <v>10</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446</v>
      </c>
    </row>
    <row r="104" spans="2:65" s="1" customFormat="1" ht="16.5" customHeight="1">
      <c r="B104" s="33"/>
      <c r="C104" s="133" t="s">
        <v>384</v>
      </c>
      <c r="D104" s="133" t="s">
        <v>308</v>
      </c>
      <c r="E104" s="134" t="s">
        <v>3053</v>
      </c>
      <c r="F104" s="135" t="s">
        <v>3054</v>
      </c>
      <c r="G104" s="136" t="s">
        <v>240</v>
      </c>
      <c r="H104" s="137">
        <v>90</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460</v>
      </c>
    </row>
    <row r="105" spans="2:65" s="1" customFormat="1" ht="16.5" customHeight="1">
      <c r="B105" s="33"/>
      <c r="C105" s="133" t="s">
        <v>8</v>
      </c>
      <c r="D105" s="133" t="s">
        <v>308</v>
      </c>
      <c r="E105" s="134" t="s">
        <v>3056</v>
      </c>
      <c r="F105" s="135" t="s">
        <v>3057</v>
      </c>
      <c r="G105" s="136" t="s">
        <v>375</v>
      </c>
      <c r="H105" s="137">
        <v>0.1</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476</v>
      </c>
    </row>
    <row r="106" spans="2:65" s="1" customFormat="1" ht="16.5" customHeight="1">
      <c r="B106" s="33"/>
      <c r="C106" s="133" t="s">
        <v>400</v>
      </c>
      <c r="D106" s="133" t="s">
        <v>308</v>
      </c>
      <c r="E106" s="134" t="s">
        <v>5582</v>
      </c>
      <c r="F106" s="135" t="s">
        <v>5583</v>
      </c>
      <c r="G106" s="136" t="s">
        <v>661</v>
      </c>
      <c r="H106" s="137">
        <v>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489</v>
      </c>
    </row>
    <row r="107" spans="2:65" s="1" customFormat="1" ht="16.5" customHeight="1">
      <c r="B107" s="33"/>
      <c r="C107" s="133" t="s">
        <v>406</v>
      </c>
      <c r="D107" s="133" t="s">
        <v>308</v>
      </c>
      <c r="E107" s="134" t="s">
        <v>5580</v>
      </c>
      <c r="F107" s="135" t="s">
        <v>5581</v>
      </c>
      <c r="G107" s="136" t="s">
        <v>661</v>
      </c>
      <c r="H107" s="137">
        <v>2</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504</v>
      </c>
    </row>
    <row r="108" spans="2:65" s="1" customFormat="1" ht="16.5" customHeight="1">
      <c r="B108" s="33"/>
      <c r="C108" s="133" t="s">
        <v>414</v>
      </c>
      <c r="D108" s="133" t="s">
        <v>308</v>
      </c>
      <c r="E108" s="134" t="s">
        <v>5584</v>
      </c>
      <c r="F108" s="135" t="s">
        <v>5585</v>
      </c>
      <c r="G108" s="136" t="s">
        <v>661</v>
      </c>
      <c r="H108" s="137">
        <v>4</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517</v>
      </c>
    </row>
    <row r="109" spans="2:65" s="1" customFormat="1" ht="16.5" customHeight="1">
      <c r="B109" s="33"/>
      <c r="C109" s="133" t="s">
        <v>368</v>
      </c>
      <c r="D109" s="133" t="s">
        <v>308</v>
      </c>
      <c r="E109" s="134" t="s">
        <v>6780</v>
      </c>
      <c r="F109" s="135" t="s">
        <v>6781</v>
      </c>
      <c r="G109" s="136" t="s">
        <v>661</v>
      </c>
      <c r="H109" s="137">
        <v>2</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530</v>
      </c>
    </row>
    <row r="110" spans="2:65" s="1" customFormat="1" ht="16.5" customHeight="1">
      <c r="B110" s="33"/>
      <c r="C110" s="133" t="s">
        <v>426</v>
      </c>
      <c r="D110" s="133" t="s">
        <v>308</v>
      </c>
      <c r="E110" s="134" t="s">
        <v>3061</v>
      </c>
      <c r="F110" s="135" t="s">
        <v>3062</v>
      </c>
      <c r="G110" s="136" t="s">
        <v>661</v>
      </c>
      <c r="H110" s="137">
        <v>2</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545</v>
      </c>
    </row>
    <row r="111" spans="2:65" s="1" customFormat="1" ht="16.5" customHeight="1">
      <c r="B111" s="33"/>
      <c r="C111" s="133" t="s">
        <v>432</v>
      </c>
      <c r="D111" s="133" t="s">
        <v>308</v>
      </c>
      <c r="E111" s="134" t="s">
        <v>6782</v>
      </c>
      <c r="F111" s="135" t="s">
        <v>6783</v>
      </c>
      <c r="G111" s="136" t="s">
        <v>661</v>
      </c>
      <c r="H111" s="137">
        <v>2</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562</v>
      </c>
    </row>
    <row r="112" spans="2:65" s="1" customFormat="1" ht="16.5" customHeight="1">
      <c r="B112" s="33"/>
      <c r="C112" s="133" t="s">
        <v>439</v>
      </c>
      <c r="D112" s="133" t="s">
        <v>308</v>
      </c>
      <c r="E112" s="134" t="s">
        <v>6784</v>
      </c>
      <c r="F112" s="135" t="s">
        <v>6785</v>
      </c>
      <c r="G112" s="136" t="s">
        <v>661</v>
      </c>
      <c r="H112" s="137">
        <v>1</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578</v>
      </c>
    </row>
    <row r="113" spans="2:65" s="1" customFormat="1" ht="16.5" customHeight="1">
      <c r="B113" s="33"/>
      <c r="C113" s="133" t="s">
        <v>446</v>
      </c>
      <c r="D113" s="133" t="s">
        <v>308</v>
      </c>
      <c r="E113" s="134" t="s">
        <v>6786</v>
      </c>
      <c r="F113" s="135" t="s">
        <v>6787</v>
      </c>
      <c r="G113" s="136" t="s">
        <v>661</v>
      </c>
      <c r="H113" s="137">
        <v>1</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591</v>
      </c>
    </row>
    <row r="114" spans="2:65" s="1" customFormat="1" ht="16.5" customHeight="1">
      <c r="B114" s="33"/>
      <c r="C114" s="133" t="s">
        <v>7</v>
      </c>
      <c r="D114" s="133" t="s">
        <v>308</v>
      </c>
      <c r="E114" s="134" t="s">
        <v>3070</v>
      </c>
      <c r="F114" s="135" t="s">
        <v>3071</v>
      </c>
      <c r="G114" s="136" t="s">
        <v>375</v>
      </c>
      <c r="H114" s="137">
        <v>0.05</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603</v>
      </c>
    </row>
    <row r="115" spans="2:65" s="1" customFormat="1" ht="16.5" customHeight="1">
      <c r="B115" s="33"/>
      <c r="C115" s="133" t="s">
        <v>460</v>
      </c>
      <c r="D115" s="133" t="s">
        <v>308</v>
      </c>
      <c r="E115" s="134" t="s">
        <v>5598</v>
      </c>
      <c r="F115" s="135" t="s">
        <v>5599</v>
      </c>
      <c r="G115" s="136" t="s">
        <v>375</v>
      </c>
      <c r="H115" s="137">
        <v>0.05</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618</v>
      </c>
    </row>
    <row r="116" spans="2:65" s="1" customFormat="1" ht="16.5" customHeight="1">
      <c r="B116" s="33"/>
      <c r="C116" s="133" t="s">
        <v>468</v>
      </c>
      <c r="D116" s="133" t="s">
        <v>308</v>
      </c>
      <c r="E116" s="134" t="s">
        <v>3078</v>
      </c>
      <c r="F116" s="135" t="s">
        <v>6788</v>
      </c>
      <c r="G116" s="136" t="s">
        <v>661</v>
      </c>
      <c r="H116" s="137">
        <v>2</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635</v>
      </c>
    </row>
    <row r="117" spans="2:65" s="1" customFormat="1" ht="16.5" customHeight="1">
      <c r="B117" s="33"/>
      <c r="C117" s="133" t="s">
        <v>476</v>
      </c>
      <c r="D117" s="133" t="s">
        <v>308</v>
      </c>
      <c r="E117" s="134" t="s">
        <v>6789</v>
      </c>
      <c r="F117" s="135" t="s">
        <v>6790</v>
      </c>
      <c r="G117" s="136" t="s">
        <v>661</v>
      </c>
      <c r="H117" s="137">
        <v>1</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368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368</v>
      </c>
      <c r="BM117" s="144" t="s">
        <v>646</v>
      </c>
    </row>
    <row r="118" spans="2:65" s="1" customFormat="1" ht="16.5" customHeight="1">
      <c r="B118" s="33"/>
      <c r="C118" s="133" t="s">
        <v>482</v>
      </c>
      <c r="D118" s="133" t="s">
        <v>308</v>
      </c>
      <c r="E118" s="134" t="s">
        <v>6791</v>
      </c>
      <c r="F118" s="135" t="s">
        <v>6792</v>
      </c>
      <c r="G118" s="136" t="s">
        <v>661</v>
      </c>
      <c r="H118" s="137">
        <v>1</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368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368</v>
      </c>
      <c r="BM118" s="144" t="s">
        <v>658</v>
      </c>
    </row>
    <row r="119" spans="2:65" s="1" customFormat="1" ht="16.5" customHeight="1">
      <c r="B119" s="33"/>
      <c r="C119" s="133" t="s">
        <v>489</v>
      </c>
      <c r="D119" s="133" t="s">
        <v>308</v>
      </c>
      <c r="E119" s="134" t="s">
        <v>6793</v>
      </c>
      <c r="F119" s="135" t="s">
        <v>6794</v>
      </c>
      <c r="G119" s="136" t="s">
        <v>661</v>
      </c>
      <c r="H119" s="137">
        <v>1</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368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368</v>
      </c>
      <c r="BM119" s="144" t="s">
        <v>680</v>
      </c>
    </row>
    <row r="120" spans="2:65" s="1" customFormat="1" ht="16.5" customHeight="1">
      <c r="B120" s="33"/>
      <c r="C120" s="133" t="s">
        <v>497</v>
      </c>
      <c r="D120" s="133" t="s">
        <v>308</v>
      </c>
      <c r="E120" s="134" t="s">
        <v>6795</v>
      </c>
      <c r="F120" s="135" t="s">
        <v>6796</v>
      </c>
      <c r="G120" s="136" t="s">
        <v>661</v>
      </c>
      <c r="H120" s="137">
        <v>1</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368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368</v>
      </c>
      <c r="BM120" s="144" t="s">
        <v>709</v>
      </c>
    </row>
    <row r="121" spans="2:65" s="1" customFormat="1" ht="16.5" customHeight="1">
      <c r="B121" s="33"/>
      <c r="C121" s="133" t="s">
        <v>504</v>
      </c>
      <c r="D121" s="133" t="s">
        <v>308</v>
      </c>
      <c r="E121" s="134" t="s">
        <v>6797</v>
      </c>
      <c r="F121" s="135" t="s">
        <v>6798</v>
      </c>
      <c r="G121" s="136" t="s">
        <v>375</v>
      </c>
      <c r="H121" s="137">
        <v>0.1</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368</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368</v>
      </c>
      <c r="BM121" s="144" t="s">
        <v>719</v>
      </c>
    </row>
    <row r="122" spans="2:65" s="1" customFormat="1" ht="16.5" customHeight="1">
      <c r="B122" s="33"/>
      <c r="C122" s="133" t="s">
        <v>511</v>
      </c>
      <c r="D122" s="133" t="s">
        <v>308</v>
      </c>
      <c r="E122" s="134" t="s">
        <v>3090</v>
      </c>
      <c r="F122" s="135" t="s">
        <v>3091</v>
      </c>
      <c r="G122" s="136" t="s">
        <v>375</v>
      </c>
      <c r="H122" s="137">
        <v>0.2</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368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368</v>
      </c>
      <c r="BM122" s="144" t="s">
        <v>732</v>
      </c>
    </row>
    <row r="123" spans="2:65" s="1" customFormat="1" ht="16.5" customHeight="1">
      <c r="B123" s="33"/>
      <c r="C123" s="133" t="s">
        <v>517</v>
      </c>
      <c r="D123" s="133" t="s">
        <v>308</v>
      </c>
      <c r="E123" s="134" t="s">
        <v>5612</v>
      </c>
      <c r="F123" s="135" t="s">
        <v>5613</v>
      </c>
      <c r="G123" s="136" t="s">
        <v>236</v>
      </c>
      <c r="H123" s="137">
        <v>63</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368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368</v>
      </c>
      <c r="BM123" s="144" t="s">
        <v>752</v>
      </c>
    </row>
    <row r="124" spans="2:65" s="1" customFormat="1" ht="16.5" customHeight="1">
      <c r="B124" s="33"/>
      <c r="C124" s="133" t="s">
        <v>523</v>
      </c>
      <c r="D124" s="133" t="s">
        <v>308</v>
      </c>
      <c r="E124" s="134" t="s">
        <v>5614</v>
      </c>
      <c r="F124" s="135" t="s">
        <v>5615</v>
      </c>
      <c r="G124" s="136" t="s">
        <v>236</v>
      </c>
      <c r="H124" s="137">
        <v>63</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368</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368</v>
      </c>
      <c r="BM124" s="144" t="s">
        <v>764</v>
      </c>
    </row>
    <row r="125" spans="2:65" s="1" customFormat="1" ht="16.5" customHeight="1">
      <c r="B125" s="33"/>
      <c r="C125" s="133" t="s">
        <v>530</v>
      </c>
      <c r="D125" s="133" t="s">
        <v>308</v>
      </c>
      <c r="E125" s="134" t="s">
        <v>3098</v>
      </c>
      <c r="F125" s="135" t="s">
        <v>3099</v>
      </c>
      <c r="G125" s="136" t="s">
        <v>240</v>
      </c>
      <c r="H125" s="137">
        <v>25</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368</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368</v>
      </c>
      <c r="BM125" s="144" t="s">
        <v>776</v>
      </c>
    </row>
    <row r="126" spans="2:65" s="1" customFormat="1" ht="16.5" customHeight="1">
      <c r="B126" s="33"/>
      <c r="C126" s="133" t="s">
        <v>538</v>
      </c>
      <c r="D126" s="133" t="s">
        <v>308</v>
      </c>
      <c r="E126" s="134" t="s">
        <v>6799</v>
      </c>
      <c r="F126" s="135" t="s">
        <v>6800</v>
      </c>
      <c r="G126" s="136" t="s">
        <v>661</v>
      </c>
      <c r="H126" s="137">
        <v>1</v>
      </c>
      <c r="I126" s="138"/>
      <c r="J126" s="139">
        <f t="shared" si="0"/>
        <v>0</v>
      </c>
      <c r="K126" s="135" t="s">
        <v>311</v>
      </c>
      <c r="L126" s="33"/>
      <c r="M126" s="140" t="s">
        <v>21</v>
      </c>
      <c r="N126" s="141" t="s">
        <v>43</v>
      </c>
      <c r="P126" s="142">
        <f t="shared" si="1"/>
        <v>0</v>
      </c>
      <c r="Q126" s="142">
        <v>0</v>
      </c>
      <c r="R126" s="142">
        <f t="shared" si="2"/>
        <v>0</v>
      </c>
      <c r="S126" s="142">
        <v>0</v>
      </c>
      <c r="T126" s="143">
        <f t="shared" si="3"/>
        <v>0</v>
      </c>
      <c r="AR126" s="144" t="s">
        <v>368</v>
      </c>
      <c r="AT126" s="144" t="s">
        <v>308</v>
      </c>
      <c r="AU126" s="144" t="s">
        <v>79</v>
      </c>
      <c r="AY126" s="18" t="s">
        <v>306</v>
      </c>
      <c r="BE126" s="145">
        <f t="shared" si="4"/>
        <v>0</v>
      </c>
      <c r="BF126" s="145">
        <f t="shared" si="5"/>
        <v>0</v>
      </c>
      <c r="BG126" s="145">
        <f t="shared" si="6"/>
        <v>0</v>
      </c>
      <c r="BH126" s="145">
        <f t="shared" si="7"/>
        <v>0</v>
      </c>
      <c r="BI126" s="145">
        <f t="shared" si="8"/>
        <v>0</v>
      </c>
      <c r="BJ126" s="18" t="s">
        <v>79</v>
      </c>
      <c r="BK126" s="145">
        <f t="shared" si="9"/>
        <v>0</v>
      </c>
      <c r="BL126" s="18" t="s">
        <v>368</v>
      </c>
      <c r="BM126" s="144" t="s">
        <v>790</v>
      </c>
    </row>
    <row r="127" spans="2:65" s="1" customFormat="1" ht="16.5" customHeight="1">
      <c r="B127" s="33"/>
      <c r="C127" s="133" t="s">
        <v>545</v>
      </c>
      <c r="D127" s="133" t="s">
        <v>308</v>
      </c>
      <c r="E127" s="134" t="s">
        <v>6801</v>
      </c>
      <c r="F127" s="135" t="s">
        <v>6802</v>
      </c>
      <c r="G127" s="136" t="s">
        <v>661</v>
      </c>
      <c r="H127" s="137">
        <v>1</v>
      </c>
      <c r="I127" s="138"/>
      <c r="J127" s="139">
        <f t="shared" si="0"/>
        <v>0</v>
      </c>
      <c r="K127" s="135" t="s">
        <v>311</v>
      </c>
      <c r="L127" s="33"/>
      <c r="M127" s="140" t="s">
        <v>21</v>
      </c>
      <c r="N127" s="141" t="s">
        <v>43</v>
      </c>
      <c r="P127" s="142">
        <f t="shared" si="1"/>
        <v>0</v>
      </c>
      <c r="Q127" s="142">
        <v>0</v>
      </c>
      <c r="R127" s="142">
        <f t="shared" si="2"/>
        <v>0</v>
      </c>
      <c r="S127" s="142">
        <v>0</v>
      </c>
      <c r="T127" s="143">
        <f t="shared" si="3"/>
        <v>0</v>
      </c>
      <c r="AR127" s="144" t="s">
        <v>368</v>
      </c>
      <c r="AT127" s="144" t="s">
        <v>308</v>
      </c>
      <c r="AU127" s="144" t="s">
        <v>79</v>
      </c>
      <c r="AY127" s="18" t="s">
        <v>306</v>
      </c>
      <c r="BE127" s="145">
        <f t="shared" si="4"/>
        <v>0</v>
      </c>
      <c r="BF127" s="145">
        <f t="shared" si="5"/>
        <v>0</v>
      </c>
      <c r="BG127" s="145">
        <f t="shared" si="6"/>
        <v>0</v>
      </c>
      <c r="BH127" s="145">
        <f t="shared" si="7"/>
        <v>0</v>
      </c>
      <c r="BI127" s="145">
        <f t="shared" si="8"/>
        <v>0</v>
      </c>
      <c r="BJ127" s="18" t="s">
        <v>79</v>
      </c>
      <c r="BK127" s="145">
        <f t="shared" si="9"/>
        <v>0</v>
      </c>
      <c r="BL127" s="18" t="s">
        <v>368</v>
      </c>
      <c r="BM127" s="144" t="s">
        <v>802</v>
      </c>
    </row>
    <row r="128" spans="2:65" s="1" customFormat="1" ht="16.5" customHeight="1">
      <c r="B128" s="33"/>
      <c r="C128" s="133" t="s">
        <v>553</v>
      </c>
      <c r="D128" s="133" t="s">
        <v>308</v>
      </c>
      <c r="E128" s="134" t="s">
        <v>3110</v>
      </c>
      <c r="F128" s="135" t="s">
        <v>3111</v>
      </c>
      <c r="G128" s="136" t="s">
        <v>661</v>
      </c>
      <c r="H128" s="137">
        <v>1</v>
      </c>
      <c r="I128" s="138"/>
      <c r="J128" s="139">
        <f t="shared" si="0"/>
        <v>0</v>
      </c>
      <c r="K128" s="135" t="s">
        <v>311</v>
      </c>
      <c r="L128" s="33"/>
      <c r="M128" s="140" t="s">
        <v>21</v>
      </c>
      <c r="N128" s="141" t="s">
        <v>43</v>
      </c>
      <c r="P128" s="142">
        <f t="shared" si="1"/>
        <v>0</v>
      </c>
      <c r="Q128" s="142">
        <v>0</v>
      </c>
      <c r="R128" s="142">
        <f t="shared" si="2"/>
        <v>0</v>
      </c>
      <c r="S128" s="142">
        <v>0</v>
      </c>
      <c r="T128" s="143">
        <f t="shared" si="3"/>
        <v>0</v>
      </c>
      <c r="AR128" s="144" t="s">
        <v>368</v>
      </c>
      <c r="AT128" s="144" t="s">
        <v>308</v>
      </c>
      <c r="AU128" s="144" t="s">
        <v>79</v>
      </c>
      <c r="AY128" s="18" t="s">
        <v>306</v>
      </c>
      <c r="BE128" s="145">
        <f t="shared" si="4"/>
        <v>0</v>
      </c>
      <c r="BF128" s="145">
        <f t="shared" si="5"/>
        <v>0</v>
      </c>
      <c r="BG128" s="145">
        <f t="shared" si="6"/>
        <v>0</v>
      </c>
      <c r="BH128" s="145">
        <f t="shared" si="7"/>
        <v>0</v>
      </c>
      <c r="BI128" s="145">
        <f t="shared" si="8"/>
        <v>0</v>
      </c>
      <c r="BJ128" s="18" t="s">
        <v>79</v>
      </c>
      <c r="BK128" s="145">
        <f t="shared" si="9"/>
        <v>0</v>
      </c>
      <c r="BL128" s="18" t="s">
        <v>368</v>
      </c>
      <c r="BM128" s="144" t="s">
        <v>816</v>
      </c>
    </row>
    <row r="129" spans="2:65" s="1" customFormat="1" ht="16.5" customHeight="1">
      <c r="B129" s="33"/>
      <c r="C129" s="133" t="s">
        <v>562</v>
      </c>
      <c r="D129" s="133" t="s">
        <v>308</v>
      </c>
      <c r="E129" s="134" t="s">
        <v>3107</v>
      </c>
      <c r="F129" s="135" t="s">
        <v>5620</v>
      </c>
      <c r="G129" s="136" t="s">
        <v>661</v>
      </c>
      <c r="H129" s="137">
        <v>10</v>
      </c>
      <c r="I129" s="138"/>
      <c r="J129" s="139">
        <f t="shared" si="0"/>
        <v>0</v>
      </c>
      <c r="K129" s="135" t="s">
        <v>311</v>
      </c>
      <c r="L129" s="33"/>
      <c r="M129" s="140" t="s">
        <v>21</v>
      </c>
      <c r="N129" s="141" t="s">
        <v>43</v>
      </c>
      <c r="P129" s="142">
        <f t="shared" si="1"/>
        <v>0</v>
      </c>
      <c r="Q129" s="142">
        <v>0</v>
      </c>
      <c r="R129" s="142">
        <f t="shared" si="2"/>
        <v>0</v>
      </c>
      <c r="S129" s="142">
        <v>0</v>
      </c>
      <c r="T129" s="143">
        <f t="shared" si="3"/>
        <v>0</v>
      </c>
      <c r="AR129" s="144" t="s">
        <v>368</v>
      </c>
      <c r="AT129" s="144" t="s">
        <v>308</v>
      </c>
      <c r="AU129" s="144" t="s">
        <v>79</v>
      </c>
      <c r="AY129" s="18" t="s">
        <v>306</v>
      </c>
      <c r="BE129" s="145">
        <f t="shared" si="4"/>
        <v>0</v>
      </c>
      <c r="BF129" s="145">
        <f t="shared" si="5"/>
        <v>0</v>
      </c>
      <c r="BG129" s="145">
        <f t="shared" si="6"/>
        <v>0</v>
      </c>
      <c r="BH129" s="145">
        <f t="shared" si="7"/>
        <v>0</v>
      </c>
      <c r="BI129" s="145">
        <f t="shared" si="8"/>
        <v>0</v>
      </c>
      <c r="BJ129" s="18" t="s">
        <v>79</v>
      </c>
      <c r="BK129" s="145">
        <f t="shared" si="9"/>
        <v>0</v>
      </c>
      <c r="BL129" s="18" t="s">
        <v>368</v>
      </c>
      <c r="BM129" s="144" t="s">
        <v>828</v>
      </c>
    </row>
    <row r="130" spans="2:65" s="1" customFormat="1" ht="16.5" customHeight="1">
      <c r="B130" s="33"/>
      <c r="C130" s="133" t="s">
        <v>571</v>
      </c>
      <c r="D130" s="133" t="s">
        <v>308</v>
      </c>
      <c r="E130" s="134" t="s">
        <v>5621</v>
      </c>
      <c r="F130" s="135" t="s">
        <v>5622</v>
      </c>
      <c r="G130" s="136" t="s">
        <v>240</v>
      </c>
      <c r="H130" s="137">
        <v>75</v>
      </c>
      <c r="I130" s="138"/>
      <c r="J130" s="139">
        <f t="shared" si="0"/>
        <v>0</v>
      </c>
      <c r="K130" s="135" t="s">
        <v>311</v>
      </c>
      <c r="L130" s="33"/>
      <c r="M130" s="140" t="s">
        <v>21</v>
      </c>
      <c r="N130" s="141" t="s">
        <v>43</v>
      </c>
      <c r="P130" s="142">
        <f t="shared" si="1"/>
        <v>0</v>
      </c>
      <c r="Q130" s="142">
        <v>0</v>
      </c>
      <c r="R130" s="142">
        <f t="shared" si="2"/>
        <v>0</v>
      </c>
      <c r="S130" s="142">
        <v>0</v>
      </c>
      <c r="T130" s="143">
        <f t="shared" si="3"/>
        <v>0</v>
      </c>
      <c r="AR130" s="144" t="s">
        <v>368</v>
      </c>
      <c r="AT130" s="144" t="s">
        <v>308</v>
      </c>
      <c r="AU130" s="144" t="s">
        <v>79</v>
      </c>
      <c r="AY130" s="18" t="s">
        <v>306</v>
      </c>
      <c r="BE130" s="145">
        <f t="shared" si="4"/>
        <v>0</v>
      </c>
      <c r="BF130" s="145">
        <f t="shared" si="5"/>
        <v>0</v>
      </c>
      <c r="BG130" s="145">
        <f t="shared" si="6"/>
        <v>0</v>
      </c>
      <c r="BH130" s="145">
        <f t="shared" si="7"/>
        <v>0</v>
      </c>
      <c r="BI130" s="145">
        <f t="shared" si="8"/>
        <v>0</v>
      </c>
      <c r="BJ130" s="18" t="s">
        <v>79</v>
      </c>
      <c r="BK130" s="145">
        <f t="shared" si="9"/>
        <v>0</v>
      </c>
      <c r="BL130" s="18" t="s">
        <v>368</v>
      </c>
      <c r="BM130" s="144" t="s">
        <v>839</v>
      </c>
    </row>
    <row r="131" spans="2:65" s="1" customFormat="1" ht="16.5" customHeight="1">
      <c r="B131" s="33"/>
      <c r="C131" s="133" t="s">
        <v>578</v>
      </c>
      <c r="D131" s="133" t="s">
        <v>308</v>
      </c>
      <c r="E131" s="134" t="s">
        <v>3113</v>
      </c>
      <c r="F131" s="135" t="s">
        <v>3114</v>
      </c>
      <c r="G131" s="136" t="s">
        <v>375</v>
      </c>
      <c r="H131" s="137">
        <v>0.3</v>
      </c>
      <c r="I131" s="138"/>
      <c r="J131" s="139">
        <f t="shared" si="0"/>
        <v>0</v>
      </c>
      <c r="K131" s="135" t="s">
        <v>311</v>
      </c>
      <c r="L131" s="33"/>
      <c r="M131" s="140" t="s">
        <v>21</v>
      </c>
      <c r="N131" s="141" t="s">
        <v>43</v>
      </c>
      <c r="P131" s="142">
        <f t="shared" si="1"/>
        <v>0</v>
      </c>
      <c r="Q131" s="142">
        <v>0</v>
      </c>
      <c r="R131" s="142">
        <f t="shared" si="2"/>
        <v>0</v>
      </c>
      <c r="S131" s="142">
        <v>0</v>
      </c>
      <c r="T131" s="143">
        <f t="shared" si="3"/>
        <v>0</v>
      </c>
      <c r="AR131" s="144" t="s">
        <v>368</v>
      </c>
      <c r="AT131" s="144" t="s">
        <v>308</v>
      </c>
      <c r="AU131" s="144" t="s">
        <v>79</v>
      </c>
      <c r="AY131" s="18" t="s">
        <v>306</v>
      </c>
      <c r="BE131" s="145">
        <f t="shared" si="4"/>
        <v>0</v>
      </c>
      <c r="BF131" s="145">
        <f t="shared" si="5"/>
        <v>0</v>
      </c>
      <c r="BG131" s="145">
        <f t="shared" si="6"/>
        <v>0</v>
      </c>
      <c r="BH131" s="145">
        <f t="shared" si="7"/>
        <v>0</v>
      </c>
      <c r="BI131" s="145">
        <f t="shared" si="8"/>
        <v>0</v>
      </c>
      <c r="BJ131" s="18" t="s">
        <v>79</v>
      </c>
      <c r="BK131" s="145">
        <f t="shared" si="9"/>
        <v>0</v>
      </c>
      <c r="BL131" s="18" t="s">
        <v>368</v>
      </c>
      <c r="BM131" s="144" t="s">
        <v>852</v>
      </c>
    </row>
    <row r="132" spans="2:65" s="1" customFormat="1" ht="24.2" customHeight="1">
      <c r="B132" s="33"/>
      <c r="C132" s="133" t="s">
        <v>585</v>
      </c>
      <c r="D132" s="133" t="s">
        <v>308</v>
      </c>
      <c r="E132" s="134" t="s">
        <v>5625</v>
      </c>
      <c r="F132" s="135" t="s">
        <v>5626</v>
      </c>
      <c r="G132" s="136" t="s">
        <v>5627</v>
      </c>
      <c r="H132" s="137">
        <v>1</v>
      </c>
      <c r="I132" s="138"/>
      <c r="J132" s="139">
        <f t="shared" si="0"/>
        <v>0</v>
      </c>
      <c r="K132" s="135" t="s">
        <v>311</v>
      </c>
      <c r="L132" s="33"/>
      <c r="M132" s="140" t="s">
        <v>21</v>
      </c>
      <c r="N132" s="141" t="s">
        <v>43</v>
      </c>
      <c r="P132" s="142">
        <f t="shared" si="1"/>
        <v>0</v>
      </c>
      <c r="Q132" s="142">
        <v>0</v>
      </c>
      <c r="R132" s="142">
        <f t="shared" si="2"/>
        <v>0</v>
      </c>
      <c r="S132" s="142">
        <v>0</v>
      </c>
      <c r="T132" s="143">
        <f t="shared" si="3"/>
        <v>0</v>
      </c>
      <c r="AR132" s="144" t="s">
        <v>368</v>
      </c>
      <c r="AT132" s="144" t="s">
        <v>308</v>
      </c>
      <c r="AU132" s="144" t="s">
        <v>79</v>
      </c>
      <c r="AY132" s="18" t="s">
        <v>306</v>
      </c>
      <c r="BE132" s="145">
        <f t="shared" si="4"/>
        <v>0</v>
      </c>
      <c r="BF132" s="145">
        <f t="shared" si="5"/>
        <v>0</v>
      </c>
      <c r="BG132" s="145">
        <f t="shared" si="6"/>
        <v>0</v>
      </c>
      <c r="BH132" s="145">
        <f t="shared" si="7"/>
        <v>0</v>
      </c>
      <c r="BI132" s="145">
        <f t="shared" si="8"/>
        <v>0</v>
      </c>
      <c r="BJ132" s="18" t="s">
        <v>79</v>
      </c>
      <c r="BK132" s="145">
        <f t="shared" si="9"/>
        <v>0</v>
      </c>
      <c r="BL132" s="18" t="s">
        <v>368</v>
      </c>
      <c r="BM132" s="144" t="s">
        <v>865</v>
      </c>
    </row>
    <row r="133" spans="2:65" s="1" customFormat="1" ht="16.5" customHeight="1">
      <c r="B133" s="33"/>
      <c r="C133" s="133" t="s">
        <v>591</v>
      </c>
      <c r="D133" s="133" t="s">
        <v>308</v>
      </c>
      <c r="E133" s="134" t="s">
        <v>5628</v>
      </c>
      <c r="F133" s="135" t="s">
        <v>6803</v>
      </c>
      <c r="G133" s="136" t="s">
        <v>1336</v>
      </c>
      <c r="H133" s="137">
        <v>10</v>
      </c>
      <c r="I133" s="138"/>
      <c r="J133" s="139">
        <f t="shared" si="0"/>
        <v>0</v>
      </c>
      <c r="K133" s="135" t="s">
        <v>311</v>
      </c>
      <c r="L133" s="33"/>
      <c r="M133" s="140" t="s">
        <v>21</v>
      </c>
      <c r="N133" s="141" t="s">
        <v>43</v>
      </c>
      <c r="P133" s="142">
        <f t="shared" si="1"/>
        <v>0</v>
      </c>
      <c r="Q133" s="142">
        <v>0</v>
      </c>
      <c r="R133" s="142">
        <f t="shared" si="2"/>
        <v>0</v>
      </c>
      <c r="S133" s="142">
        <v>0</v>
      </c>
      <c r="T133" s="143">
        <f t="shared" si="3"/>
        <v>0</v>
      </c>
      <c r="AR133" s="144" t="s">
        <v>368</v>
      </c>
      <c r="AT133" s="144" t="s">
        <v>308</v>
      </c>
      <c r="AU133" s="144" t="s">
        <v>79</v>
      </c>
      <c r="AY133" s="18" t="s">
        <v>306</v>
      </c>
      <c r="BE133" s="145">
        <f t="shared" si="4"/>
        <v>0</v>
      </c>
      <c r="BF133" s="145">
        <f t="shared" si="5"/>
        <v>0</v>
      </c>
      <c r="BG133" s="145">
        <f t="shared" si="6"/>
        <v>0</v>
      </c>
      <c r="BH133" s="145">
        <f t="shared" si="7"/>
        <v>0</v>
      </c>
      <c r="BI133" s="145">
        <f t="shared" si="8"/>
        <v>0</v>
      </c>
      <c r="BJ133" s="18" t="s">
        <v>79</v>
      </c>
      <c r="BK133" s="145">
        <f t="shared" si="9"/>
        <v>0</v>
      </c>
      <c r="BL133" s="18" t="s">
        <v>368</v>
      </c>
      <c r="BM133" s="144" t="s">
        <v>877</v>
      </c>
    </row>
    <row r="134" spans="2:65" s="1" customFormat="1" ht="24.2" customHeight="1">
      <c r="B134" s="33"/>
      <c r="C134" s="133" t="s">
        <v>597</v>
      </c>
      <c r="D134" s="133" t="s">
        <v>308</v>
      </c>
      <c r="E134" s="134" t="s">
        <v>5630</v>
      </c>
      <c r="F134" s="135" t="s">
        <v>5631</v>
      </c>
      <c r="G134" s="136" t="s">
        <v>5627</v>
      </c>
      <c r="H134" s="137">
        <v>1</v>
      </c>
      <c r="I134" s="138"/>
      <c r="J134" s="139">
        <f t="shared" si="0"/>
        <v>0</v>
      </c>
      <c r="K134" s="135" t="s">
        <v>311</v>
      </c>
      <c r="L134" s="33"/>
      <c r="M134" s="196" t="s">
        <v>21</v>
      </c>
      <c r="N134" s="197" t="s">
        <v>43</v>
      </c>
      <c r="O134" s="194"/>
      <c r="P134" s="198">
        <f t="shared" si="1"/>
        <v>0</v>
      </c>
      <c r="Q134" s="198">
        <v>0</v>
      </c>
      <c r="R134" s="198">
        <f t="shared" si="2"/>
        <v>0</v>
      </c>
      <c r="S134" s="198">
        <v>0</v>
      </c>
      <c r="T134" s="199">
        <f t="shared" si="3"/>
        <v>0</v>
      </c>
      <c r="AR134" s="144" t="s">
        <v>368</v>
      </c>
      <c r="AT134" s="144" t="s">
        <v>308</v>
      </c>
      <c r="AU134" s="144" t="s">
        <v>79</v>
      </c>
      <c r="AY134" s="18" t="s">
        <v>306</v>
      </c>
      <c r="BE134" s="145">
        <f t="shared" si="4"/>
        <v>0</v>
      </c>
      <c r="BF134" s="145">
        <f t="shared" si="5"/>
        <v>0</v>
      </c>
      <c r="BG134" s="145">
        <f t="shared" si="6"/>
        <v>0</v>
      </c>
      <c r="BH134" s="145">
        <f t="shared" si="7"/>
        <v>0</v>
      </c>
      <c r="BI134" s="145">
        <f t="shared" si="8"/>
        <v>0</v>
      </c>
      <c r="BJ134" s="18" t="s">
        <v>79</v>
      </c>
      <c r="BK134" s="145">
        <f t="shared" si="9"/>
        <v>0</v>
      </c>
      <c r="BL134" s="18" t="s">
        <v>368</v>
      </c>
      <c r="BM134" s="144" t="s">
        <v>6804</v>
      </c>
    </row>
    <row r="135" spans="2:65" s="1" customFormat="1" ht="6.95" customHeight="1">
      <c r="B135" s="41"/>
      <c r="C135" s="42"/>
      <c r="D135" s="42"/>
      <c r="E135" s="42"/>
      <c r="F135" s="42"/>
      <c r="G135" s="42"/>
      <c r="H135" s="42"/>
      <c r="I135" s="42"/>
      <c r="J135" s="42"/>
      <c r="K135" s="42"/>
      <c r="L135" s="33"/>
    </row>
  </sheetData>
  <sheetProtection algorithmName="SHA-512" hashValue="fl83wthuJTpF0Re9OqETH/i0BLcw2lWFsvaO1hWFdHg3TNtQBWIXrXiLNRVuMIkugZ+XOlJ+yae77YdkZB6/Yg==" saltValue="n6e7q/OTuZMfN8YPW/wwNLo1KIsfG156pzGqxkRIT7p7Izj4ipH8idzcdzAUyzRQXMrdpESaEILUdmtFRYLGrg==" spinCount="100000" sheet="1" objects="1" scenarios="1" formatColumns="0" formatRows="0" autoFilter="0"/>
  <autoFilter ref="C91:K134" xr:uid="{00000000-0009-0000-0000-000021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5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215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6216</v>
      </c>
      <c r="F9" s="318"/>
      <c r="G9" s="318"/>
      <c r="H9" s="318"/>
      <c r="L9" s="21"/>
    </row>
    <row r="10" spans="2:46" ht="12" customHeight="1">
      <c r="B10" s="21"/>
      <c r="D10" s="28" t="s">
        <v>257</v>
      </c>
      <c r="L10" s="21"/>
    </row>
    <row r="11" spans="2:46" s="1" customFormat="1" ht="16.5" customHeight="1">
      <c r="B11" s="33"/>
      <c r="E11" s="327" t="s">
        <v>6743</v>
      </c>
      <c r="F11" s="342"/>
      <c r="G11" s="342"/>
      <c r="H11" s="342"/>
      <c r="L11" s="33"/>
    </row>
    <row r="12" spans="2:46" s="1" customFormat="1" ht="12" customHeight="1">
      <c r="B12" s="33"/>
      <c r="D12" s="28" t="s">
        <v>259</v>
      </c>
      <c r="L12" s="33"/>
    </row>
    <row r="13" spans="2:46" s="1" customFormat="1" ht="16.5" customHeight="1">
      <c r="B13" s="33"/>
      <c r="E13" s="319" t="s">
        <v>6805</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5633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ROUND(J91,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ROUND((SUM(BE91:BE149)),  2)</f>
        <v>0</v>
      </c>
      <c r="I37" s="95">
        <v>0.21</v>
      </c>
      <c r="J37" s="81">
        <f>ROUND(((SUM(BE91:BE149))*I37),  2)</f>
        <v>0</v>
      </c>
      <c r="L37" s="33"/>
    </row>
    <row r="38" spans="2:12" s="1" customFormat="1" ht="14.45" customHeight="1">
      <c r="B38" s="33"/>
      <c r="E38" s="28" t="s">
        <v>44</v>
      </c>
      <c r="F38" s="81">
        <f>ROUND((SUM(BF91:BF149)),  2)</f>
        <v>0</v>
      </c>
      <c r="I38" s="95">
        <v>0.12</v>
      </c>
      <c r="J38" s="81">
        <f>ROUND(((SUM(BF91:BF149))*I38),  2)</f>
        <v>0</v>
      </c>
      <c r="L38" s="33"/>
    </row>
    <row r="39" spans="2:12" s="1" customFormat="1" ht="14.45" hidden="1" customHeight="1">
      <c r="B39" s="33"/>
      <c r="E39" s="28" t="s">
        <v>45</v>
      </c>
      <c r="F39" s="81">
        <f>ROUND((SUM(BG91:BG149)),  2)</f>
        <v>0</v>
      </c>
      <c r="I39" s="95">
        <v>0.21</v>
      </c>
      <c r="J39" s="81">
        <f>0</f>
        <v>0</v>
      </c>
      <c r="L39" s="33"/>
    </row>
    <row r="40" spans="2:12" s="1" customFormat="1" ht="14.45" hidden="1" customHeight="1">
      <c r="B40" s="33"/>
      <c r="E40" s="28" t="s">
        <v>46</v>
      </c>
      <c r="F40" s="81">
        <f>ROUND((SUM(BH91:BH149)),  2)</f>
        <v>0</v>
      </c>
      <c r="I40" s="95">
        <v>0.12</v>
      </c>
      <c r="J40" s="81">
        <f>0</f>
        <v>0</v>
      </c>
      <c r="L40" s="33"/>
    </row>
    <row r="41" spans="2:12" s="1" customFormat="1" ht="14.45" hidden="1" customHeight="1">
      <c r="B41" s="33"/>
      <c r="E41" s="28" t="s">
        <v>47</v>
      </c>
      <c r="F41" s="81">
        <f>ROUND((SUM(BI91:BI149)),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6216</v>
      </c>
      <c r="F54" s="318"/>
      <c r="G54" s="318"/>
      <c r="H54" s="318"/>
      <c r="L54" s="21"/>
    </row>
    <row r="55" spans="2:12" ht="12" customHeight="1">
      <c r="B55" s="21"/>
      <c r="C55" s="28" t="s">
        <v>257</v>
      </c>
      <c r="L55" s="21"/>
    </row>
    <row r="56" spans="2:12" s="1" customFormat="1" ht="16.5" customHeight="1">
      <c r="B56" s="33"/>
      <c r="E56" s="327" t="s">
        <v>6743</v>
      </c>
      <c r="F56" s="342"/>
      <c r="G56" s="342"/>
      <c r="H56" s="342"/>
      <c r="L56" s="33"/>
    </row>
    <row r="57" spans="2:12" s="1" customFormat="1" ht="12" customHeight="1">
      <c r="B57" s="33"/>
      <c r="C57" s="28" t="s">
        <v>259</v>
      </c>
      <c r="L57" s="33"/>
    </row>
    <row r="58" spans="2:12" s="1" customFormat="1" ht="16.5" customHeight="1">
      <c r="B58" s="33"/>
      <c r="E58" s="319" t="str">
        <f>E13</f>
        <v>2024/HEX/04-03-14-3 - D.1.4.3-Zařízení silnoproudé elektrotechniky</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Ing.Kadrnožka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J91</f>
        <v>0</v>
      </c>
      <c r="L67" s="33"/>
      <c r="AU67" s="18" t="s">
        <v>266</v>
      </c>
    </row>
    <row r="68" spans="2:47" s="1" customFormat="1" ht="21.75" customHeight="1">
      <c r="B68" s="33"/>
      <c r="L68" s="33"/>
    </row>
    <row r="69" spans="2:47" s="1" customFormat="1" ht="6.95" customHeight="1">
      <c r="B69" s="41"/>
      <c r="C69" s="42"/>
      <c r="D69" s="42"/>
      <c r="E69" s="42"/>
      <c r="F69" s="42"/>
      <c r="G69" s="42"/>
      <c r="H69" s="42"/>
      <c r="I69" s="42"/>
      <c r="J69" s="42"/>
      <c r="K69" s="42"/>
      <c r="L69" s="33"/>
    </row>
    <row r="73" spans="2:47" s="1" customFormat="1" ht="6.95" customHeight="1">
      <c r="B73" s="43"/>
      <c r="C73" s="44"/>
      <c r="D73" s="44"/>
      <c r="E73" s="44"/>
      <c r="F73" s="44"/>
      <c r="G73" s="44"/>
      <c r="H73" s="44"/>
      <c r="I73" s="44"/>
      <c r="J73" s="44"/>
      <c r="K73" s="44"/>
      <c r="L73" s="33"/>
    </row>
    <row r="74" spans="2:47" s="1" customFormat="1" ht="24.95" customHeight="1">
      <c r="B74" s="33"/>
      <c r="C74" s="22" t="s">
        <v>291</v>
      </c>
      <c r="L74" s="33"/>
    </row>
    <row r="75" spans="2:47" s="1" customFormat="1" ht="6.95" customHeight="1">
      <c r="B75" s="33"/>
      <c r="L75" s="33"/>
    </row>
    <row r="76" spans="2:47" s="1" customFormat="1" ht="12" customHeight="1">
      <c r="B76" s="33"/>
      <c r="C76" s="28" t="s">
        <v>16</v>
      </c>
      <c r="L76" s="33"/>
    </row>
    <row r="77" spans="2:47" s="1" customFormat="1" ht="16.5" customHeight="1">
      <c r="B77" s="33"/>
      <c r="E77" s="340" t="str">
        <f>E7</f>
        <v>UPOL FTK – Rekonstrukce infrastruktury v areálu Neředín</v>
      </c>
      <c r="F77" s="341"/>
      <c r="G77" s="341"/>
      <c r="H77" s="341"/>
      <c r="L77" s="33"/>
    </row>
    <row r="78" spans="2:47" ht="12" customHeight="1">
      <c r="B78" s="21"/>
      <c r="C78" s="28" t="s">
        <v>255</v>
      </c>
      <c r="L78" s="21"/>
    </row>
    <row r="79" spans="2:47" ht="16.5" customHeight="1">
      <c r="B79" s="21"/>
      <c r="E79" s="340" t="s">
        <v>6216</v>
      </c>
      <c r="F79" s="318"/>
      <c r="G79" s="318"/>
      <c r="H79" s="318"/>
      <c r="L79" s="21"/>
    </row>
    <row r="80" spans="2:47" ht="12" customHeight="1">
      <c r="B80" s="21"/>
      <c r="C80" s="28" t="s">
        <v>257</v>
      </c>
      <c r="L80" s="21"/>
    </row>
    <row r="81" spans="2:65" s="1" customFormat="1" ht="16.5" customHeight="1">
      <c r="B81" s="33"/>
      <c r="E81" s="327" t="s">
        <v>6743</v>
      </c>
      <c r="F81" s="342"/>
      <c r="G81" s="342"/>
      <c r="H81" s="342"/>
      <c r="L81" s="33"/>
    </row>
    <row r="82" spans="2:65" s="1" customFormat="1" ht="12" customHeight="1">
      <c r="B82" s="33"/>
      <c r="C82" s="28" t="s">
        <v>259</v>
      </c>
      <c r="L82" s="33"/>
    </row>
    <row r="83" spans="2:65" s="1" customFormat="1" ht="16.5" customHeight="1">
      <c r="B83" s="33"/>
      <c r="E83" s="319" t="str">
        <f>E13</f>
        <v>2024/HEX/04-03-14-3 - D.1.4.3-Zařízení silnoproudé elektrotechniky</v>
      </c>
      <c r="F83" s="342"/>
      <c r="G83" s="342"/>
      <c r="H83" s="342"/>
      <c r="L83" s="33"/>
    </row>
    <row r="84" spans="2:65" s="1" customFormat="1" ht="6.95" customHeight="1">
      <c r="B84" s="33"/>
      <c r="L84" s="33"/>
    </row>
    <row r="85" spans="2:65" s="1" customFormat="1" ht="12" customHeight="1">
      <c r="B85" s="33"/>
      <c r="C85" s="28" t="s">
        <v>22</v>
      </c>
      <c r="F85" s="26" t="str">
        <f>F16</f>
        <v xml:space="preserve"> </v>
      </c>
      <c r="I85" s="28" t="s">
        <v>24</v>
      </c>
      <c r="J85" s="49" t="str">
        <f>IF(J16="","",J16)</f>
        <v>4. 4. 2024</v>
      </c>
      <c r="L85" s="33"/>
    </row>
    <row r="86" spans="2:65" s="1" customFormat="1" ht="6.95" customHeight="1">
      <c r="B86" s="33"/>
      <c r="L86" s="33"/>
    </row>
    <row r="87" spans="2:65" s="1" customFormat="1" ht="15.2" customHeight="1">
      <c r="B87" s="33"/>
      <c r="C87" s="28" t="s">
        <v>26</v>
      </c>
      <c r="F87" s="26" t="str">
        <f>E19</f>
        <v>UPOL FTK</v>
      </c>
      <c r="I87" s="28" t="s">
        <v>32</v>
      </c>
      <c r="J87" s="31" t="str">
        <f>E25</f>
        <v>Hexaplan International</v>
      </c>
      <c r="L87" s="33"/>
    </row>
    <row r="88" spans="2:65" s="1" customFormat="1" ht="15.2" customHeight="1">
      <c r="B88" s="33"/>
      <c r="C88" s="28" t="s">
        <v>30</v>
      </c>
      <c r="F88" s="26" t="str">
        <f>IF(E22="","",E22)</f>
        <v>Vyplň údaj</v>
      </c>
      <c r="I88" s="28" t="s">
        <v>35</v>
      </c>
      <c r="J88" s="31" t="str">
        <f>E28</f>
        <v>Ing.Kadrnožka</v>
      </c>
      <c r="L88" s="33"/>
    </row>
    <row r="89" spans="2:65" s="1" customFormat="1" ht="10.35" customHeight="1">
      <c r="B89" s="33"/>
      <c r="L89" s="33"/>
    </row>
    <row r="90" spans="2:65" s="10" customFormat="1" ht="29.25" customHeight="1">
      <c r="B90" s="113"/>
      <c r="C90" s="114" t="s">
        <v>292</v>
      </c>
      <c r="D90" s="115" t="s">
        <v>57</v>
      </c>
      <c r="E90" s="115" t="s">
        <v>53</v>
      </c>
      <c r="F90" s="115" t="s">
        <v>54</v>
      </c>
      <c r="G90" s="115" t="s">
        <v>293</v>
      </c>
      <c r="H90" s="115" t="s">
        <v>294</v>
      </c>
      <c r="I90" s="115" t="s">
        <v>295</v>
      </c>
      <c r="J90" s="115" t="s">
        <v>265</v>
      </c>
      <c r="K90" s="116" t="s">
        <v>296</v>
      </c>
      <c r="L90" s="113"/>
      <c r="M90" s="55" t="s">
        <v>21</v>
      </c>
      <c r="N90" s="56" t="s">
        <v>42</v>
      </c>
      <c r="O90" s="56" t="s">
        <v>297</v>
      </c>
      <c r="P90" s="56" t="s">
        <v>298</v>
      </c>
      <c r="Q90" s="56" t="s">
        <v>299</v>
      </c>
      <c r="R90" s="56" t="s">
        <v>300</v>
      </c>
      <c r="S90" s="56" t="s">
        <v>301</v>
      </c>
      <c r="T90" s="57" t="s">
        <v>302</v>
      </c>
    </row>
    <row r="91" spans="2:65" s="1" customFormat="1" ht="22.9" customHeight="1">
      <c r="B91" s="33"/>
      <c r="C91" s="60" t="s">
        <v>303</v>
      </c>
      <c r="J91" s="117">
        <f>BK91</f>
        <v>0</v>
      </c>
      <c r="L91" s="33"/>
      <c r="M91" s="58"/>
      <c r="N91" s="50"/>
      <c r="O91" s="50"/>
      <c r="P91" s="118">
        <f>SUM(P92:P149)</f>
        <v>0</v>
      </c>
      <c r="Q91" s="50"/>
      <c r="R91" s="118">
        <f>SUM(R92:R149)</f>
        <v>0</v>
      </c>
      <c r="S91" s="50"/>
      <c r="T91" s="119">
        <f>SUM(T92:T149)</f>
        <v>0</v>
      </c>
      <c r="AT91" s="18" t="s">
        <v>71</v>
      </c>
      <c r="AU91" s="18" t="s">
        <v>266</v>
      </c>
      <c r="BK91" s="120">
        <f>SUM(BK92:BK149)</f>
        <v>0</v>
      </c>
    </row>
    <row r="92" spans="2:65" s="1" customFormat="1" ht="16.5" customHeight="1">
      <c r="B92" s="33"/>
      <c r="C92" s="133" t="s">
        <v>79</v>
      </c>
      <c r="D92" s="133" t="s">
        <v>308</v>
      </c>
      <c r="E92" s="134" t="s">
        <v>5641</v>
      </c>
      <c r="F92" s="135" t="s">
        <v>5642</v>
      </c>
      <c r="G92" s="136" t="s">
        <v>5557</v>
      </c>
      <c r="H92" s="137">
        <v>12</v>
      </c>
      <c r="I92" s="138"/>
      <c r="J92" s="139">
        <f t="shared" ref="J92:J123" si="0">ROUND(I92*H92,2)</f>
        <v>0</v>
      </c>
      <c r="K92" s="135" t="s">
        <v>311</v>
      </c>
      <c r="L92" s="33"/>
      <c r="M92" s="140" t="s">
        <v>21</v>
      </c>
      <c r="N92" s="141" t="s">
        <v>43</v>
      </c>
      <c r="P92" s="142">
        <f t="shared" ref="P92:P123" si="1">O92*H92</f>
        <v>0</v>
      </c>
      <c r="Q92" s="142">
        <v>0</v>
      </c>
      <c r="R92" s="142">
        <f t="shared" ref="R92:R123" si="2">Q92*H92</f>
        <v>0</v>
      </c>
      <c r="S92" s="142">
        <v>0</v>
      </c>
      <c r="T92" s="143">
        <f t="shared" ref="T92:T123" si="3">S92*H92</f>
        <v>0</v>
      </c>
      <c r="AR92" s="144" t="s">
        <v>108</v>
      </c>
      <c r="AT92" s="144" t="s">
        <v>308</v>
      </c>
      <c r="AU92" s="144" t="s">
        <v>72</v>
      </c>
      <c r="AY92" s="18" t="s">
        <v>306</v>
      </c>
      <c r="BE92" s="145">
        <f t="shared" ref="BE92:BE123" si="4">IF(N92="základní",J92,0)</f>
        <v>0</v>
      </c>
      <c r="BF92" s="145">
        <f t="shared" ref="BF92:BF123" si="5">IF(N92="snížená",J92,0)</f>
        <v>0</v>
      </c>
      <c r="BG92" s="145">
        <f t="shared" ref="BG92:BG123" si="6">IF(N92="zákl. přenesená",J92,0)</f>
        <v>0</v>
      </c>
      <c r="BH92" s="145">
        <f t="shared" ref="BH92:BH123" si="7">IF(N92="sníž. přenesená",J92,0)</f>
        <v>0</v>
      </c>
      <c r="BI92" s="145">
        <f t="shared" ref="BI92:BI123" si="8">IF(N92="nulová",J92,0)</f>
        <v>0</v>
      </c>
      <c r="BJ92" s="18" t="s">
        <v>79</v>
      </c>
      <c r="BK92" s="145">
        <f t="shared" ref="BK92:BK123" si="9">ROUND(I92*H92,2)</f>
        <v>0</v>
      </c>
      <c r="BL92" s="18" t="s">
        <v>108</v>
      </c>
      <c r="BM92" s="144" t="s">
        <v>81</v>
      </c>
    </row>
    <row r="93" spans="2:65" s="1" customFormat="1" ht="16.5" customHeight="1">
      <c r="B93" s="33"/>
      <c r="C93" s="133" t="s">
        <v>81</v>
      </c>
      <c r="D93" s="133" t="s">
        <v>308</v>
      </c>
      <c r="E93" s="134" t="s">
        <v>5646</v>
      </c>
      <c r="F93" s="135" t="s">
        <v>5647</v>
      </c>
      <c r="G93" s="136" t="s">
        <v>661</v>
      </c>
      <c r="H93" s="137">
        <v>1</v>
      </c>
      <c r="I93" s="138"/>
      <c r="J93" s="139">
        <f t="shared" si="0"/>
        <v>0</v>
      </c>
      <c r="K93" s="135" t="s">
        <v>311</v>
      </c>
      <c r="L93" s="33"/>
      <c r="M93" s="140" t="s">
        <v>21</v>
      </c>
      <c r="N93" s="141" t="s">
        <v>43</v>
      </c>
      <c r="P93" s="142">
        <f t="shared" si="1"/>
        <v>0</v>
      </c>
      <c r="Q93" s="142">
        <v>0</v>
      </c>
      <c r="R93" s="142">
        <f t="shared" si="2"/>
        <v>0</v>
      </c>
      <c r="S93" s="142">
        <v>0</v>
      </c>
      <c r="T93" s="143">
        <f t="shared" si="3"/>
        <v>0</v>
      </c>
      <c r="AR93" s="144" t="s">
        <v>108</v>
      </c>
      <c r="AT93" s="144" t="s">
        <v>308</v>
      </c>
      <c r="AU93" s="144" t="s">
        <v>72</v>
      </c>
      <c r="AY93" s="18" t="s">
        <v>306</v>
      </c>
      <c r="BE93" s="145">
        <f t="shared" si="4"/>
        <v>0</v>
      </c>
      <c r="BF93" s="145">
        <f t="shared" si="5"/>
        <v>0</v>
      </c>
      <c r="BG93" s="145">
        <f t="shared" si="6"/>
        <v>0</v>
      </c>
      <c r="BH93" s="145">
        <f t="shared" si="7"/>
        <v>0</v>
      </c>
      <c r="BI93" s="145">
        <f t="shared" si="8"/>
        <v>0</v>
      </c>
      <c r="BJ93" s="18" t="s">
        <v>79</v>
      </c>
      <c r="BK93" s="145">
        <f t="shared" si="9"/>
        <v>0</v>
      </c>
      <c r="BL93" s="18" t="s">
        <v>108</v>
      </c>
      <c r="BM93" s="144" t="s">
        <v>108</v>
      </c>
    </row>
    <row r="94" spans="2:65" s="1" customFormat="1" ht="16.5" customHeight="1">
      <c r="B94" s="33"/>
      <c r="C94" s="133" t="s">
        <v>89</v>
      </c>
      <c r="D94" s="133" t="s">
        <v>308</v>
      </c>
      <c r="E94" s="134" t="s">
        <v>5648</v>
      </c>
      <c r="F94" s="135" t="s">
        <v>5649</v>
      </c>
      <c r="G94" s="136" t="s">
        <v>661</v>
      </c>
      <c r="H94" s="137">
        <v>25</v>
      </c>
      <c r="I94" s="138"/>
      <c r="J94" s="139">
        <f t="shared" si="0"/>
        <v>0</v>
      </c>
      <c r="K94" s="135" t="s">
        <v>311</v>
      </c>
      <c r="L94" s="33"/>
      <c r="M94" s="140" t="s">
        <v>21</v>
      </c>
      <c r="N94" s="141" t="s">
        <v>43</v>
      </c>
      <c r="P94" s="142">
        <f t="shared" si="1"/>
        <v>0</v>
      </c>
      <c r="Q94" s="142">
        <v>0</v>
      </c>
      <c r="R94" s="142">
        <f t="shared" si="2"/>
        <v>0</v>
      </c>
      <c r="S94" s="142">
        <v>0</v>
      </c>
      <c r="T94" s="143">
        <f t="shared" si="3"/>
        <v>0</v>
      </c>
      <c r="AR94" s="144" t="s">
        <v>108</v>
      </c>
      <c r="AT94" s="144" t="s">
        <v>308</v>
      </c>
      <c r="AU94" s="144" t="s">
        <v>72</v>
      </c>
      <c r="AY94" s="18" t="s">
        <v>306</v>
      </c>
      <c r="BE94" s="145">
        <f t="shared" si="4"/>
        <v>0</v>
      </c>
      <c r="BF94" s="145">
        <f t="shared" si="5"/>
        <v>0</v>
      </c>
      <c r="BG94" s="145">
        <f t="shared" si="6"/>
        <v>0</v>
      </c>
      <c r="BH94" s="145">
        <f t="shared" si="7"/>
        <v>0</v>
      </c>
      <c r="BI94" s="145">
        <f t="shared" si="8"/>
        <v>0</v>
      </c>
      <c r="BJ94" s="18" t="s">
        <v>79</v>
      </c>
      <c r="BK94" s="145">
        <f t="shared" si="9"/>
        <v>0</v>
      </c>
      <c r="BL94" s="18" t="s">
        <v>108</v>
      </c>
      <c r="BM94" s="144" t="s">
        <v>351</v>
      </c>
    </row>
    <row r="95" spans="2:65" s="1" customFormat="1" ht="16.5" customHeight="1">
      <c r="B95" s="33"/>
      <c r="C95" s="133" t="s">
        <v>108</v>
      </c>
      <c r="D95" s="133" t="s">
        <v>308</v>
      </c>
      <c r="E95" s="134" t="s">
        <v>5650</v>
      </c>
      <c r="F95" s="135" t="s">
        <v>5651</v>
      </c>
      <c r="G95" s="136" t="s">
        <v>375</v>
      </c>
      <c r="H95" s="137">
        <v>0.7</v>
      </c>
      <c r="I95" s="138"/>
      <c r="J95" s="139">
        <f t="shared" si="0"/>
        <v>0</v>
      </c>
      <c r="K95" s="135" t="s">
        <v>311</v>
      </c>
      <c r="L95" s="33"/>
      <c r="M95" s="140" t="s">
        <v>21</v>
      </c>
      <c r="N95" s="141" t="s">
        <v>43</v>
      </c>
      <c r="P95" s="142">
        <f t="shared" si="1"/>
        <v>0</v>
      </c>
      <c r="Q95" s="142">
        <v>0</v>
      </c>
      <c r="R95" s="142">
        <f t="shared" si="2"/>
        <v>0</v>
      </c>
      <c r="S95" s="142">
        <v>0</v>
      </c>
      <c r="T95" s="143">
        <f t="shared" si="3"/>
        <v>0</v>
      </c>
      <c r="AR95" s="144" t="s">
        <v>108</v>
      </c>
      <c r="AT95" s="144" t="s">
        <v>308</v>
      </c>
      <c r="AU95" s="144" t="s">
        <v>72</v>
      </c>
      <c r="AY95" s="18" t="s">
        <v>306</v>
      </c>
      <c r="BE95" s="145">
        <f t="shared" si="4"/>
        <v>0</v>
      </c>
      <c r="BF95" s="145">
        <f t="shared" si="5"/>
        <v>0</v>
      </c>
      <c r="BG95" s="145">
        <f t="shared" si="6"/>
        <v>0</v>
      </c>
      <c r="BH95" s="145">
        <f t="shared" si="7"/>
        <v>0</v>
      </c>
      <c r="BI95" s="145">
        <f t="shared" si="8"/>
        <v>0</v>
      </c>
      <c r="BJ95" s="18" t="s">
        <v>79</v>
      </c>
      <c r="BK95" s="145">
        <f t="shared" si="9"/>
        <v>0</v>
      </c>
      <c r="BL95" s="18" t="s">
        <v>108</v>
      </c>
      <c r="BM95" s="144" t="s">
        <v>365</v>
      </c>
    </row>
    <row r="96" spans="2:65" s="1" customFormat="1" ht="16.5" customHeight="1">
      <c r="B96" s="33"/>
      <c r="C96" s="133" t="s">
        <v>343</v>
      </c>
      <c r="D96" s="133" t="s">
        <v>308</v>
      </c>
      <c r="E96" s="134" t="s">
        <v>5652</v>
      </c>
      <c r="F96" s="135" t="s">
        <v>5653</v>
      </c>
      <c r="G96" s="136" t="s">
        <v>240</v>
      </c>
      <c r="H96" s="137">
        <v>5</v>
      </c>
      <c r="I96" s="138"/>
      <c r="J96" s="139">
        <f t="shared" si="0"/>
        <v>0</v>
      </c>
      <c r="K96" s="135" t="s">
        <v>311</v>
      </c>
      <c r="L96" s="33"/>
      <c r="M96" s="140" t="s">
        <v>21</v>
      </c>
      <c r="N96" s="141" t="s">
        <v>43</v>
      </c>
      <c r="P96" s="142">
        <f t="shared" si="1"/>
        <v>0</v>
      </c>
      <c r="Q96" s="142">
        <v>0</v>
      </c>
      <c r="R96" s="142">
        <f t="shared" si="2"/>
        <v>0</v>
      </c>
      <c r="S96" s="142">
        <v>0</v>
      </c>
      <c r="T96" s="143">
        <f t="shared" si="3"/>
        <v>0</v>
      </c>
      <c r="AR96" s="144" t="s">
        <v>108</v>
      </c>
      <c r="AT96" s="144" t="s">
        <v>308</v>
      </c>
      <c r="AU96" s="144" t="s">
        <v>72</v>
      </c>
      <c r="AY96" s="18" t="s">
        <v>306</v>
      </c>
      <c r="BE96" s="145">
        <f t="shared" si="4"/>
        <v>0</v>
      </c>
      <c r="BF96" s="145">
        <f t="shared" si="5"/>
        <v>0</v>
      </c>
      <c r="BG96" s="145">
        <f t="shared" si="6"/>
        <v>0</v>
      </c>
      <c r="BH96" s="145">
        <f t="shared" si="7"/>
        <v>0</v>
      </c>
      <c r="BI96" s="145">
        <f t="shared" si="8"/>
        <v>0</v>
      </c>
      <c r="BJ96" s="18" t="s">
        <v>79</v>
      </c>
      <c r="BK96" s="145">
        <f t="shared" si="9"/>
        <v>0</v>
      </c>
      <c r="BL96" s="18" t="s">
        <v>108</v>
      </c>
      <c r="BM96" s="144" t="s">
        <v>379</v>
      </c>
    </row>
    <row r="97" spans="2:65" s="1" customFormat="1" ht="16.5" customHeight="1">
      <c r="B97" s="33"/>
      <c r="C97" s="133" t="s">
        <v>351</v>
      </c>
      <c r="D97" s="133" t="s">
        <v>308</v>
      </c>
      <c r="E97" s="134" t="s">
        <v>5654</v>
      </c>
      <c r="F97" s="135" t="s">
        <v>5655</v>
      </c>
      <c r="G97" s="136" t="s">
        <v>240</v>
      </c>
      <c r="H97" s="137">
        <v>3</v>
      </c>
      <c r="I97" s="138"/>
      <c r="J97" s="139">
        <f t="shared" si="0"/>
        <v>0</v>
      </c>
      <c r="K97" s="135" t="s">
        <v>311</v>
      </c>
      <c r="L97" s="33"/>
      <c r="M97" s="140" t="s">
        <v>21</v>
      </c>
      <c r="N97" s="141" t="s">
        <v>43</v>
      </c>
      <c r="P97" s="142">
        <f t="shared" si="1"/>
        <v>0</v>
      </c>
      <c r="Q97" s="142">
        <v>0</v>
      </c>
      <c r="R97" s="142">
        <f t="shared" si="2"/>
        <v>0</v>
      </c>
      <c r="S97" s="142">
        <v>0</v>
      </c>
      <c r="T97" s="143">
        <f t="shared" si="3"/>
        <v>0</v>
      </c>
      <c r="AR97" s="144" t="s">
        <v>108</v>
      </c>
      <c r="AT97" s="144" t="s">
        <v>308</v>
      </c>
      <c r="AU97" s="144" t="s">
        <v>72</v>
      </c>
      <c r="AY97" s="18" t="s">
        <v>306</v>
      </c>
      <c r="BE97" s="145">
        <f t="shared" si="4"/>
        <v>0</v>
      </c>
      <c r="BF97" s="145">
        <f t="shared" si="5"/>
        <v>0</v>
      </c>
      <c r="BG97" s="145">
        <f t="shared" si="6"/>
        <v>0</v>
      </c>
      <c r="BH97" s="145">
        <f t="shared" si="7"/>
        <v>0</v>
      </c>
      <c r="BI97" s="145">
        <f t="shared" si="8"/>
        <v>0</v>
      </c>
      <c r="BJ97" s="18" t="s">
        <v>79</v>
      </c>
      <c r="BK97" s="145">
        <f t="shared" si="9"/>
        <v>0</v>
      </c>
      <c r="BL97" s="18" t="s">
        <v>108</v>
      </c>
      <c r="BM97" s="144" t="s">
        <v>8</v>
      </c>
    </row>
    <row r="98" spans="2:65" s="1" customFormat="1" ht="16.5" customHeight="1">
      <c r="B98" s="33"/>
      <c r="C98" s="133" t="s">
        <v>359</v>
      </c>
      <c r="D98" s="133" t="s">
        <v>308</v>
      </c>
      <c r="E98" s="134" t="s">
        <v>5658</v>
      </c>
      <c r="F98" s="135" t="s">
        <v>5659</v>
      </c>
      <c r="G98" s="136" t="s">
        <v>236</v>
      </c>
      <c r="H98" s="137">
        <v>0.6</v>
      </c>
      <c r="I98" s="138"/>
      <c r="J98" s="139">
        <f t="shared" si="0"/>
        <v>0</v>
      </c>
      <c r="K98" s="135" t="s">
        <v>311</v>
      </c>
      <c r="L98" s="33"/>
      <c r="M98" s="140" t="s">
        <v>21</v>
      </c>
      <c r="N98" s="141" t="s">
        <v>43</v>
      </c>
      <c r="P98" s="142">
        <f t="shared" si="1"/>
        <v>0</v>
      </c>
      <c r="Q98" s="142">
        <v>0</v>
      </c>
      <c r="R98" s="142">
        <f t="shared" si="2"/>
        <v>0</v>
      </c>
      <c r="S98" s="142">
        <v>0</v>
      </c>
      <c r="T98" s="143">
        <f t="shared" si="3"/>
        <v>0</v>
      </c>
      <c r="AR98" s="144" t="s">
        <v>108</v>
      </c>
      <c r="AT98" s="144" t="s">
        <v>308</v>
      </c>
      <c r="AU98" s="144" t="s">
        <v>72</v>
      </c>
      <c r="AY98" s="18" t="s">
        <v>306</v>
      </c>
      <c r="BE98" s="145">
        <f t="shared" si="4"/>
        <v>0</v>
      </c>
      <c r="BF98" s="145">
        <f t="shared" si="5"/>
        <v>0</v>
      </c>
      <c r="BG98" s="145">
        <f t="shared" si="6"/>
        <v>0</v>
      </c>
      <c r="BH98" s="145">
        <f t="shared" si="7"/>
        <v>0</v>
      </c>
      <c r="BI98" s="145">
        <f t="shared" si="8"/>
        <v>0</v>
      </c>
      <c r="BJ98" s="18" t="s">
        <v>79</v>
      </c>
      <c r="BK98" s="145">
        <f t="shared" si="9"/>
        <v>0</v>
      </c>
      <c r="BL98" s="18" t="s">
        <v>108</v>
      </c>
      <c r="BM98" s="144" t="s">
        <v>406</v>
      </c>
    </row>
    <row r="99" spans="2:65" s="1" customFormat="1" ht="16.5" customHeight="1">
      <c r="B99" s="33"/>
      <c r="C99" s="133" t="s">
        <v>365</v>
      </c>
      <c r="D99" s="133" t="s">
        <v>308</v>
      </c>
      <c r="E99" s="134" t="s">
        <v>5660</v>
      </c>
      <c r="F99" s="135" t="s">
        <v>5661</v>
      </c>
      <c r="G99" s="136" t="s">
        <v>240</v>
      </c>
      <c r="H99" s="137">
        <v>40</v>
      </c>
      <c r="I99" s="138"/>
      <c r="J99" s="139">
        <f t="shared" si="0"/>
        <v>0</v>
      </c>
      <c r="K99" s="135" t="s">
        <v>311</v>
      </c>
      <c r="L99" s="33"/>
      <c r="M99" s="140" t="s">
        <v>21</v>
      </c>
      <c r="N99" s="141" t="s">
        <v>43</v>
      </c>
      <c r="P99" s="142">
        <f t="shared" si="1"/>
        <v>0</v>
      </c>
      <c r="Q99" s="142">
        <v>0</v>
      </c>
      <c r="R99" s="142">
        <f t="shared" si="2"/>
        <v>0</v>
      </c>
      <c r="S99" s="142">
        <v>0</v>
      </c>
      <c r="T99" s="143">
        <f t="shared" si="3"/>
        <v>0</v>
      </c>
      <c r="AR99" s="144" t="s">
        <v>108</v>
      </c>
      <c r="AT99" s="144" t="s">
        <v>308</v>
      </c>
      <c r="AU99" s="144" t="s">
        <v>72</v>
      </c>
      <c r="AY99" s="18" t="s">
        <v>306</v>
      </c>
      <c r="BE99" s="145">
        <f t="shared" si="4"/>
        <v>0</v>
      </c>
      <c r="BF99" s="145">
        <f t="shared" si="5"/>
        <v>0</v>
      </c>
      <c r="BG99" s="145">
        <f t="shared" si="6"/>
        <v>0</v>
      </c>
      <c r="BH99" s="145">
        <f t="shared" si="7"/>
        <v>0</v>
      </c>
      <c r="BI99" s="145">
        <f t="shared" si="8"/>
        <v>0</v>
      </c>
      <c r="BJ99" s="18" t="s">
        <v>79</v>
      </c>
      <c r="BK99" s="145">
        <f t="shared" si="9"/>
        <v>0</v>
      </c>
      <c r="BL99" s="18" t="s">
        <v>108</v>
      </c>
      <c r="BM99" s="144" t="s">
        <v>368</v>
      </c>
    </row>
    <row r="100" spans="2:65" s="1" customFormat="1" ht="16.5" customHeight="1">
      <c r="B100" s="33"/>
      <c r="C100" s="133" t="s">
        <v>372</v>
      </c>
      <c r="D100" s="133" t="s">
        <v>308</v>
      </c>
      <c r="E100" s="134" t="s">
        <v>5664</v>
      </c>
      <c r="F100" s="135" t="s">
        <v>5665</v>
      </c>
      <c r="G100" s="136" t="s">
        <v>661</v>
      </c>
      <c r="H100" s="137">
        <v>20</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108</v>
      </c>
      <c r="AT100" s="144" t="s">
        <v>308</v>
      </c>
      <c r="AU100" s="144" t="s">
        <v>72</v>
      </c>
      <c r="AY100" s="18" t="s">
        <v>306</v>
      </c>
      <c r="BE100" s="145">
        <f t="shared" si="4"/>
        <v>0</v>
      </c>
      <c r="BF100" s="145">
        <f t="shared" si="5"/>
        <v>0</v>
      </c>
      <c r="BG100" s="145">
        <f t="shared" si="6"/>
        <v>0</v>
      </c>
      <c r="BH100" s="145">
        <f t="shared" si="7"/>
        <v>0</v>
      </c>
      <c r="BI100" s="145">
        <f t="shared" si="8"/>
        <v>0</v>
      </c>
      <c r="BJ100" s="18" t="s">
        <v>79</v>
      </c>
      <c r="BK100" s="145">
        <f t="shared" si="9"/>
        <v>0</v>
      </c>
      <c r="BL100" s="18" t="s">
        <v>108</v>
      </c>
      <c r="BM100" s="144" t="s">
        <v>432</v>
      </c>
    </row>
    <row r="101" spans="2:65" s="1" customFormat="1" ht="16.5" customHeight="1">
      <c r="B101" s="33"/>
      <c r="C101" s="133" t="s">
        <v>379</v>
      </c>
      <c r="D101" s="133" t="s">
        <v>308</v>
      </c>
      <c r="E101" s="134" t="s">
        <v>5666</v>
      </c>
      <c r="F101" s="135" t="s">
        <v>5667</v>
      </c>
      <c r="G101" s="136" t="s">
        <v>661</v>
      </c>
      <c r="H101" s="137">
        <v>2</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108</v>
      </c>
      <c r="AT101" s="144" t="s">
        <v>308</v>
      </c>
      <c r="AU101" s="144" t="s">
        <v>72</v>
      </c>
      <c r="AY101" s="18" t="s">
        <v>306</v>
      </c>
      <c r="BE101" s="145">
        <f t="shared" si="4"/>
        <v>0</v>
      </c>
      <c r="BF101" s="145">
        <f t="shared" si="5"/>
        <v>0</v>
      </c>
      <c r="BG101" s="145">
        <f t="shared" si="6"/>
        <v>0</v>
      </c>
      <c r="BH101" s="145">
        <f t="shared" si="7"/>
        <v>0</v>
      </c>
      <c r="BI101" s="145">
        <f t="shared" si="8"/>
        <v>0</v>
      </c>
      <c r="BJ101" s="18" t="s">
        <v>79</v>
      </c>
      <c r="BK101" s="145">
        <f t="shared" si="9"/>
        <v>0</v>
      </c>
      <c r="BL101" s="18" t="s">
        <v>108</v>
      </c>
      <c r="BM101" s="144" t="s">
        <v>446</v>
      </c>
    </row>
    <row r="102" spans="2:65" s="1" customFormat="1" ht="16.5" customHeight="1">
      <c r="B102" s="33"/>
      <c r="C102" s="133" t="s">
        <v>384</v>
      </c>
      <c r="D102" s="133" t="s">
        <v>308</v>
      </c>
      <c r="E102" s="134" t="s">
        <v>5668</v>
      </c>
      <c r="F102" s="135" t="s">
        <v>5669</v>
      </c>
      <c r="G102" s="136" t="s">
        <v>661</v>
      </c>
      <c r="H102" s="137">
        <v>10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108</v>
      </c>
      <c r="AT102" s="144" t="s">
        <v>308</v>
      </c>
      <c r="AU102" s="144" t="s">
        <v>72</v>
      </c>
      <c r="AY102" s="18" t="s">
        <v>306</v>
      </c>
      <c r="BE102" s="145">
        <f t="shared" si="4"/>
        <v>0</v>
      </c>
      <c r="BF102" s="145">
        <f t="shared" si="5"/>
        <v>0</v>
      </c>
      <c r="BG102" s="145">
        <f t="shared" si="6"/>
        <v>0</v>
      </c>
      <c r="BH102" s="145">
        <f t="shared" si="7"/>
        <v>0</v>
      </c>
      <c r="BI102" s="145">
        <f t="shared" si="8"/>
        <v>0</v>
      </c>
      <c r="BJ102" s="18" t="s">
        <v>79</v>
      </c>
      <c r="BK102" s="145">
        <f t="shared" si="9"/>
        <v>0</v>
      </c>
      <c r="BL102" s="18" t="s">
        <v>108</v>
      </c>
      <c r="BM102" s="144" t="s">
        <v>460</v>
      </c>
    </row>
    <row r="103" spans="2:65" s="1" customFormat="1" ht="16.5" customHeight="1">
      <c r="B103" s="33"/>
      <c r="C103" s="133" t="s">
        <v>8</v>
      </c>
      <c r="D103" s="133" t="s">
        <v>308</v>
      </c>
      <c r="E103" s="134" t="s">
        <v>5670</v>
      </c>
      <c r="F103" s="135" t="s">
        <v>5671</v>
      </c>
      <c r="G103" s="136" t="s">
        <v>661</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72</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476</v>
      </c>
    </row>
    <row r="104" spans="2:65" s="1" customFormat="1" ht="16.5" customHeight="1">
      <c r="B104" s="33"/>
      <c r="C104" s="133" t="s">
        <v>400</v>
      </c>
      <c r="D104" s="133" t="s">
        <v>308</v>
      </c>
      <c r="E104" s="134" t="s">
        <v>6806</v>
      </c>
      <c r="F104" s="135" t="s">
        <v>6807</v>
      </c>
      <c r="G104" s="136" t="s">
        <v>661</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72</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489</v>
      </c>
    </row>
    <row r="105" spans="2:65" s="1" customFormat="1" ht="16.5" customHeight="1">
      <c r="B105" s="33"/>
      <c r="C105" s="133" t="s">
        <v>406</v>
      </c>
      <c r="D105" s="133" t="s">
        <v>308</v>
      </c>
      <c r="E105" s="134" t="s">
        <v>5672</v>
      </c>
      <c r="F105" s="135" t="s">
        <v>5673</v>
      </c>
      <c r="G105" s="136" t="s">
        <v>240</v>
      </c>
      <c r="H105" s="137">
        <v>25</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72</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504</v>
      </c>
    </row>
    <row r="106" spans="2:65" s="1" customFormat="1" ht="16.5" customHeight="1">
      <c r="B106" s="33"/>
      <c r="C106" s="133" t="s">
        <v>414</v>
      </c>
      <c r="D106" s="133" t="s">
        <v>308</v>
      </c>
      <c r="E106" s="134" t="s">
        <v>5674</v>
      </c>
      <c r="F106" s="135" t="s">
        <v>5675</v>
      </c>
      <c r="G106" s="136" t="s">
        <v>661</v>
      </c>
      <c r="H106" s="137">
        <v>1</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72</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517</v>
      </c>
    </row>
    <row r="107" spans="2:65" s="1" customFormat="1" ht="16.5" customHeight="1">
      <c r="B107" s="33"/>
      <c r="C107" s="133" t="s">
        <v>368</v>
      </c>
      <c r="D107" s="133" t="s">
        <v>308</v>
      </c>
      <c r="E107" s="134" t="s">
        <v>5676</v>
      </c>
      <c r="F107" s="135" t="s">
        <v>5677</v>
      </c>
      <c r="G107" s="136" t="s">
        <v>661</v>
      </c>
      <c r="H107" s="137">
        <v>1</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72</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530</v>
      </c>
    </row>
    <row r="108" spans="2:65" s="1" customFormat="1" ht="16.5" customHeight="1">
      <c r="B108" s="33"/>
      <c r="C108" s="133" t="s">
        <v>426</v>
      </c>
      <c r="D108" s="133" t="s">
        <v>308</v>
      </c>
      <c r="E108" s="134" t="s">
        <v>5678</v>
      </c>
      <c r="F108" s="135" t="s">
        <v>5679</v>
      </c>
      <c r="G108" s="136" t="s">
        <v>661</v>
      </c>
      <c r="H108" s="137">
        <v>35</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72</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545</v>
      </c>
    </row>
    <row r="109" spans="2:65" s="1" customFormat="1" ht="16.5" customHeight="1">
      <c r="B109" s="33"/>
      <c r="C109" s="133" t="s">
        <v>432</v>
      </c>
      <c r="D109" s="133" t="s">
        <v>308</v>
      </c>
      <c r="E109" s="134" t="s">
        <v>6808</v>
      </c>
      <c r="F109" s="135" t="s">
        <v>6809</v>
      </c>
      <c r="G109" s="136" t="s">
        <v>661</v>
      </c>
      <c r="H109" s="137">
        <v>10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72</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562</v>
      </c>
    </row>
    <row r="110" spans="2:65" s="1" customFormat="1" ht="16.5" customHeight="1">
      <c r="B110" s="33"/>
      <c r="C110" s="133" t="s">
        <v>439</v>
      </c>
      <c r="D110" s="133" t="s">
        <v>308</v>
      </c>
      <c r="E110" s="134" t="s">
        <v>5686</v>
      </c>
      <c r="F110" s="135" t="s">
        <v>5687</v>
      </c>
      <c r="G110" s="136" t="s">
        <v>661</v>
      </c>
      <c r="H110" s="137">
        <v>1</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72</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578</v>
      </c>
    </row>
    <row r="111" spans="2:65" s="1" customFormat="1" ht="16.5" customHeight="1">
      <c r="B111" s="33"/>
      <c r="C111" s="133" t="s">
        <v>446</v>
      </c>
      <c r="D111" s="133" t="s">
        <v>308</v>
      </c>
      <c r="E111" s="134" t="s">
        <v>5696</v>
      </c>
      <c r="F111" s="135" t="s">
        <v>5697</v>
      </c>
      <c r="G111" s="136" t="s">
        <v>240</v>
      </c>
      <c r="H111" s="137">
        <v>20</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72</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591</v>
      </c>
    </row>
    <row r="112" spans="2:65" s="1" customFormat="1" ht="16.5" customHeight="1">
      <c r="B112" s="33"/>
      <c r="C112" s="133" t="s">
        <v>7</v>
      </c>
      <c r="D112" s="133" t="s">
        <v>308</v>
      </c>
      <c r="E112" s="134" t="s">
        <v>5702</v>
      </c>
      <c r="F112" s="135" t="s">
        <v>5703</v>
      </c>
      <c r="G112" s="136" t="s">
        <v>661</v>
      </c>
      <c r="H112" s="137">
        <v>5</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72</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603</v>
      </c>
    </row>
    <row r="113" spans="2:65" s="1" customFormat="1" ht="16.5" customHeight="1">
      <c r="B113" s="33"/>
      <c r="C113" s="133" t="s">
        <v>460</v>
      </c>
      <c r="D113" s="133" t="s">
        <v>308</v>
      </c>
      <c r="E113" s="134" t="s">
        <v>6810</v>
      </c>
      <c r="F113" s="135" t="s">
        <v>6811</v>
      </c>
      <c r="G113" s="136" t="s">
        <v>661</v>
      </c>
      <c r="H113" s="137">
        <v>2</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72</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618</v>
      </c>
    </row>
    <row r="114" spans="2:65" s="1" customFormat="1" ht="16.5" customHeight="1">
      <c r="B114" s="33"/>
      <c r="C114" s="133" t="s">
        <v>468</v>
      </c>
      <c r="D114" s="133" t="s">
        <v>308</v>
      </c>
      <c r="E114" s="134" t="s">
        <v>6812</v>
      </c>
      <c r="F114" s="135" t="s">
        <v>6813</v>
      </c>
      <c r="G114" s="136" t="s">
        <v>661</v>
      </c>
      <c r="H114" s="137">
        <v>2</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72</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635</v>
      </c>
    </row>
    <row r="115" spans="2:65" s="1" customFormat="1" ht="16.5" customHeight="1">
      <c r="B115" s="33"/>
      <c r="C115" s="133" t="s">
        <v>476</v>
      </c>
      <c r="D115" s="133" t="s">
        <v>308</v>
      </c>
      <c r="E115" s="134" t="s">
        <v>5704</v>
      </c>
      <c r="F115" s="135" t="s">
        <v>5705</v>
      </c>
      <c r="G115" s="136" t="s">
        <v>661</v>
      </c>
      <c r="H115" s="137">
        <v>10</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72</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646</v>
      </c>
    </row>
    <row r="116" spans="2:65" s="1" customFormat="1" ht="16.5" customHeight="1">
      <c r="B116" s="33"/>
      <c r="C116" s="133" t="s">
        <v>482</v>
      </c>
      <c r="D116" s="133" t="s">
        <v>308</v>
      </c>
      <c r="E116" s="134" t="s">
        <v>5706</v>
      </c>
      <c r="F116" s="135" t="s">
        <v>5707</v>
      </c>
      <c r="G116" s="136" t="s">
        <v>661</v>
      </c>
      <c r="H116" s="137">
        <v>2</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72</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658</v>
      </c>
    </row>
    <row r="117" spans="2:65" s="1" customFormat="1" ht="16.5" customHeight="1">
      <c r="B117" s="33"/>
      <c r="C117" s="133" t="s">
        <v>489</v>
      </c>
      <c r="D117" s="133" t="s">
        <v>308</v>
      </c>
      <c r="E117" s="134" t="s">
        <v>5708</v>
      </c>
      <c r="F117" s="135" t="s">
        <v>5709</v>
      </c>
      <c r="G117" s="136" t="s">
        <v>661</v>
      </c>
      <c r="H117" s="137">
        <v>2</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72</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680</v>
      </c>
    </row>
    <row r="118" spans="2:65" s="1" customFormat="1" ht="16.5" customHeight="1">
      <c r="B118" s="33"/>
      <c r="C118" s="133" t="s">
        <v>497</v>
      </c>
      <c r="D118" s="133" t="s">
        <v>308</v>
      </c>
      <c r="E118" s="134" t="s">
        <v>5713</v>
      </c>
      <c r="F118" s="135" t="s">
        <v>5714</v>
      </c>
      <c r="G118" s="136" t="s">
        <v>661</v>
      </c>
      <c r="H118" s="137">
        <v>1</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72</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709</v>
      </c>
    </row>
    <row r="119" spans="2:65" s="1" customFormat="1" ht="16.5" customHeight="1">
      <c r="B119" s="33"/>
      <c r="C119" s="133" t="s">
        <v>504</v>
      </c>
      <c r="D119" s="133" t="s">
        <v>308</v>
      </c>
      <c r="E119" s="134" t="s">
        <v>5715</v>
      </c>
      <c r="F119" s="135" t="s">
        <v>6814</v>
      </c>
      <c r="G119" s="136" t="s">
        <v>661</v>
      </c>
      <c r="H119" s="137">
        <v>1</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72</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719</v>
      </c>
    </row>
    <row r="120" spans="2:65" s="1" customFormat="1" ht="16.5" customHeight="1">
      <c r="B120" s="33"/>
      <c r="C120" s="133" t="s">
        <v>511</v>
      </c>
      <c r="D120" s="133" t="s">
        <v>308</v>
      </c>
      <c r="E120" s="134" t="s">
        <v>5717</v>
      </c>
      <c r="F120" s="135" t="s">
        <v>5718</v>
      </c>
      <c r="G120" s="136" t="s">
        <v>661</v>
      </c>
      <c r="H120" s="137">
        <v>16</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72</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732</v>
      </c>
    </row>
    <row r="121" spans="2:65" s="1" customFormat="1" ht="16.5" customHeight="1">
      <c r="B121" s="33"/>
      <c r="C121" s="133" t="s">
        <v>517</v>
      </c>
      <c r="D121" s="133" t="s">
        <v>308</v>
      </c>
      <c r="E121" s="134" t="s">
        <v>5723</v>
      </c>
      <c r="F121" s="135" t="s">
        <v>6815</v>
      </c>
      <c r="G121" s="136" t="s">
        <v>661</v>
      </c>
      <c r="H121" s="137">
        <v>5</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108</v>
      </c>
      <c r="AT121" s="144" t="s">
        <v>308</v>
      </c>
      <c r="AU121" s="144" t="s">
        <v>72</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752</v>
      </c>
    </row>
    <row r="122" spans="2:65" s="1" customFormat="1" ht="16.5" customHeight="1">
      <c r="B122" s="33"/>
      <c r="C122" s="133" t="s">
        <v>523</v>
      </c>
      <c r="D122" s="133" t="s">
        <v>308</v>
      </c>
      <c r="E122" s="134" t="s">
        <v>5725</v>
      </c>
      <c r="F122" s="135" t="s">
        <v>5726</v>
      </c>
      <c r="G122" s="136" t="s">
        <v>240</v>
      </c>
      <c r="H122" s="137">
        <v>70</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72</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764</v>
      </c>
    </row>
    <row r="123" spans="2:65" s="1" customFormat="1" ht="16.5" customHeight="1">
      <c r="B123" s="33"/>
      <c r="C123" s="133" t="s">
        <v>530</v>
      </c>
      <c r="D123" s="133" t="s">
        <v>308</v>
      </c>
      <c r="E123" s="134" t="s">
        <v>5727</v>
      </c>
      <c r="F123" s="135" t="s">
        <v>5728</v>
      </c>
      <c r="G123" s="136" t="s">
        <v>240</v>
      </c>
      <c r="H123" s="137">
        <v>120</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108</v>
      </c>
      <c r="AT123" s="144" t="s">
        <v>308</v>
      </c>
      <c r="AU123" s="144" t="s">
        <v>72</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776</v>
      </c>
    </row>
    <row r="124" spans="2:65" s="1" customFormat="1" ht="16.5" customHeight="1">
      <c r="B124" s="33"/>
      <c r="C124" s="133" t="s">
        <v>538</v>
      </c>
      <c r="D124" s="133" t="s">
        <v>308</v>
      </c>
      <c r="E124" s="134" t="s">
        <v>5729</v>
      </c>
      <c r="F124" s="135" t="s">
        <v>5730</v>
      </c>
      <c r="G124" s="136" t="s">
        <v>240</v>
      </c>
      <c r="H124" s="137">
        <v>130</v>
      </c>
      <c r="I124" s="138"/>
      <c r="J124" s="139">
        <f t="shared" ref="J124:J149" si="10">ROUND(I124*H124,2)</f>
        <v>0</v>
      </c>
      <c r="K124" s="135" t="s">
        <v>311</v>
      </c>
      <c r="L124" s="33"/>
      <c r="M124" s="140" t="s">
        <v>21</v>
      </c>
      <c r="N124" s="141" t="s">
        <v>43</v>
      </c>
      <c r="P124" s="142">
        <f t="shared" ref="P124:P149" si="11">O124*H124</f>
        <v>0</v>
      </c>
      <c r="Q124" s="142">
        <v>0</v>
      </c>
      <c r="R124" s="142">
        <f t="shared" ref="R124:R149" si="12">Q124*H124</f>
        <v>0</v>
      </c>
      <c r="S124" s="142">
        <v>0</v>
      </c>
      <c r="T124" s="143">
        <f t="shared" ref="T124:T149" si="13">S124*H124</f>
        <v>0</v>
      </c>
      <c r="AR124" s="144" t="s">
        <v>108</v>
      </c>
      <c r="AT124" s="144" t="s">
        <v>308</v>
      </c>
      <c r="AU124" s="144" t="s">
        <v>72</v>
      </c>
      <c r="AY124" s="18" t="s">
        <v>306</v>
      </c>
      <c r="BE124" s="145">
        <f t="shared" ref="BE124:BE149" si="14">IF(N124="základní",J124,0)</f>
        <v>0</v>
      </c>
      <c r="BF124" s="145">
        <f t="shared" ref="BF124:BF149" si="15">IF(N124="snížená",J124,0)</f>
        <v>0</v>
      </c>
      <c r="BG124" s="145">
        <f t="shared" ref="BG124:BG149" si="16">IF(N124="zákl. přenesená",J124,0)</f>
        <v>0</v>
      </c>
      <c r="BH124" s="145">
        <f t="shared" ref="BH124:BH149" si="17">IF(N124="sníž. přenesená",J124,0)</f>
        <v>0</v>
      </c>
      <c r="BI124" s="145">
        <f t="shared" ref="BI124:BI149" si="18">IF(N124="nulová",J124,0)</f>
        <v>0</v>
      </c>
      <c r="BJ124" s="18" t="s">
        <v>79</v>
      </c>
      <c r="BK124" s="145">
        <f t="shared" ref="BK124:BK149" si="19">ROUND(I124*H124,2)</f>
        <v>0</v>
      </c>
      <c r="BL124" s="18" t="s">
        <v>108</v>
      </c>
      <c r="BM124" s="144" t="s">
        <v>790</v>
      </c>
    </row>
    <row r="125" spans="2:65" s="1" customFormat="1" ht="16.5" customHeight="1">
      <c r="B125" s="33"/>
      <c r="C125" s="133" t="s">
        <v>545</v>
      </c>
      <c r="D125" s="133" t="s">
        <v>308</v>
      </c>
      <c r="E125" s="134" t="s">
        <v>5733</v>
      </c>
      <c r="F125" s="135" t="s">
        <v>6816</v>
      </c>
      <c r="G125" s="136" t="s">
        <v>240</v>
      </c>
      <c r="H125" s="137">
        <v>55</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108</v>
      </c>
      <c r="AT125" s="144" t="s">
        <v>308</v>
      </c>
      <c r="AU125" s="144" t="s">
        <v>72</v>
      </c>
      <c r="AY125" s="18" t="s">
        <v>306</v>
      </c>
      <c r="BE125" s="145">
        <f t="shared" si="14"/>
        <v>0</v>
      </c>
      <c r="BF125" s="145">
        <f t="shared" si="15"/>
        <v>0</v>
      </c>
      <c r="BG125" s="145">
        <f t="shared" si="16"/>
        <v>0</v>
      </c>
      <c r="BH125" s="145">
        <f t="shared" si="17"/>
        <v>0</v>
      </c>
      <c r="BI125" s="145">
        <f t="shared" si="18"/>
        <v>0</v>
      </c>
      <c r="BJ125" s="18" t="s">
        <v>79</v>
      </c>
      <c r="BK125" s="145">
        <f t="shared" si="19"/>
        <v>0</v>
      </c>
      <c r="BL125" s="18" t="s">
        <v>108</v>
      </c>
      <c r="BM125" s="144" t="s">
        <v>802</v>
      </c>
    </row>
    <row r="126" spans="2:65" s="1" customFormat="1" ht="16.5" customHeight="1">
      <c r="B126" s="33"/>
      <c r="C126" s="133" t="s">
        <v>553</v>
      </c>
      <c r="D126" s="133" t="s">
        <v>308</v>
      </c>
      <c r="E126" s="134" t="s">
        <v>6817</v>
      </c>
      <c r="F126" s="135" t="s">
        <v>6818</v>
      </c>
      <c r="G126" s="136" t="s">
        <v>661</v>
      </c>
      <c r="H126" s="137">
        <v>1</v>
      </c>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108</v>
      </c>
      <c r="AT126" s="144" t="s">
        <v>308</v>
      </c>
      <c r="AU126" s="144" t="s">
        <v>72</v>
      </c>
      <c r="AY126" s="18" t="s">
        <v>306</v>
      </c>
      <c r="BE126" s="145">
        <f t="shared" si="14"/>
        <v>0</v>
      </c>
      <c r="BF126" s="145">
        <f t="shared" si="15"/>
        <v>0</v>
      </c>
      <c r="BG126" s="145">
        <f t="shared" si="16"/>
        <v>0</v>
      </c>
      <c r="BH126" s="145">
        <f t="shared" si="17"/>
        <v>0</v>
      </c>
      <c r="BI126" s="145">
        <f t="shared" si="18"/>
        <v>0</v>
      </c>
      <c r="BJ126" s="18" t="s">
        <v>79</v>
      </c>
      <c r="BK126" s="145">
        <f t="shared" si="19"/>
        <v>0</v>
      </c>
      <c r="BL126" s="18" t="s">
        <v>108</v>
      </c>
      <c r="BM126" s="144" t="s">
        <v>816</v>
      </c>
    </row>
    <row r="127" spans="2:65" s="1" customFormat="1" ht="16.5" customHeight="1">
      <c r="B127" s="33"/>
      <c r="C127" s="133" t="s">
        <v>562</v>
      </c>
      <c r="D127" s="133" t="s">
        <v>308</v>
      </c>
      <c r="E127" s="134" t="s">
        <v>6819</v>
      </c>
      <c r="F127" s="135" t="s">
        <v>6820</v>
      </c>
      <c r="G127" s="136" t="s">
        <v>661</v>
      </c>
      <c r="H127" s="137">
        <v>3</v>
      </c>
      <c r="I127" s="138"/>
      <c r="J127" s="139">
        <f t="shared" si="10"/>
        <v>0</v>
      </c>
      <c r="K127" s="135" t="s">
        <v>311</v>
      </c>
      <c r="L127" s="33"/>
      <c r="M127" s="140" t="s">
        <v>21</v>
      </c>
      <c r="N127" s="141" t="s">
        <v>43</v>
      </c>
      <c r="P127" s="142">
        <f t="shared" si="11"/>
        <v>0</v>
      </c>
      <c r="Q127" s="142">
        <v>0</v>
      </c>
      <c r="R127" s="142">
        <f t="shared" si="12"/>
        <v>0</v>
      </c>
      <c r="S127" s="142">
        <v>0</v>
      </c>
      <c r="T127" s="143">
        <f t="shared" si="13"/>
        <v>0</v>
      </c>
      <c r="AR127" s="144" t="s">
        <v>108</v>
      </c>
      <c r="AT127" s="144" t="s">
        <v>308</v>
      </c>
      <c r="AU127" s="144" t="s">
        <v>72</v>
      </c>
      <c r="AY127" s="18" t="s">
        <v>306</v>
      </c>
      <c r="BE127" s="145">
        <f t="shared" si="14"/>
        <v>0</v>
      </c>
      <c r="BF127" s="145">
        <f t="shared" si="15"/>
        <v>0</v>
      </c>
      <c r="BG127" s="145">
        <f t="shared" si="16"/>
        <v>0</v>
      </c>
      <c r="BH127" s="145">
        <f t="shared" si="17"/>
        <v>0</v>
      </c>
      <c r="BI127" s="145">
        <f t="shared" si="18"/>
        <v>0</v>
      </c>
      <c r="BJ127" s="18" t="s">
        <v>79</v>
      </c>
      <c r="BK127" s="145">
        <f t="shared" si="19"/>
        <v>0</v>
      </c>
      <c r="BL127" s="18" t="s">
        <v>108</v>
      </c>
      <c r="BM127" s="144" t="s">
        <v>828</v>
      </c>
    </row>
    <row r="128" spans="2:65" s="1" customFormat="1" ht="16.5" customHeight="1">
      <c r="B128" s="33"/>
      <c r="C128" s="133" t="s">
        <v>571</v>
      </c>
      <c r="D128" s="133" t="s">
        <v>308</v>
      </c>
      <c r="E128" s="134" t="s">
        <v>6821</v>
      </c>
      <c r="F128" s="135" t="s">
        <v>6822</v>
      </c>
      <c r="G128" s="136" t="s">
        <v>661</v>
      </c>
      <c r="H128" s="137">
        <v>2</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108</v>
      </c>
      <c r="AT128" s="144" t="s">
        <v>308</v>
      </c>
      <c r="AU128" s="144" t="s">
        <v>72</v>
      </c>
      <c r="AY128" s="18" t="s">
        <v>306</v>
      </c>
      <c r="BE128" s="145">
        <f t="shared" si="14"/>
        <v>0</v>
      </c>
      <c r="BF128" s="145">
        <f t="shared" si="15"/>
        <v>0</v>
      </c>
      <c r="BG128" s="145">
        <f t="shared" si="16"/>
        <v>0</v>
      </c>
      <c r="BH128" s="145">
        <f t="shared" si="17"/>
        <v>0</v>
      </c>
      <c r="BI128" s="145">
        <f t="shared" si="18"/>
        <v>0</v>
      </c>
      <c r="BJ128" s="18" t="s">
        <v>79</v>
      </c>
      <c r="BK128" s="145">
        <f t="shared" si="19"/>
        <v>0</v>
      </c>
      <c r="BL128" s="18" t="s">
        <v>108</v>
      </c>
      <c r="BM128" s="144" t="s">
        <v>839</v>
      </c>
    </row>
    <row r="129" spans="2:65" s="1" customFormat="1" ht="16.5" customHeight="1">
      <c r="B129" s="33"/>
      <c r="C129" s="133" t="s">
        <v>578</v>
      </c>
      <c r="D129" s="133" t="s">
        <v>308</v>
      </c>
      <c r="E129" s="134" t="s">
        <v>6823</v>
      </c>
      <c r="F129" s="135" t="s">
        <v>6824</v>
      </c>
      <c r="G129" s="136" t="s">
        <v>661</v>
      </c>
      <c r="H129" s="137">
        <v>3</v>
      </c>
      <c r="I129" s="138"/>
      <c r="J129" s="139">
        <f t="shared" si="10"/>
        <v>0</v>
      </c>
      <c r="K129" s="135" t="s">
        <v>311</v>
      </c>
      <c r="L129" s="33"/>
      <c r="M129" s="140" t="s">
        <v>21</v>
      </c>
      <c r="N129" s="141" t="s">
        <v>43</v>
      </c>
      <c r="P129" s="142">
        <f t="shared" si="11"/>
        <v>0</v>
      </c>
      <c r="Q129" s="142">
        <v>0</v>
      </c>
      <c r="R129" s="142">
        <f t="shared" si="12"/>
        <v>0</v>
      </c>
      <c r="S129" s="142">
        <v>0</v>
      </c>
      <c r="T129" s="143">
        <f t="shared" si="13"/>
        <v>0</v>
      </c>
      <c r="AR129" s="144" t="s">
        <v>108</v>
      </c>
      <c r="AT129" s="144" t="s">
        <v>308</v>
      </c>
      <c r="AU129" s="144" t="s">
        <v>72</v>
      </c>
      <c r="AY129" s="18" t="s">
        <v>306</v>
      </c>
      <c r="BE129" s="145">
        <f t="shared" si="14"/>
        <v>0</v>
      </c>
      <c r="BF129" s="145">
        <f t="shared" si="15"/>
        <v>0</v>
      </c>
      <c r="BG129" s="145">
        <f t="shared" si="16"/>
        <v>0</v>
      </c>
      <c r="BH129" s="145">
        <f t="shared" si="17"/>
        <v>0</v>
      </c>
      <c r="BI129" s="145">
        <f t="shared" si="18"/>
        <v>0</v>
      </c>
      <c r="BJ129" s="18" t="s">
        <v>79</v>
      </c>
      <c r="BK129" s="145">
        <f t="shared" si="19"/>
        <v>0</v>
      </c>
      <c r="BL129" s="18" t="s">
        <v>108</v>
      </c>
      <c r="BM129" s="144" t="s">
        <v>852</v>
      </c>
    </row>
    <row r="130" spans="2:65" s="1" customFormat="1" ht="16.5" customHeight="1">
      <c r="B130" s="33"/>
      <c r="C130" s="133" t="s">
        <v>585</v>
      </c>
      <c r="D130" s="133" t="s">
        <v>308</v>
      </c>
      <c r="E130" s="134" t="s">
        <v>6825</v>
      </c>
      <c r="F130" s="135" t="s">
        <v>6826</v>
      </c>
      <c r="G130" s="136" t="s">
        <v>661</v>
      </c>
      <c r="H130" s="137">
        <v>1</v>
      </c>
      <c r="I130" s="138"/>
      <c r="J130" s="139">
        <f t="shared" si="10"/>
        <v>0</v>
      </c>
      <c r="K130" s="135" t="s">
        <v>311</v>
      </c>
      <c r="L130" s="33"/>
      <c r="M130" s="140" t="s">
        <v>21</v>
      </c>
      <c r="N130" s="141" t="s">
        <v>43</v>
      </c>
      <c r="P130" s="142">
        <f t="shared" si="11"/>
        <v>0</v>
      </c>
      <c r="Q130" s="142">
        <v>0</v>
      </c>
      <c r="R130" s="142">
        <f t="shared" si="12"/>
        <v>0</v>
      </c>
      <c r="S130" s="142">
        <v>0</v>
      </c>
      <c r="T130" s="143">
        <f t="shared" si="13"/>
        <v>0</v>
      </c>
      <c r="AR130" s="144" t="s">
        <v>108</v>
      </c>
      <c r="AT130" s="144" t="s">
        <v>308</v>
      </c>
      <c r="AU130" s="144" t="s">
        <v>72</v>
      </c>
      <c r="AY130" s="18" t="s">
        <v>306</v>
      </c>
      <c r="BE130" s="145">
        <f t="shared" si="14"/>
        <v>0</v>
      </c>
      <c r="BF130" s="145">
        <f t="shared" si="15"/>
        <v>0</v>
      </c>
      <c r="BG130" s="145">
        <f t="shared" si="16"/>
        <v>0</v>
      </c>
      <c r="BH130" s="145">
        <f t="shared" si="17"/>
        <v>0</v>
      </c>
      <c r="BI130" s="145">
        <f t="shared" si="18"/>
        <v>0</v>
      </c>
      <c r="BJ130" s="18" t="s">
        <v>79</v>
      </c>
      <c r="BK130" s="145">
        <f t="shared" si="19"/>
        <v>0</v>
      </c>
      <c r="BL130" s="18" t="s">
        <v>108</v>
      </c>
      <c r="BM130" s="144" t="s">
        <v>865</v>
      </c>
    </row>
    <row r="131" spans="2:65" s="1" customFormat="1" ht="16.5" customHeight="1">
      <c r="B131" s="33"/>
      <c r="C131" s="133" t="s">
        <v>591</v>
      </c>
      <c r="D131" s="133" t="s">
        <v>308</v>
      </c>
      <c r="E131" s="134" t="s">
        <v>5739</v>
      </c>
      <c r="F131" s="135" t="s">
        <v>5740</v>
      </c>
      <c r="G131" s="136" t="s">
        <v>240</v>
      </c>
      <c r="H131" s="137">
        <v>40</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108</v>
      </c>
      <c r="AT131" s="144" t="s">
        <v>308</v>
      </c>
      <c r="AU131" s="144" t="s">
        <v>72</v>
      </c>
      <c r="AY131" s="18" t="s">
        <v>306</v>
      </c>
      <c r="BE131" s="145">
        <f t="shared" si="14"/>
        <v>0</v>
      </c>
      <c r="BF131" s="145">
        <f t="shared" si="15"/>
        <v>0</v>
      </c>
      <c r="BG131" s="145">
        <f t="shared" si="16"/>
        <v>0</v>
      </c>
      <c r="BH131" s="145">
        <f t="shared" si="17"/>
        <v>0</v>
      </c>
      <c r="BI131" s="145">
        <f t="shared" si="18"/>
        <v>0</v>
      </c>
      <c r="BJ131" s="18" t="s">
        <v>79</v>
      </c>
      <c r="BK131" s="145">
        <f t="shared" si="19"/>
        <v>0</v>
      </c>
      <c r="BL131" s="18" t="s">
        <v>108</v>
      </c>
      <c r="BM131" s="144" t="s">
        <v>877</v>
      </c>
    </row>
    <row r="132" spans="2:65" s="1" customFormat="1" ht="16.5" customHeight="1">
      <c r="B132" s="33"/>
      <c r="C132" s="133" t="s">
        <v>597</v>
      </c>
      <c r="D132" s="133" t="s">
        <v>308</v>
      </c>
      <c r="E132" s="134" t="s">
        <v>5741</v>
      </c>
      <c r="F132" s="135" t="s">
        <v>5742</v>
      </c>
      <c r="G132" s="136" t="s">
        <v>240</v>
      </c>
      <c r="H132" s="137">
        <v>40</v>
      </c>
      <c r="I132" s="138"/>
      <c r="J132" s="139">
        <f t="shared" si="10"/>
        <v>0</v>
      </c>
      <c r="K132" s="135" t="s">
        <v>311</v>
      </c>
      <c r="L132" s="33"/>
      <c r="M132" s="140" t="s">
        <v>21</v>
      </c>
      <c r="N132" s="141" t="s">
        <v>43</v>
      </c>
      <c r="P132" s="142">
        <f t="shared" si="11"/>
        <v>0</v>
      </c>
      <c r="Q132" s="142">
        <v>0</v>
      </c>
      <c r="R132" s="142">
        <f t="shared" si="12"/>
        <v>0</v>
      </c>
      <c r="S132" s="142">
        <v>0</v>
      </c>
      <c r="T132" s="143">
        <f t="shared" si="13"/>
        <v>0</v>
      </c>
      <c r="AR132" s="144" t="s">
        <v>108</v>
      </c>
      <c r="AT132" s="144" t="s">
        <v>308</v>
      </c>
      <c r="AU132" s="144" t="s">
        <v>72</v>
      </c>
      <c r="AY132" s="18" t="s">
        <v>306</v>
      </c>
      <c r="BE132" s="145">
        <f t="shared" si="14"/>
        <v>0</v>
      </c>
      <c r="BF132" s="145">
        <f t="shared" si="15"/>
        <v>0</v>
      </c>
      <c r="BG132" s="145">
        <f t="shared" si="16"/>
        <v>0</v>
      </c>
      <c r="BH132" s="145">
        <f t="shared" si="17"/>
        <v>0</v>
      </c>
      <c r="BI132" s="145">
        <f t="shared" si="18"/>
        <v>0</v>
      </c>
      <c r="BJ132" s="18" t="s">
        <v>79</v>
      </c>
      <c r="BK132" s="145">
        <f t="shared" si="19"/>
        <v>0</v>
      </c>
      <c r="BL132" s="18" t="s">
        <v>108</v>
      </c>
      <c r="BM132" s="144" t="s">
        <v>888</v>
      </c>
    </row>
    <row r="133" spans="2:65" s="1" customFormat="1" ht="16.5" customHeight="1">
      <c r="B133" s="33"/>
      <c r="C133" s="133" t="s">
        <v>603</v>
      </c>
      <c r="D133" s="133" t="s">
        <v>308</v>
      </c>
      <c r="E133" s="134" t="s">
        <v>5747</v>
      </c>
      <c r="F133" s="135" t="s">
        <v>5748</v>
      </c>
      <c r="G133" s="136" t="s">
        <v>661</v>
      </c>
      <c r="H133" s="137">
        <v>20</v>
      </c>
      <c r="I133" s="138"/>
      <c r="J133" s="139">
        <f t="shared" si="10"/>
        <v>0</v>
      </c>
      <c r="K133" s="135" t="s">
        <v>311</v>
      </c>
      <c r="L133" s="33"/>
      <c r="M133" s="140" t="s">
        <v>21</v>
      </c>
      <c r="N133" s="141" t="s">
        <v>43</v>
      </c>
      <c r="P133" s="142">
        <f t="shared" si="11"/>
        <v>0</v>
      </c>
      <c r="Q133" s="142">
        <v>0</v>
      </c>
      <c r="R133" s="142">
        <f t="shared" si="12"/>
        <v>0</v>
      </c>
      <c r="S133" s="142">
        <v>0</v>
      </c>
      <c r="T133" s="143">
        <f t="shared" si="13"/>
        <v>0</v>
      </c>
      <c r="AR133" s="144" t="s">
        <v>108</v>
      </c>
      <c r="AT133" s="144" t="s">
        <v>308</v>
      </c>
      <c r="AU133" s="144" t="s">
        <v>72</v>
      </c>
      <c r="AY133" s="18" t="s">
        <v>306</v>
      </c>
      <c r="BE133" s="145">
        <f t="shared" si="14"/>
        <v>0</v>
      </c>
      <c r="BF133" s="145">
        <f t="shared" si="15"/>
        <v>0</v>
      </c>
      <c r="BG133" s="145">
        <f t="shared" si="16"/>
        <v>0</v>
      </c>
      <c r="BH133" s="145">
        <f t="shared" si="17"/>
        <v>0</v>
      </c>
      <c r="BI133" s="145">
        <f t="shared" si="18"/>
        <v>0</v>
      </c>
      <c r="BJ133" s="18" t="s">
        <v>79</v>
      </c>
      <c r="BK133" s="145">
        <f t="shared" si="19"/>
        <v>0</v>
      </c>
      <c r="BL133" s="18" t="s">
        <v>108</v>
      </c>
      <c r="BM133" s="144" t="s">
        <v>904</v>
      </c>
    </row>
    <row r="134" spans="2:65" s="1" customFormat="1" ht="16.5" customHeight="1">
      <c r="B134" s="33"/>
      <c r="C134" s="133" t="s">
        <v>610</v>
      </c>
      <c r="D134" s="133" t="s">
        <v>308</v>
      </c>
      <c r="E134" s="134" t="s">
        <v>5749</v>
      </c>
      <c r="F134" s="135" t="s">
        <v>5750</v>
      </c>
      <c r="G134" s="136" t="s">
        <v>240</v>
      </c>
      <c r="H134" s="137">
        <v>20</v>
      </c>
      <c r="I134" s="138"/>
      <c r="J134" s="139">
        <f t="shared" si="10"/>
        <v>0</v>
      </c>
      <c r="K134" s="135" t="s">
        <v>311</v>
      </c>
      <c r="L134" s="33"/>
      <c r="M134" s="140" t="s">
        <v>21</v>
      </c>
      <c r="N134" s="141" t="s">
        <v>43</v>
      </c>
      <c r="P134" s="142">
        <f t="shared" si="11"/>
        <v>0</v>
      </c>
      <c r="Q134" s="142">
        <v>0</v>
      </c>
      <c r="R134" s="142">
        <f t="shared" si="12"/>
        <v>0</v>
      </c>
      <c r="S134" s="142">
        <v>0</v>
      </c>
      <c r="T134" s="143">
        <f t="shared" si="13"/>
        <v>0</v>
      </c>
      <c r="AR134" s="144" t="s">
        <v>108</v>
      </c>
      <c r="AT134" s="144" t="s">
        <v>308</v>
      </c>
      <c r="AU134" s="144" t="s">
        <v>72</v>
      </c>
      <c r="AY134" s="18" t="s">
        <v>306</v>
      </c>
      <c r="BE134" s="145">
        <f t="shared" si="14"/>
        <v>0</v>
      </c>
      <c r="BF134" s="145">
        <f t="shared" si="15"/>
        <v>0</v>
      </c>
      <c r="BG134" s="145">
        <f t="shared" si="16"/>
        <v>0</v>
      </c>
      <c r="BH134" s="145">
        <f t="shared" si="17"/>
        <v>0</v>
      </c>
      <c r="BI134" s="145">
        <f t="shared" si="18"/>
        <v>0</v>
      </c>
      <c r="BJ134" s="18" t="s">
        <v>79</v>
      </c>
      <c r="BK134" s="145">
        <f t="shared" si="19"/>
        <v>0</v>
      </c>
      <c r="BL134" s="18" t="s">
        <v>108</v>
      </c>
      <c r="BM134" s="144" t="s">
        <v>927</v>
      </c>
    </row>
    <row r="135" spans="2:65" s="1" customFormat="1" ht="16.5" customHeight="1">
      <c r="B135" s="33"/>
      <c r="C135" s="133" t="s">
        <v>618</v>
      </c>
      <c r="D135" s="133" t="s">
        <v>308</v>
      </c>
      <c r="E135" s="134" t="s">
        <v>5751</v>
      </c>
      <c r="F135" s="135" t="s">
        <v>5752</v>
      </c>
      <c r="G135" s="136" t="s">
        <v>661</v>
      </c>
      <c r="H135" s="137">
        <v>2</v>
      </c>
      <c r="I135" s="138"/>
      <c r="J135" s="139">
        <f t="shared" si="10"/>
        <v>0</v>
      </c>
      <c r="K135" s="135" t="s">
        <v>311</v>
      </c>
      <c r="L135" s="33"/>
      <c r="M135" s="140" t="s">
        <v>21</v>
      </c>
      <c r="N135" s="141" t="s">
        <v>43</v>
      </c>
      <c r="P135" s="142">
        <f t="shared" si="11"/>
        <v>0</v>
      </c>
      <c r="Q135" s="142">
        <v>0</v>
      </c>
      <c r="R135" s="142">
        <f t="shared" si="12"/>
        <v>0</v>
      </c>
      <c r="S135" s="142">
        <v>0</v>
      </c>
      <c r="T135" s="143">
        <f t="shared" si="13"/>
        <v>0</v>
      </c>
      <c r="AR135" s="144" t="s">
        <v>108</v>
      </c>
      <c r="AT135" s="144" t="s">
        <v>308</v>
      </c>
      <c r="AU135" s="144" t="s">
        <v>72</v>
      </c>
      <c r="AY135" s="18" t="s">
        <v>306</v>
      </c>
      <c r="BE135" s="145">
        <f t="shared" si="14"/>
        <v>0</v>
      </c>
      <c r="BF135" s="145">
        <f t="shared" si="15"/>
        <v>0</v>
      </c>
      <c r="BG135" s="145">
        <f t="shared" si="16"/>
        <v>0</v>
      </c>
      <c r="BH135" s="145">
        <f t="shared" si="17"/>
        <v>0</v>
      </c>
      <c r="BI135" s="145">
        <f t="shared" si="18"/>
        <v>0</v>
      </c>
      <c r="BJ135" s="18" t="s">
        <v>79</v>
      </c>
      <c r="BK135" s="145">
        <f t="shared" si="19"/>
        <v>0</v>
      </c>
      <c r="BL135" s="18" t="s">
        <v>108</v>
      </c>
      <c r="BM135" s="144" t="s">
        <v>943</v>
      </c>
    </row>
    <row r="136" spans="2:65" s="1" customFormat="1" ht="16.5" customHeight="1">
      <c r="B136" s="33"/>
      <c r="C136" s="133" t="s">
        <v>629</v>
      </c>
      <c r="D136" s="133" t="s">
        <v>308</v>
      </c>
      <c r="E136" s="134" t="s">
        <v>5761</v>
      </c>
      <c r="F136" s="135" t="s">
        <v>5762</v>
      </c>
      <c r="G136" s="136" t="s">
        <v>661</v>
      </c>
      <c r="H136" s="137">
        <v>3</v>
      </c>
      <c r="I136" s="138"/>
      <c r="J136" s="139">
        <f t="shared" si="10"/>
        <v>0</v>
      </c>
      <c r="K136" s="135" t="s">
        <v>311</v>
      </c>
      <c r="L136" s="33"/>
      <c r="M136" s="140" t="s">
        <v>21</v>
      </c>
      <c r="N136" s="141" t="s">
        <v>43</v>
      </c>
      <c r="P136" s="142">
        <f t="shared" si="11"/>
        <v>0</v>
      </c>
      <c r="Q136" s="142">
        <v>0</v>
      </c>
      <c r="R136" s="142">
        <f t="shared" si="12"/>
        <v>0</v>
      </c>
      <c r="S136" s="142">
        <v>0</v>
      </c>
      <c r="T136" s="143">
        <f t="shared" si="13"/>
        <v>0</v>
      </c>
      <c r="AR136" s="144" t="s">
        <v>108</v>
      </c>
      <c r="AT136" s="144" t="s">
        <v>308</v>
      </c>
      <c r="AU136" s="144" t="s">
        <v>72</v>
      </c>
      <c r="AY136" s="18" t="s">
        <v>306</v>
      </c>
      <c r="BE136" s="145">
        <f t="shared" si="14"/>
        <v>0</v>
      </c>
      <c r="BF136" s="145">
        <f t="shared" si="15"/>
        <v>0</v>
      </c>
      <c r="BG136" s="145">
        <f t="shared" si="16"/>
        <v>0</v>
      </c>
      <c r="BH136" s="145">
        <f t="shared" si="17"/>
        <v>0</v>
      </c>
      <c r="BI136" s="145">
        <f t="shared" si="18"/>
        <v>0</v>
      </c>
      <c r="BJ136" s="18" t="s">
        <v>79</v>
      </c>
      <c r="BK136" s="145">
        <f t="shared" si="19"/>
        <v>0</v>
      </c>
      <c r="BL136" s="18" t="s">
        <v>108</v>
      </c>
      <c r="BM136" s="144" t="s">
        <v>954</v>
      </c>
    </row>
    <row r="137" spans="2:65" s="1" customFormat="1" ht="16.5" customHeight="1">
      <c r="B137" s="33"/>
      <c r="C137" s="133" t="s">
        <v>635</v>
      </c>
      <c r="D137" s="133" t="s">
        <v>308</v>
      </c>
      <c r="E137" s="134" t="s">
        <v>5763</v>
      </c>
      <c r="F137" s="135" t="s">
        <v>5764</v>
      </c>
      <c r="G137" s="136" t="s">
        <v>661</v>
      </c>
      <c r="H137" s="137">
        <v>4</v>
      </c>
      <c r="I137" s="138"/>
      <c r="J137" s="139">
        <f t="shared" si="10"/>
        <v>0</v>
      </c>
      <c r="K137" s="135" t="s">
        <v>311</v>
      </c>
      <c r="L137" s="33"/>
      <c r="M137" s="140" t="s">
        <v>21</v>
      </c>
      <c r="N137" s="141" t="s">
        <v>43</v>
      </c>
      <c r="P137" s="142">
        <f t="shared" si="11"/>
        <v>0</v>
      </c>
      <c r="Q137" s="142">
        <v>0</v>
      </c>
      <c r="R137" s="142">
        <f t="shared" si="12"/>
        <v>0</v>
      </c>
      <c r="S137" s="142">
        <v>0</v>
      </c>
      <c r="T137" s="143">
        <f t="shared" si="13"/>
        <v>0</v>
      </c>
      <c r="AR137" s="144" t="s">
        <v>108</v>
      </c>
      <c r="AT137" s="144" t="s">
        <v>308</v>
      </c>
      <c r="AU137" s="144" t="s">
        <v>72</v>
      </c>
      <c r="AY137" s="18" t="s">
        <v>306</v>
      </c>
      <c r="BE137" s="145">
        <f t="shared" si="14"/>
        <v>0</v>
      </c>
      <c r="BF137" s="145">
        <f t="shared" si="15"/>
        <v>0</v>
      </c>
      <c r="BG137" s="145">
        <f t="shared" si="16"/>
        <v>0</v>
      </c>
      <c r="BH137" s="145">
        <f t="shared" si="17"/>
        <v>0</v>
      </c>
      <c r="BI137" s="145">
        <f t="shared" si="18"/>
        <v>0</v>
      </c>
      <c r="BJ137" s="18" t="s">
        <v>79</v>
      </c>
      <c r="BK137" s="145">
        <f t="shared" si="19"/>
        <v>0</v>
      </c>
      <c r="BL137" s="18" t="s">
        <v>108</v>
      </c>
      <c r="BM137" s="144" t="s">
        <v>965</v>
      </c>
    </row>
    <row r="138" spans="2:65" s="1" customFormat="1" ht="16.5" customHeight="1">
      <c r="B138" s="33"/>
      <c r="C138" s="133" t="s">
        <v>640</v>
      </c>
      <c r="D138" s="133" t="s">
        <v>308</v>
      </c>
      <c r="E138" s="134" t="s">
        <v>5765</v>
      </c>
      <c r="F138" s="135" t="s">
        <v>5766</v>
      </c>
      <c r="G138" s="136" t="s">
        <v>661</v>
      </c>
      <c r="H138" s="137">
        <v>3</v>
      </c>
      <c r="I138" s="138"/>
      <c r="J138" s="139">
        <f t="shared" si="10"/>
        <v>0</v>
      </c>
      <c r="K138" s="135" t="s">
        <v>311</v>
      </c>
      <c r="L138" s="33"/>
      <c r="M138" s="140" t="s">
        <v>21</v>
      </c>
      <c r="N138" s="141" t="s">
        <v>43</v>
      </c>
      <c r="P138" s="142">
        <f t="shared" si="11"/>
        <v>0</v>
      </c>
      <c r="Q138" s="142">
        <v>0</v>
      </c>
      <c r="R138" s="142">
        <f t="shared" si="12"/>
        <v>0</v>
      </c>
      <c r="S138" s="142">
        <v>0</v>
      </c>
      <c r="T138" s="143">
        <f t="shared" si="13"/>
        <v>0</v>
      </c>
      <c r="AR138" s="144" t="s">
        <v>108</v>
      </c>
      <c r="AT138" s="144" t="s">
        <v>308</v>
      </c>
      <c r="AU138" s="144" t="s">
        <v>72</v>
      </c>
      <c r="AY138" s="18" t="s">
        <v>306</v>
      </c>
      <c r="BE138" s="145">
        <f t="shared" si="14"/>
        <v>0</v>
      </c>
      <c r="BF138" s="145">
        <f t="shared" si="15"/>
        <v>0</v>
      </c>
      <c r="BG138" s="145">
        <f t="shared" si="16"/>
        <v>0</v>
      </c>
      <c r="BH138" s="145">
        <f t="shared" si="17"/>
        <v>0</v>
      </c>
      <c r="BI138" s="145">
        <f t="shared" si="18"/>
        <v>0</v>
      </c>
      <c r="BJ138" s="18" t="s">
        <v>79</v>
      </c>
      <c r="BK138" s="145">
        <f t="shared" si="19"/>
        <v>0</v>
      </c>
      <c r="BL138" s="18" t="s">
        <v>108</v>
      </c>
      <c r="BM138" s="144" t="s">
        <v>977</v>
      </c>
    </row>
    <row r="139" spans="2:65" s="1" customFormat="1" ht="16.5" customHeight="1">
      <c r="B139" s="33"/>
      <c r="C139" s="133" t="s">
        <v>646</v>
      </c>
      <c r="D139" s="133" t="s">
        <v>308</v>
      </c>
      <c r="E139" s="134" t="s">
        <v>5767</v>
      </c>
      <c r="F139" s="135" t="s">
        <v>6827</v>
      </c>
      <c r="G139" s="136" t="s">
        <v>661</v>
      </c>
      <c r="H139" s="137">
        <v>4</v>
      </c>
      <c r="I139" s="138"/>
      <c r="J139" s="139">
        <f t="shared" si="10"/>
        <v>0</v>
      </c>
      <c r="K139" s="135" t="s">
        <v>311</v>
      </c>
      <c r="L139" s="33"/>
      <c r="M139" s="140" t="s">
        <v>21</v>
      </c>
      <c r="N139" s="141" t="s">
        <v>43</v>
      </c>
      <c r="P139" s="142">
        <f t="shared" si="11"/>
        <v>0</v>
      </c>
      <c r="Q139" s="142">
        <v>0</v>
      </c>
      <c r="R139" s="142">
        <f t="shared" si="12"/>
        <v>0</v>
      </c>
      <c r="S139" s="142">
        <v>0</v>
      </c>
      <c r="T139" s="143">
        <f t="shared" si="13"/>
        <v>0</v>
      </c>
      <c r="AR139" s="144" t="s">
        <v>108</v>
      </c>
      <c r="AT139" s="144" t="s">
        <v>308</v>
      </c>
      <c r="AU139" s="144" t="s">
        <v>72</v>
      </c>
      <c r="AY139" s="18" t="s">
        <v>306</v>
      </c>
      <c r="BE139" s="145">
        <f t="shared" si="14"/>
        <v>0</v>
      </c>
      <c r="BF139" s="145">
        <f t="shared" si="15"/>
        <v>0</v>
      </c>
      <c r="BG139" s="145">
        <f t="shared" si="16"/>
        <v>0</v>
      </c>
      <c r="BH139" s="145">
        <f t="shared" si="17"/>
        <v>0</v>
      </c>
      <c r="BI139" s="145">
        <f t="shared" si="18"/>
        <v>0</v>
      </c>
      <c r="BJ139" s="18" t="s">
        <v>79</v>
      </c>
      <c r="BK139" s="145">
        <f t="shared" si="19"/>
        <v>0</v>
      </c>
      <c r="BL139" s="18" t="s">
        <v>108</v>
      </c>
      <c r="BM139" s="144" t="s">
        <v>991</v>
      </c>
    </row>
    <row r="140" spans="2:65" s="1" customFormat="1" ht="16.5" customHeight="1">
      <c r="B140" s="33"/>
      <c r="C140" s="133" t="s">
        <v>651</v>
      </c>
      <c r="D140" s="133" t="s">
        <v>308</v>
      </c>
      <c r="E140" s="134" t="s">
        <v>5773</v>
      </c>
      <c r="F140" s="135" t="s">
        <v>6828</v>
      </c>
      <c r="G140" s="136" t="s">
        <v>661</v>
      </c>
      <c r="H140" s="137">
        <v>8</v>
      </c>
      <c r="I140" s="138"/>
      <c r="J140" s="139">
        <f t="shared" si="10"/>
        <v>0</v>
      </c>
      <c r="K140" s="135" t="s">
        <v>311</v>
      </c>
      <c r="L140" s="33"/>
      <c r="M140" s="140" t="s">
        <v>21</v>
      </c>
      <c r="N140" s="141" t="s">
        <v>43</v>
      </c>
      <c r="P140" s="142">
        <f t="shared" si="11"/>
        <v>0</v>
      </c>
      <c r="Q140" s="142">
        <v>0</v>
      </c>
      <c r="R140" s="142">
        <f t="shared" si="12"/>
        <v>0</v>
      </c>
      <c r="S140" s="142">
        <v>0</v>
      </c>
      <c r="T140" s="143">
        <f t="shared" si="13"/>
        <v>0</v>
      </c>
      <c r="AR140" s="144" t="s">
        <v>108</v>
      </c>
      <c r="AT140" s="144" t="s">
        <v>308</v>
      </c>
      <c r="AU140" s="144" t="s">
        <v>72</v>
      </c>
      <c r="AY140" s="18" t="s">
        <v>306</v>
      </c>
      <c r="BE140" s="145">
        <f t="shared" si="14"/>
        <v>0</v>
      </c>
      <c r="BF140" s="145">
        <f t="shared" si="15"/>
        <v>0</v>
      </c>
      <c r="BG140" s="145">
        <f t="shared" si="16"/>
        <v>0</v>
      </c>
      <c r="BH140" s="145">
        <f t="shared" si="17"/>
        <v>0</v>
      </c>
      <c r="BI140" s="145">
        <f t="shared" si="18"/>
        <v>0</v>
      </c>
      <c r="BJ140" s="18" t="s">
        <v>79</v>
      </c>
      <c r="BK140" s="145">
        <f t="shared" si="19"/>
        <v>0</v>
      </c>
      <c r="BL140" s="18" t="s">
        <v>108</v>
      </c>
      <c r="BM140" s="144" t="s">
        <v>1002</v>
      </c>
    </row>
    <row r="141" spans="2:65" s="1" customFormat="1" ht="24.2" customHeight="1">
      <c r="B141" s="33"/>
      <c r="C141" s="133" t="s">
        <v>658</v>
      </c>
      <c r="D141" s="133" t="s">
        <v>308</v>
      </c>
      <c r="E141" s="134" t="s">
        <v>5769</v>
      </c>
      <c r="F141" s="135" t="s">
        <v>6829</v>
      </c>
      <c r="G141" s="136" t="s">
        <v>661</v>
      </c>
      <c r="H141" s="137">
        <v>8</v>
      </c>
      <c r="I141" s="138"/>
      <c r="J141" s="139">
        <f t="shared" si="10"/>
        <v>0</v>
      </c>
      <c r="K141" s="135" t="s">
        <v>311</v>
      </c>
      <c r="L141" s="33"/>
      <c r="M141" s="140" t="s">
        <v>21</v>
      </c>
      <c r="N141" s="141" t="s">
        <v>43</v>
      </c>
      <c r="P141" s="142">
        <f t="shared" si="11"/>
        <v>0</v>
      </c>
      <c r="Q141" s="142">
        <v>0</v>
      </c>
      <c r="R141" s="142">
        <f t="shared" si="12"/>
        <v>0</v>
      </c>
      <c r="S141" s="142">
        <v>0</v>
      </c>
      <c r="T141" s="143">
        <f t="shared" si="13"/>
        <v>0</v>
      </c>
      <c r="AR141" s="144" t="s">
        <v>108</v>
      </c>
      <c r="AT141" s="144" t="s">
        <v>308</v>
      </c>
      <c r="AU141" s="144" t="s">
        <v>72</v>
      </c>
      <c r="AY141" s="18" t="s">
        <v>306</v>
      </c>
      <c r="BE141" s="145">
        <f t="shared" si="14"/>
        <v>0</v>
      </c>
      <c r="BF141" s="145">
        <f t="shared" si="15"/>
        <v>0</v>
      </c>
      <c r="BG141" s="145">
        <f t="shared" si="16"/>
        <v>0</v>
      </c>
      <c r="BH141" s="145">
        <f t="shared" si="17"/>
        <v>0</v>
      </c>
      <c r="BI141" s="145">
        <f t="shared" si="18"/>
        <v>0</v>
      </c>
      <c r="BJ141" s="18" t="s">
        <v>79</v>
      </c>
      <c r="BK141" s="145">
        <f t="shared" si="19"/>
        <v>0</v>
      </c>
      <c r="BL141" s="18" t="s">
        <v>108</v>
      </c>
      <c r="BM141" s="144" t="s">
        <v>1014</v>
      </c>
    </row>
    <row r="142" spans="2:65" s="1" customFormat="1" ht="24.2" customHeight="1">
      <c r="B142" s="33"/>
      <c r="C142" s="133" t="s">
        <v>665</v>
      </c>
      <c r="D142" s="133" t="s">
        <v>308</v>
      </c>
      <c r="E142" s="134" t="s">
        <v>5771</v>
      </c>
      <c r="F142" s="135" t="s">
        <v>6830</v>
      </c>
      <c r="G142" s="136" t="s">
        <v>661</v>
      </c>
      <c r="H142" s="137">
        <v>2</v>
      </c>
      <c r="I142" s="138"/>
      <c r="J142" s="139">
        <f t="shared" si="10"/>
        <v>0</v>
      </c>
      <c r="K142" s="135" t="s">
        <v>311</v>
      </c>
      <c r="L142" s="33"/>
      <c r="M142" s="140" t="s">
        <v>21</v>
      </c>
      <c r="N142" s="141" t="s">
        <v>43</v>
      </c>
      <c r="P142" s="142">
        <f t="shared" si="11"/>
        <v>0</v>
      </c>
      <c r="Q142" s="142">
        <v>0</v>
      </c>
      <c r="R142" s="142">
        <f t="shared" si="12"/>
        <v>0</v>
      </c>
      <c r="S142" s="142">
        <v>0</v>
      </c>
      <c r="T142" s="143">
        <f t="shared" si="13"/>
        <v>0</v>
      </c>
      <c r="AR142" s="144" t="s">
        <v>108</v>
      </c>
      <c r="AT142" s="144" t="s">
        <v>308</v>
      </c>
      <c r="AU142" s="144" t="s">
        <v>72</v>
      </c>
      <c r="AY142" s="18" t="s">
        <v>306</v>
      </c>
      <c r="BE142" s="145">
        <f t="shared" si="14"/>
        <v>0</v>
      </c>
      <c r="BF142" s="145">
        <f t="shared" si="15"/>
        <v>0</v>
      </c>
      <c r="BG142" s="145">
        <f t="shared" si="16"/>
        <v>0</v>
      </c>
      <c r="BH142" s="145">
        <f t="shared" si="17"/>
        <v>0</v>
      </c>
      <c r="BI142" s="145">
        <f t="shared" si="18"/>
        <v>0</v>
      </c>
      <c r="BJ142" s="18" t="s">
        <v>79</v>
      </c>
      <c r="BK142" s="145">
        <f t="shared" si="19"/>
        <v>0</v>
      </c>
      <c r="BL142" s="18" t="s">
        <v>108</v>
      </c>
      <c r="BM142" s="144" t="s">
        <v>1026</v>
      </c>
    </row>
    <row r="143" spans="2:65" s="1" customFormat="1" ht="16.5" customHeight="1">
      <c r="B143" s="33"/>
      <c r="C143" s="133" t="s">
        <v>680</v>
      </c>
      <c r="D143" s="133" t="s">
        <v>308</v>
      </c>
      <c r="E143" s="134" t="s">
        <v>5753</v>
      </c>
      <c r="F143" s="135" t="s">
        <v>5754</v>
      </c>
      <c r="G143" s="136" t="s">
        <v>240</v>
      </c>
      <c r="H143" s="137">
        <v>10</v>
      </c>
      <c r="I143" s="138"/>
      <c r="J143" s="139">
        <f t="shared" si="10"/>
        <v>0</v>
      </c>
      <c r="K143" s="135" t="s">
        <v>311</v>
      </c>
      <c r="L143" s="33"/>
      <c r="M143" s="140" t="s">
        <v>21</v>
      </c>
      <c r="N143" s="141" t="s">
        <v>43</v>
      </c>
      <c r="P143" s="142">
        <f t="shared" si="11"/>
        <v>0</v>
      </c>
      <c r="Q143" s="142">
        <v>0</v>
      </c>
      <c r="R143" s="142">
        <f t="shared" si="12"/>
        <v>0</v>
      </c>
      <c r="S143" s="142">
        <v>0</v>
      </c>
      <c r="T143" s="143">
        <f t="shared" si="13"/>
        <v>0</v>
      </c>
      <c r="AR143" s="144" t="s">
        <v>108</v>
      </c>
      <c r="AT143" s="144" t="s">
        <v>308</v>
      </c>
      <c r="AU143" s="144" t="s">
        <v>72</v>
      </c>
      <c r="AY143" s="18" t="s">
        <v>306</v>
      </c>
      <c r="BE143" s="145">
        <f t="shared" si="14"/>
        <v>0</v>
      </c>
      <c r="BF143" s="145">
        <f t="shared" si="15"/>
        <v>0</v>
      </c>
      <c r="BG143" s="145">
        <f t="shared" si="16"/>
        <v>0</v>
      </c>
      <c r="BH143" s="145">
        <f t="shared" si="17"/>
        <v>0</v>
      </c>
      <c r="BI143" s="145">
        <f t="shared" si="18"/>
        <v>0</v>
      </c>
      <c r="BJ143" s="18" t="s">
        <v>79</v>
      </c>
      <c r="BK143" s="145">
        <f t="shared" si="19"/>
        <v>0</v>
      </c>
      <c r="BL143" s="18" t="s">
        <v>108</v>
      </c>
      <c r="BM143" s="144" t="s">
        <v>1037</v>
      </c>
    </row>
    <row r="144" spans="2:65" s="1" customFormat="1" ht="16.5" customHeight="1">
      <c r="B144" s="33"/>
      <c r="C144" s="133" t="s">
        <v>703</v>
      </c>
      <c r="D144" s="133" t="s">
        <v>308</v>
      </c>
      <c r="E144" s="134" t="s">
        <v>5755</v>
      </c>
      <c r="F144" s="135" t="s">
        <v>5756</v>
      </c>
      <c r="G144" s="136" t="s">
        <v>661</v>
      </c>
      <c r="H144" s="137">
        <v>10</v>
      </c>
      <c r="I144" s="138"/>
      <c r="J144" s="139">
        <f t="shared" si="10"/>
        <v>0</v>
      </c>
      <c r="K144" s="135" t="s">
        <v>311</v>
      </c>
      <c r="L144" s="33"/>
      <c r="M144" s="140" t="s">
        <v>21</v>
      </c>
      <c r="N144" s="141" t="s">
        <v>43</v>
      </c>
      <c r="P144" s="142">
        <f t="shared" si="11"/>
        <v>0</v>
      </c>
      <c r="Q144" s="142">
        <v>0</v>
      </c>
      <c r="R144" s="142">
        <f t="shared" si="12"/>
        <v>0</v>
      </c>
      <c r="S144" s="142">
        <v>0</v>
      </c>
      <c r="T144" s="143">
        <f t="shared" si="13"/>
        <v>0</v>
      </c>
      <c r="AR144" s="144" t="s">
        <v>108</v>
      </c>
      <c r="AT144" s="144" t="s">
        <v>308</v>
      </c>
      <c r="AU144" s="144" t="s">
        <v>72</v>
      </c>
      <c r="AY144" s="18" t="s">
        <v>306</v>
      </c>
      <c r="BE144" s="145">
        <f t="shared" si="14"/>
        <v>0</v>
      </c>
      <c r="BF144" s="145">
        <f t="shared" si="15"/>
        <v>0</v>
      </c>
      <c r="BG144" s="145">
        <f t="shared" si="16"/>
        <v>0</v>
      </c>
      <c r="BH144" s="145">
        <f t="shared" si="17"/>
        <v>0</v>
      </c>
      <c r="BI144" s="145">
        <f t="shared" si="18"/>
        <v>0</v>
      </c>
      <c r="BJ144" s="18" t="s">
        <v>79</v>
      </c>
      <c r="BK144" s="145">
        <f t="shared" si="19"/>
        <v>0</v>
      </c>
      <c r="BL144" s="18" t="s">
        <v>108</v>
      </c>
      <c r="BM144" s="144" t="s">
        <v>1047</v>
      </c>
    </row>
    <row r="145" spans="2:65" s="1" customFormat="1" ht="16.5" customHeight="1">
      <c r="B145" s="33"/>
      <c r="C145" s="133" t="s">
        <v>709</v>
      </c>
      <c r="D145" s="133" t="s">
        <v>308</v>
      </c>
      <c r="E145" s="134" t="s">
        <v>5757</v>
      </c>
      <c r="F145" s="135" t="s">
        <v>5758</v>
      </c>
      <c r="G145" s="136" t="s">
        <v>661</v>
      </c>
      <c r="H145" s="137">
        <v>6</v>
      </c>
      <c r="I145" s="138"/>
      <c r="J145" s="139">
        <f t="shared" si="10"/>
        <v>0</v>
      </c>
      <c r="K145" s="135" t="s">
        <v>311</v>
      </c>
      <c r="L145" s="33"/>
      <c r="M145" s="140" t="s">
        <v>21</v>
      </c>
      <c r="N145" s="141" t="s">
        <v>43</v>
      </c>
      <c r="P145" s="142">
        <f t="shared" si="11"/>
        <v>0</v>
      </c>
      <c r="Q145" s="142">
        <v>0</v>
      </c>
      <c r="R145" s="142">
        <f t="shared" si="12"/>
        <v>0</v>
      </c>
      <c r="S145" s="142">
        <v>0</v>
      </c>
      <c r="T145" s="143">
        <f t="shared" si="13"/>
        <v>0</v>
      </c>
      <c r="AR145" s="144" t="s">
        <v>108</v>
      </c>
      <c r="AT145" s="144" t="s">
        <v>308</v>
      </c>
      <c r="AU145" s="144" t="s">
        <v>72</v>
      </c>
      <c r="AY145" s="18" t="s">
        <v>306</v>
      </c>
      <c r="BE145" s="145">
        <f t="shared" si="14"/>
        <v>0</v>
      </c>
      <c r="BF145" s="145">
        <f t="shared" si="15"/>
        <v>0</v>
      </c>
      <c r="BG145" s="145">
        <f t="shared" si="16"/>
        <v>0</v>
      </c>
      <c r="BH145" s="145">
        <f t="shared" si="17"/>
        <v>0</v>
      </c>
      <c r="BI145" s="145">
        <f t="shared" si="18"/>
        <v>0</v>
      </c>
      <c r="BJ145" s="18" t="s">
        <v>79</v>
      </c>
      <c r="BK145" s="145">
        <f t="shared" si="19"/>
        <v>0</v>
      </c>
      <c r="BL145" s="18" t="s">
        <v>108</v>
      </c>
      <c r="BM145" s="144" t="s">
        <v>1058</v>
      </c>
    </row>
    <row r="146" spans="2:65" s="1" customFormat="1" ht="16.5" customHeight="1">
      <c r="B146" s="33"/>
      <c r="C146" s="133" t="s">
        <v>714</v>
      </c>
      <c r="D146" s="133" t="s">
        <v>308</v>
      </c>
      <c r="E146" s="134" t="s">
        <v>5759</v>
      </c>
      <c r="F146" s="135" t="s">
        <v>5760</v>
      </c>
      <c r="G146" s="136" t="s">
        <v>240</v>
      </c>
      <c r="H146" s="137">
        <v>15</v>
      </c>
      <c r="I146" s="138"/>
      <c r="J146" s="139">
        <f t="shared" si="10"/>
        <v>0</v>
      </c>
      <c r="K146" s="135" t="s">
        <v>311</v>
      </c>
      <c r="L146" s="33"/>
      <c r="M146" s="140" t="s">
        <v>21</v>
      </c>
      <c r="N146" s="141" t="s">
        <v>43</v>
      </c>
      <c r="P146" s="142">
        <f t="shared" si="11"/>
        <v>0</v>
      </c>
      <c r="Q146" s="142">
        <v>0</v>
      </c>
      <c r="R146" s="142">
        <f t="shared" si="12"/>
        <v>0</v>
      </c>
      <c r="S146" s="142">
        <v>0</v>
      </c>
      <c r="T146" s="143">
        <f t="shared" si="13"/>
        <v>0</v>
      </c>
      <c r="AR146" s="144" t="s">
        <v>108</v>
      </c>
      <c r="AT146" s="144" t="s">
        <v>308</v>
      </c>
      <c r="AU146" s="144" t="s">
        <v>72</v>
      </c>
      <c r="AY146" s="18" t="s">
        <v>306</v>
      </c>
      <c r="BE146" s="145">
        <f t="shared" si="14"/>
        <v>0</v>
      </c>
      <c r="BF146" s="145">
        <f t="shared" si="15"/>
        <v>0</v>
      </c>
      <c r="BG146" s="145">
        <f t="shared" si="16"/>
        <v>0</v>
      </c>
      <c r="BH146" s="145">
        <f t="shared" si="17"/>
        <v>0</v>
      </c>
      <c r="BI146" s="145">
        <f t="shared" si="18"/>
        <v>0</v>
      </c>
      <c r="BJ146" s="18" t="s">
        <v>79</v>
      </c>
      <c r="BK146" s="145">
        <f t="shared" si="19"/>
        <v>0</v>
      </c>
      <c r="BL146" s="18" t="s">
        <v>108</v>
      </c>
      <c r="BM146" s="144" t="s">
        <v>1068</v>
      </c>
    </row>
    <row r="147" spans="2:65" s="1" customFormat="1" ht="24.2" customHeight="1">
      <c r="B147" s="33"/>
      <c r="C147" s="133" t="s">
        <v>719</v>
      </c>
      <c r="D147" s="133" t="s">
        <v>308</v>
      </c>
      <c r="E147" s="134" t="s">
        <v>5777</v>
      </c>
      <c r="F147" s="135" t="s">
        <v>5778</v>
      </c>
      <c r="G147" s="136" t="s">
        <v>5627</v>
      </c>
      <c r="H147" s="137">
        <v>1</v>
      </c>
      <c r="I147" s="138"/>
      <c r="J147" s="139">
        <f t="shared" si="10"/>
        <v>0</v>
      </c>
      <c r="K147" s="135" t="s">
        <v>311</v>
      </c>
      <c r="L147" s="33"/>
      <c r="M147" s="140" t="s">
        <v>21</v>
      </c>
      <c r="N147" s="141" t="s">
        <v>43</v>
      </c>
      <c r="P147" s="142">
        <f t="shared" si="11"/>
        <v>0</v>
      </c>
      <c r="Q147" s="142">
        <v>0</v>
      </c>
      <c r="R147" s="142">
        <f t="shared" si="12"/>
        <v>0</v>
      </c>
      <c r="S147" s="142">
        <v>0</v>
      </c>
      <c r="T147" s="143">
        <f t="shared" si="13"/>
        <v>0</v>
      </c>
      <c r="AR147" s="144" t="s">
        <v>108</v>
      </c>
      <c r="AT147" s="144" t="s">
        <v>308</v>
      </c>
      <c r="AU147" s="144" t="s">
        <v>72</v>
      </c>
      <c r="AY147" s="18" t="s">
        <v>306</v>
      </c>
      <c r="BE147" s="145">
        <f t="shared" si="14"/>
        <v>0</v>
      </c>
      <c r="BF147" s="145">
        <f t="shared" si="15"/>
        <v>0</v>
      </c>
      <c r="BG147" s="145">
        <f t="shared" si="16"/>
        <v>0</v>
      </c>
      <c r="BH147" s="145">
        <f t="shared" si="17"/>
        <v>0</v>
      </c>
      <c r="BI147" s="145">
        <f t="shared" si="18"/>
        <v>0</v>
      </c>
      <c r="BJ147" s="18" t="s">
        <v>79</v>
      </c>
      <c r="BK147" s="145">
        <f t="shared" si="19"/>
        <v>0</v>
      </c>
      <c r="BL147" s="18" t="s">
        <v>108</v>
      </c>
      <c r="BM147" s="144" t="s">
        <v>1078</v>
      </c>
    </row>
    <row r="148" spans="2:65" s="1" customFormat="1" ht="24.2" customHeight="1">
      <c r="B148" s="33"/>
      <c r="C148" s="133" t="s">
        <v>725</v>
      </c>
      <c r="D148" s="133" t="s">
        <v>308</v>
      </c>
      <c r="E148" s="134" t="s">
        <v>5628</v>
      </c>
      <c r="F148" s="135" t="s">
        <v>6803</v>
      </c>
      <c r="G148" s="136" t="s">
        <v>5627</v>
      </c>
      <c r="H148" s="137">
        <v>1</v>
      </c>
      <c r="I148" s="138"/>
      <c r="J148" s="139">
        <f t="shared" si="10"/>
        <v>0</v>
      </c>
      <c r="K148" s="135" t="s">
        <v>311</v>
      </c>
      <c r="L148" s="33"/>
      <c r="M148" s="140" t="s">
        <v>21</v>
      </c>
      <c r="N148" s="141" t="s">
        <v>43</v>
      </c>
      <c r="P148" s="142">
        <f t="shared" si="11"/>
        <v>0</v>
      </c>
      <c r="Q148" s="142">
        <v>0</v>
      </c>
      <c r="R148" s="142">
        <f t="shared" si="12"/>
        <v>0</v>
      </c>
      <c r="S148" s="142">
        <v>0</v>
      </c>
      <c r="T148" s="143">
        <f t="shared" si="13"/>
        <v>0</v>
      </c>
      <c r="AR148" s="144" t="s">
        <v>108</v>
      </c>
      <c r="AT148" s="144" t="s">
        <v>308</v>
      </c>
      <c r="AU148" s="144" t="s">
        <v>72</v>
      </c>
      <c r="AY148" s="18" t="s">
        <v>306</v>
      </c>
      <c r="BE148" s="145">
        <f t="shared" si="14"/>
        <v>0</v>
      </c>
      <c r="BF148" s="145">
        <f t="shared" si="15"/>
        <v>0</v>
      </c>
      <c r="BG148" s="145">
        <f t="shared" si="16"/>
        <v>0</v>
      </c>
      <c r="BH148" s="145">
        <f t="shared" si="17"/>
        <v>0</v>
      </c>
      <c r="BI148" s="145">
        <f t="shared" si="18"/>
        <v>0</v>
      </c>
      <c r="BJ148" s="18" t="s">
        <v>79</v>
      </c>
      <c r="BK148" s="145">
        <f t="shared" si="19"/>
        <v>0</v>
      </c>
      <c r="BL148" s="18" t="s">
        <v>108</v>
      </c>
      <c r="BM148" s="144" t="s">
        <v>1088</v>
      </c>
    </row>
    <row r="149" spans="2:65" s="1" customFormat="1" ht="24.2" customHeight="1">
      <c r="B149" s="33"/>
      <c r="C149" s="133" t="s">
        <v>732</v>
      </c>
      <c r="D149" s="133" t="s">
        <v>308</v>
      </c>
      <c r="E149" s="134" t="s">
        <v>5780</v>
      </c>
      <c r="F149" s="135" t="s">
        <v>6831</v>
      </c>
      <c r="G149" s="136" t="s">
        <v>5627</v>
      </c>
      <c r="H149" s="137">
        <v>1</v>
      </c>
      <c r="I149" s="138"/>
      <c r="J149" s="139">
        <f t="shared" si="10"/>
        <v>0</v>
      </c>
      <c r="K149" s="135" t="s">
        <v>311</v>
      </c>
      <c r="L149" s="33"/>
      <c r="M149" s="196" t="s">
        <v>21</v>
      </c>
      <c r="N149" s="197" t="s">
        <v>43</v>
      </c>
      <c r="O149" s="194"/>
      <c r="P149" s="198">
        <f t="shared" si="11"/>
        <v>0</v>
      </c>
      <c r="Q149" s="198">
        <v>0</v>
      </c>
      <c r="R149" s="198">
        <f t="shared" si="12"/>
        <v>0</v>
      </c>
      <c r="S149" s="198">
        <v>0</v>
      </c>
      <c r="T149" s="199">
        <f t="shared" si="13"/>
        <v>0</v>
      </c>
      <c r="AR149" s="144" t="s">
        <v>108</v>
      </c>
      <c r="AT149" s="144" t="s">
        <v>308</v>
      </c>
      <c r="AU149" s="144" t="s">
        <v>72</v>
      </c>
      <c r="AY149" s="18" t="s">
        <v>306</v>
      </c>
      <c r="BE149" s="145">
        <f t="shared" si="14"/>
        <v>0</v>
      </c>
      <c r="BF149" s="145">
        <f t="shared" si="15"/>
        <v>0</v>
      </c>
      <c r="BG149" s="145">
        <f t="shared" si="16"/>
        <v>0</v>
      </c>
      <c r="BH149" s="145">
        <f t="shared" si="17"/>
        <v>0</v>
      </c>
      <c r="BI149" s="145">
        <f t="shared" si="18"/>
        <v>0</v>
      </c>
      <c r="BJ149" s="18" t="s">
        <v>79</v>
      </c>
      <c r="BK149" s="145">
        <f t="shared" si="19"/>
        <v>0</v>
      </c>
      <c r="BL149" s="18" t="s">
        <v>108</v>
      </c>
      <c r="BM149" s="144" t="s">
        <v>1102</v>
      </c>
    </row>
    <row r="150" spans="2:65" s="1" customFormat="1" ht="6.95" customHeight="1">
      <c r="B150" s="41"/>
      <c r="C150" s="42"/>
      <c r="D150" s="42"/>
      <c r="E150" s="42"/>
      <c r="F150" s="42"/>
      <c r="G150" s="42"/>
      <c r="H150" s="42"/>
      <c r="I150" s="42"/>
      <c r="J150" s="42"/>
      <c r="K150" s="42"/>
      <c r="L150" s="33"/>
    </row>
  </sheetData>
  <sheetProtection algorithmName="SHA-512" hashValue="LysD2x0JfP8AvUmsVLtMKJ6BxZXSvFkNW3eZJ2Mt3nblrQrk+zCT9Pj7zLM4cDeY/fgbX7aUiHtOKNUFWlCHdw==" saltValue="eq11gl5w7LzJyAcJbBLy+x5VW3JuQDMZBpnqNiNDr5DoArRYxp5taR1uAU6MV4+eqJCyRBJqG8PZpfbpyOw/hA==" spinCount="100000" sheet="1" objects="1" scenarios="1" formatColumns="0" formatRows="0" autoFilter="0"/>
  <autoFilter ref="C90:K149" xr:uid="{00000000-0009-0000-0000-000022000000}"/>
  <mergeCells count="15">
    <mergeCell ref="E77:H77"/>
    <mergeCell ref="E81:H81"/>
    <mergeCell ref="E79:H79"/>
    <mergeCell ref="E83:H8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3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220</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6216</v>
      </c>
      <c r="F9" s="318"/>
      <c r="G9" s="318"/>
      <c r="H9" s="318"/>
      <c r="L9" s="21"/>
    </row>
    <row r="10" spans="2:46" ht="12" customHeight="1">
      <c r="B10" s="21"/>
      <c r="D10" s="28" t="s">
        <v>257</v>
      </c>
      <c r="L10" s="21"/>
    </row>
    <row r="11" spans="2:46" s="1" customFormat="1" ht="16.5" customHeight="1">
      <c r="B11" s="33"/>
      <c r="E11" s="327" t="s">
        <v>6743</v>
      </c>
      <c r="F11" s="342"/>
      <c r="G11" s="342"/>
      <c r="H11" s="342"/>
      <c r="L11" s="33"/>
    </row>
    <row r="12" spans="2:46" s="1" customFormat="1" ht="12" customHeight="1">
      <c r="B12" s="33"/>
      <c r="D12" s="28" t="s">
        <v>2702</v>
      </c>
      <c r="L12" s="33"/>
    </row>
    <row r="13" spans="2:46" s="1" customFormat="1" ht="16.5" customHeight="1">
      <c r="B13" s="33"/>
      <c r="E13" s="319" t="s">
        <v>6832</v>
      </c>
      <c r="F13" s="342"/>
      <c r="G13" s="342"/>
      <c r="H13" s="342"/>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ROUND((SUM(BE96:BE130)),  2)</f>
        <v>0</v>
      </c>
      <c r="I37" s="95">
        <v>0.21</v>
      </c>
      <c r="J37" s="81">
        <f>ROUND(((SUM(BE96:BE130))*I37),  2)</f>
        <v>0</v>
      </c>
      <c r="L37" s="33"/>
    </row>
    <row r="38" spans="2:12" s="1" customFormat="1" ht="14.45" customHeight="1">
      <c r="B38" s="33"/>
      <c r="E38" s="28" t="s">
        <v>44</v>
      </c>
      <c r="F38" s="81">
        <f>ROUND((SUM(BF96:BF130)),  2)</f>
        <v>0</v>
      </c>
      <c r="I38" s="95">
        <v>0.12</v>
      </c>
      <c r="J38" s="81">
        <f>ROUND(((SUM(BF96:BF130))*I38),  2)</f>
        <v>0</v>
      </c>
      <c r="L38" s="33"/>
    </row>
    <row r="39" spans="2:12" s="1" customFormat="1" ht="14.45" hidden="1" customHeight="1">
      <c r="B39" s="33"/>
      <c r="E39" s="28" t="s">
        <v>45</v>
      </c>
      <c r="F39" s="81">
        <f>ROUND((SUM(BG96:BG130)),  2)</f>
        <v>0</v>
      </c>
      <c r="I39" s="95">
        <v>0.21</v>
      </c>
      <c r="J39" s="81">
        <f>0</f>
        <v>0</v>
      </c>
      <c r="L39" s="33"/>
    </row>
    <row r="40" spans="2:12" s="1" customFormat="1" ht="14.45" hidden="1" customHeight="1">
      <c r="B40" s="33"/>
      <c r="E40" s="28" t="s">
        <v>46</v>
      </c>
      <c r="F40" s="81">
        <f>ROUND((SUM(BH96:BH130)),  2)</f>
        <v>0</v>
      </c>
      <c r="I40" s="95">
        <v>0.12</v>
      </c>
      <c r="J40" s="81">
        <f>0</f>
        <v>0</v>
      </c>
      <c r="L40" s="33"/>
    </row>
    <row r="41" spans="2:12" s="1" customFormat="1" ht="14.45" hidden="1" customHeight="1">
      <c r="B41" s="33"/>
      <c r="E41" s="28" t="s">
        <v>47</v>
      </c>
      <c r="F41" s="81">
        <f>ROUND((SUM(BI96:BI130)),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6216</v>
      </c>
      <c r="F54" s="318"/>
      <c r="G54" s="318"/>
      <c r="H54" s="318"/>
      <c r="L54" s="21"/>
    </row>
    <row r="55" spans="2:12" ht="12" customHeight="1">
      <c r="B55" s="21"/>
      <c r="C55" s="28" t="s">
        <v>257</v>
      </c>
      <c r="L55" s="21"/>
    </row>
    <row r="56" spans="2:12" s="1" customFormat="1" ht="16.5" customHeight="1">
      <c r="B56" s="33"/>
      <c r="E56" s="327" t="s">
        <v>6743</v>
      </c>
      <c r="F56" s="342"/>
      <c r="G56" s="342"/>
      <c r="H56" s="342"/>
      <c r="L56" s="33"/>
    </row>
    <row r="57" spans="2:12" s="1" customFormat="1" ht="12" customHeight="1">
      <c r="B57" s="33"/>
      <c r="C57" s="28" t="s">
        <v>2702</v>
      </c>
      <c r="L57" s="33"/>
    </row>
    <row r="58" spans="2:12" s="1" customFormat="1" ht="16.5" customHeight="1">
      <c r="B58" s="33"/>
      <c r="E58" s="319" t="str">
        <f>E13</f>
        <v>2024/HEX/04-03-14-4a - D.1.4.4a-Strukturovaná kabeláž</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3285</v>
      </c>
      <c r="E68" s="107"/>
      <c r="F68" s="107"/>
      <c r="G68" s="107"/>
      <c r="H68" s="107"/>
      <c r="I68" s="107"/>
      <c r="J68" s="108">
        <f>J97</f>
        <v>0</v>
      </c>
      <c r="L68" s="105"/>
    </row>
    <row r="69" spans="2:47" s="8" customFormat="1" ht="24.95" customHeight="1">
      <c r="B69" s="105"/>
      <c r="D69" s="106" t="s">
        <v>3286</v>
      </c>
      <c r="E69" s="107"/>
      <c r="F69" s="107"/>
      <c r="G69" s="107"/>
      <c r="H69" s="107"/>
      <c r="I69" s="107"/>
      <c r="J69" s="108">
        <f>J105</f>
        <v>0</v>
      </c>
      <c r="L69" s="105"/>
    </row>
    <row r="70" spans="2:47" s="8" customFormat="1" ht="24.95" customHeight="1">
      <c r="B70" s="105"/>
      <c r="D70" s="106" t="s">
        <v>6833</v>
      </c>
      <c r="E70" s="107"/>
      <c r="F70" s="107"/>
      <c r="G70" s="107"/>
      <c r="H70" s="107"/>
      <c r="I70" s="107"/>
      <c r="J70" s="108">
        <f>J109</f>
        <v>0</v>
      </c>
      <c r="L70" s="105"/>
    </row>
    <row r="71" spans="2:47" s="8" customFormat="1" ht="24.95" customHeight="1">
      <c r="B71" s="105"/>
      <c r="D71" s="106" t="s">
        <v>6834</v>
      </c>
      <c r="E71" s="107"/>
      <c r="F71" s="107"/>
      <c r="G71" s="107"/>
      <c r="H71" s="107"/>
      <c r="I71" s="107"/>
      <c r="J71" s="108">
        <f>J117</f>
        <v>0</v>
      </c>
      <c r="L71" s="105"/>
    </row>
    <row r="72" spans="2:47" s="8" customFormat="1" ht="24.95" customHeight="1">
      <c r="B72" s="105"/>
      <c r="D72" s="106" t="s">
        <v>6835</v>
      </c>
      <c r="E72" s="107"/>
      <c r="F72" s="107"/>
      <c r="G72" s="107"/>
      <c r="H72" s="107"/>
      <c r="I72" s="107"/>
      <c r="J72" s="108">
        <f>J120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40" t="str">
        <f>E7</f>
        <v>UPOL FTK – Rekonstrukce infrastruktury v areálu Neředín</v>
      </c>
      <c r="F82" s="341"/>
      <c r="G82" s="341"/>
      <c r="H82" s="341"/>
      <c r="L82" s="33"/>
    </row>
    <row r="83" spans="2:63" ht="12" customHeight="1">
      <c r="B83" s="21"/>
      <c r="C83" s="28" t="s">
        <v>255</v>
      </c>
      <c r="L83" s="21"/>
    </row>
    <row r="84" spans="2:63" ht="16.5" customHeight="1">
      <c r="B84" s="21"/>
      <c r="E84" s="340" t="s">
        <v>6216</v>
      </c>
      <c r="F84" s="318"/>
      <c r="G84" s="318"/>
      <c r="H84" s="318"/>
      <c r="L84" s="21"/>
    </row>
    <row r="85" spans="2:63" ht="12" customHeight="1">
      <c r="B85" s="21"/>
      <c r="C85" s="28" t="s">
        <v>257</v>
      </c>
      <c r="L85" s="21"/>
    </row>
    <row r="86" spans="2:63" s="1" customFormat="1" ht="16.5" customHeight="1">
      <c r="B86" s="33"/>
      <c r="E86" s="327" t="s">
        <v>6743</v>
      </c>
      <c r="F86" s="342"/>
      <c r="G86" s="342"/>
      <c r="H86" s="342"/>
      <c r="L86" s="33"/>
    </row>
    <row r="87" spans="2:63" s="1" customFormat="1" ht="12" customHeight="1">
      <c r="B87" s="33"/>
      <c r="C87" s="28" t="s">
        <v>2702</v>
      </c>
      <c r="L87" s="33"/>
    </row>
    <row r="88" spans="2:63" s="1" customFormat="1" ht="16.5" customHeight="1">
      <c r="B88" s="33"/>
      <c r="E88" s="319" t="str">
        <f>E13</f>
        <v>2024/HEX/04-03-14-4a - D.1.4.4a-Strukturovaná kabeláž</v>
      </c>
      <c r="F88" s="342"/>
      <c r="G88" s="342"/>
      <c r="H88" s="342"/>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Ing.Lobpraisová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P97+P105+P109+P117+P120</f>
        <v>0</v>
      </c>
      <c r="Q96" s="50"/>
      <c r="R96" s="118">
        <f>R97+R105+R109+R117+R120</f>
        <v>0</v>
      </c>
      <c r="S96" s="50"/>
      <c r="T96" s="119">
        <f>T97+T105+T109+T117+T120</f>
        <v>0</v>
      </c>
      <c r="AT96" s="18" t="s">
        <v>71</v>
      </c>
      <c r="AU96" s="18" t="s">
        <v>266</v>
      </c>
      <c r="BK96" s="120">
        <f>BK97+BK105+BK109+BK117+BK120</f>
        <v>0</v>
      </c>
    </row>
    <row r="97" spans="2:65" s="11" customFormat="1" ht="25.9" customHeight="1">
      <c r="B97" s="121"/>
      <c r="D97" s="122" t="s">
        <v>71</v>
      </c>
      <c r="E97" s="123" t="s">
        <v>2676</v>
      </c>
      <c r="F97" s="123" t="s">
        <v>3290</v>
      </c>
      <c r="I97" s="124"/>
      <c r="J97" s="125">
        <f>BK97</f>
        <v>0</v>
      </c>
      <c r="L97" s="121"/>
      <c r="M97" s="126"/>
      <c r="P97" s="127">
        <f>SUM(P98:P104)</f>
        <v>0</v>
      </c>
      <c r="R97" s="127">
        <f>SUM(R98:R104)</f>
        <v>0</v>
      </c>
      <c r="T97" s="128">
        <f>SUM(T98:T104)</f>
        <v>0</v>
      </c>
      <c r="AR97" s="122" t="s">
        <v>79</v>
      </c>
      <c r="AT97" s="129" t="s">
        <v>71</v>
      </c>
      <c r="AU97" s="129" t="s">
        <v>72</v>
      </c>
      <c r="AY97" s="122" t="s">
        <v>306</v>
      </c>
      <c r="BK97" s="130">
        <f>SUM(BK98:BK104)</f>
        <v>0</v>
      </c>
    </row>
    <row r="98" spans="2:65" s="1" customFormat="1" ht="16.5" customHeight="1">
      <c r="B98" s="33"/>
      <c r="C98" s="133" t="s">
        <v>79</v>
      </c>
      <c r="D98" s="133" t="s">
        <v>308</v>
      </c>
      <c r="E98" s="134" t="s">
        <v>6836</v>
      </c>
      <c r="F98" s="135" t="s">
        <v>3292</v>
      </c>
      <c r="G98" s="136" t="s">
        <v>240</v>
      </c>
      <c r="H98" s="137">
        <v>50</v>
      </c>
      <c r="I98" s="138"/>
      <c r="J98" s="139">
        <f t="shared" ref="J98:J104" si="0">ROUND(I98*H98,2)</f>
        <v>0</v>
      </c>
      <c r="K98" s="135" t="s">
        <v>311</v>
      </c>
      <c r="L98" s="33"/>
      <c r="M98" s="140" t="s">
        <v>21</v>
      </c>
      <c r="N98" s="141" t="s">
        <v>43</v>
      </c>
      <c r="P98" s="142">
        <f t="shared" ref="P98:P104" si="1">O98*H98</f>
        <v>0</v>
      </c>
      <c r="Q98" s="142">
        <v>0</v>
      </c>
      <c r="R98" s="142">
        <f t="shared" ref="R98:R104" si="2">Q98*H98</f>
        <v>0</v>
      </c>
      <c r="S98" s="142">
        <v>0</v>
      </c>
      <c r="T98" s="143">
        <f t="shared" ref="T98:T104" si="3">S98*H98</f>
        <v>0</v>
      </c>
      <c r="AR98" s="144" t="s">
        <v>368</v>
      </c>
      <c r="AT98" s="144" t="s">
        <v>308</v>
      </c>
      <c r="AU98" s="144" t="s">
        <v>79</v>
      </c>
      <c r="AY98" s="18" t="s">
        <v>306</v>
      </c>
      <c r="BE98" s="145">
        <f t="shared" ref="BE98:BE104" si="4">IF(N98="základní",J98,0)</f>
        <v>0</v>
      </c>
      <c r="BF98" s="145">
        <f t="shared" ref="BF98:BF104" si="5">IF(N98="snížená",J98,0)</f>
        <v>0</v>
      </c>
      <c r="BG98" s="145">
        <f t="shared" ref="BG98:BG104" si="6">IF(N98="zákl. přenesená",J98,0)</f>
        <v>0</v>
      </c>
      <c r="BH98" s="145">
        <f t="shared" ref="BH98:BH104" si="7">IF(N98="sníž. přenesená",J98,0)</f>
        <v>0</v>
      </c>
      <c r="BI98" s="145">
        <f t="shared" ref="BI98:BI104" si="8">IF(N98="nulová",J98,0)</f>
        <v>0</v>
      </c>
      <c r="BJ98" s="18" t="s">
        <v>79</v>
      </c>
      <c r="BK98" s="145">
        <f t="shared" ref="BK98:BK104" si="9">ROUND(I98*H98,2)</f>
        <v>0</v>
      </c>
      <c r="BL98" s="18" t="s">
        <v>368</v>
      </c>
      <c r="BM98" s="144" t="s">
        <v>81</v>
      </c>
    </row>
    <row r="99" spans="2:65" s="1" customFormat="1" ht="16.5" customHeight="1">
      <c r="B99" s="33"/>
      <c r="C99" s="133" t="s">
        <v>81</v>
      </c>
      <c r="D99" s="133" t="s">
        <v>308</v>
      </c>
      <c r="E99" s="134" t="s">
        <v>6837</v>
      </c>
      <c r="F99" s="135" t="s">
        <v>3294</v>
      </c>
      <c r="G99" s="136" t="s">
        <v>240</v>
      </c>
      <c r="H99" s="137">
        <v>80</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108</v>
      </c>
    </row>
    <row r="100" spans="2:65" s="1" customFormat="1" ht="16.5" customHeight="1">
      <c r="B100" s="33"/>
      <c r="C100" s="133" t="s">
        <v>89</v>
      </c>
      <c r="D100" s="133" t="s">
        <v>308</v>
      </c>
      <c r="E100" s="134" t="s">
        <v>6838</v>
      </c>
      <c r="F100" s="135" t="s">
        <v>3296</v>
      </c>
      <c r="G100" s="136" t="s">
        <v>240</v>
      </c>
      <c r="H100" s="137">
        <v>10</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351</v>
      </c>
    </row>
    <row r="101" spans="2:65" s="1" customFormat="1" ht="16.5" customHeight="1">
      <c r="B101" s="33"/>
      <c r="C101" s="133" t="s">
        <v>108</v>
      </c>
      <c r="D101" s="133" t="s">
        <v>308</v>
      </c>
      <c r="E101" s="134" t="s">
        <v>6839</v>
      </c>
      <c r="F101" s="135" t="s">
        <v>3298</v>
      </c>
      <c r="G101" s="136" t="s">
        <v>240</v>
      </c>
      <c r="H101" s="137">
        <v>20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365</v>
      </c>
    </row>
    <row r="102" spans="2:65" s="1" customFormat="1" ht="16.5" customHeight="1">
      <c r="B102" s="33"/>
      <c r="C102" s="133" t="s">
        <v>343</v>
      </c>
      <c r="D102" s="133" t="s">
        <v>308</v>
      </c>
      <c r="E102" s="134" t="s">
        <v>6840</v>
      </c>
      <c r="F102" s="135" t="s">
        <v>3300</v>
      </c>
      <c r="G102" s="136" t="s">
        <v>422</v>
      </c>
      <c r="H102" s="137">
        <v>6</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379</v>
      </c>
    </row>
    <row r="103" spans="2:65" s="1" customFormat="1" ht="16.5" customHeight="1">
      <c r="B103" s="33"/>
      <c r="C103" s="133" t="s">
        <v>351</v>
      </c>
      <c r="D103" s="133" t="s">
        <v>308</v>
      </c>
      <c r="E103" s="134" t="s">
        <v>6841</v>
      </c>
      <c r="F103" s="135" t="s">
        <v>3302</v>
      </c>
      <c r="G103" s="136" t="s">
        <v>422</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8</v>
      </c>
    </row>
    <row r="104" spans="2:65" s="1" customFormat="1" ht="16.5" customHeight="1">
      <c r="B104" s="33"/>
      <c r="C104" s="133" t="s">
        <v>359</v>
      </c>
      <c r="D104" s="133" t="s">
        <v>308</v>
      </c>
      <c r="E104" s="134" t="s">
        <v>6842</v>
      </c>
      <c r="F104" s="135" t="s">
        <v>3304</v>
      </c>
      <c r="G104" s="136" t="s">
        <v>2564</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406</v>
      </c>
    </row>
    <row r="105" spans="2:65" s="11" customFormat="1" ht="25.9" customHeight="1">
      <c r="B105" s="121"/>
      <c r="D105" s="122" t="s">
        <v>71</v>
      </c>
      <c r="E105" s="123" t="s">
        <v>2686</v>
      </c>
      <c r="F105" s="123" t="s">
        <v>3306</v>
      </c>
      <c r="I105" s="124"/>
      <c r="J105" s="125">
        <f>BK105</f>
        <v>0</v>
      </c>
      <c r="L105" s="121"/>
      <c r="M105" s="126"/>
      <c r="P105" s="127">
        <f>SUM(P106:P108)</f>
        <v>0</v>
      </c>
      <c r="R105" s="127">
        <f>SUM(R106:R108)</f>
        <v>0</v>
      </c>
      <c r="T105" s="128">
        <f>SUM(T106:T108)</f>
        <v>0</v>
      </c>
      <c r="AR105" s="122" t="s">
        <v>79</v>
      </c>
      <c r="AT105" s="129" t="s">
        <v>71</v>
      </c>
      <c r="AU105" s="129" t="s">
        <v>72</v>
      </c>
      <c r="AY105" s="122" t="s">
        <v>306</v>
      </c>
      <c r="BK105" s="130">
        <f>SUM(BK106:BK108)</f>
        <v>0</v>
      </c>
    </row>
    <row r="106" spans="2:65" s="1" customFormat="1" ht="16.5" customHeight="1">
      <c r="B106" s="33"/>
      <c r="C106" s="133" t="s">
        <v>365</v>
      </c>
      <c r="D106" s="133" t="s">
        <v>308</v>
      </c>
      <c r="E106" s="134" t="s">
        <v>6843</v>
      </c>
      <c r="F106" s="135" t="s">
        <v>3307</v>
      </c>
      <c r="G106" s="136" t="s">
        <v>240</v>
      </c>
      <c r="H106" s="137">
        <v>1000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368</v>
      </c>
    </row>
    <row r="107" spans="2:65" s="1" customFormat="1" ht="16.5" customHeight="1">
      <c r="B107" s="33"/>
      <c r="C107" s="133" t="s">
        <v>372</v>
      </c>
      <c r="D107" s="133" t="s">
        <v>308</v>
      </c>
      <c r="E107" s="134" t="s">
        <v>6844</v>
      </c>
      <c r="F107" s="135" t="s">
        <v>3309</v>
      </c>
      <c r="G107" s="136" t="s">
        <v>422</v>
      </c>
      <c r="H107" s="137">
        <v>12</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432</v>
      </c>
    </row>
    <row r="108" spans="2:65" s="1" customFormat="1" ht="16.5" customHeight="1">
      <c r="B108" s="33"/>
      <c r="C108" s="133" t="s">
        <v>379</v>
      </c>
      <c r="D108" s="133" t="s">
        <v>308</v>
      </c>
      <c r="E108" s="134" t="s">
        <v>6845</v>
      </c>
      <c r="F108" s="135" t="s">
        <v>3311</v>
      </c>
      <c r="G108" s="136" t="s">
        <v>422</v>
      </c>
      <c r="H108" s="137">
        <v>12</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446</v>
      </c>
    </row>
    <row r="109" spans="2:65" s="11" customFormat="1" ht="25.9" customHeight="1">
      <c r="B109" s="121"/>
      <c r="D109" s="122" t="s">
        <v>71</v>
      </c>
      <c r="E109" s="123" t="s">
        <v>2690</v>
      </c>
      <c r="F109" s="123" t="s">
        <v>3313</v>
      </c>
      <c r="I109" s="124"/>
      <c r="J109" s="125">
        <f>BK109</f>
        <v>0</v>
      </c>
      <c r="L109" s="121"/>
      <c r="M109" s="126"/>
      <c r="P109" s="127">
        <f>SUM(P110:P116)</f>
        <v>0</v>
      </c>
      <c r="R109" s="127">
        <f>SUM(R110:R116)</f>
        <v>0</v>
      </c>
      <c r="T109" s="128">
        <f>SUM(T110:T116)</f>
        <v>0</v>
      </c>
      <c r="AR109" s="122" t="s">
        <v>79</v>
      </c>
      <c r="AT109" s="129" t="s">
        <v>71</v>
      </c>
      <c r="AU109" s="129" t="s">
        <v>72</v>
      </c>
      <c r="AY109" s="122" t="s">
        <v>306</v>
      </c>
      <c r="BK109" s="130">
        <f>SUM(BK110:BK116)</f>
        <v>0</v>
      </c>
    </row>
    <row r="110" spans="2:65" s="1" customFormat="1" ht="24.2" customHeight="1">
      <c r="B110" s="33"/>
      <c r="C110" s="133" t="s">
        <v>384</v>
      </c>
      <c r="D110" s="133" t="s">
        <v>308</v>
      </c>
      <c r="E110" s="134" t="s">
        <v>6846</v>
      </c>
      <c r="F110" s="135" t="s">
        <v>3314</v>
      </c>
      <c r="G110" s="136" t="s">
        <v>422</v>
      </c>
      <c r="H110" s="137">
        <v>6</v>
      </c>
      <c r="I110" s="138"/>
      <c r="J110" s="139">
        <f t="shared" ref="J110:J116" si="10">ROUND(I110*H110,2)</f>
        <v>0</v>
      </c>
      <c r="K110" s="135" t="s">
        <v>311</v>
      </c>
      <c r="L110" s="33"/>
      <c r="M110" s="140" t="s">
        <v>21</v>
      </c>
      <c r="N110" s="141" t="s">
        <v>43</v>
      </c>
      <c r="P110" s="142">
        <f t="shared" ref="P110:P116" si="11">O110*H110</f>
        <v>0</v>
      </c>
      <c r="Q110" s="142">
        <v>0</v>
      </c>
      <c r="R110" s="142">
        <f t="shared" ref="R110:R116" si="12">Q110*H110</f>
        <v>0</v>
      </c>
      <c r="S110" s="142">
        <v>0</v>
      </c>
      <c r="T110" s="143">
        <f t="shared" ref="T110:T116" si="13">S110*H110</f>
        <v>0</v>
      </c>
      <c r="AR110" s="144" t="s">
        <v>368</v>
      </c>
      <c r="AT110" s="144" t="s">
        <v>308</v>
      </c>
      <c r="AU110" s="144" t="s">
        <v>79</v>
      </c>
      <c r="AY110" s="18" t="s">
        <v>306</v>
      </c>
      <c r="BE110" s="145">
        <f t="shared" ref="BE110:BE116" si="14">IF(N110="základní",J110,0)</f>
        <v>0</v>
      </c>
      <c r="BF110" s="145">
        <f t="shared" ref="BF110:BF116" si="15">IF(N110="snížená",J110,0)</f>
        <v>0</v>
      </c>
      <c r="BG110" s="145">
        <f t="shared" ref="BG110:BG116" si="16">IF(N110="zákl. přenesená",J110,0)</f>
        <v>0</v>
      </c>
      <c r="BH110" s="145">
        <f t="shared" ref="BH110:BH116" si="17">IF(N110="sníž. přenesená",J110,0)</f>
        <v>0</v>
      </c>
      <c r="BI110" s="145">
        <f t="shared" ref="BI110:BI116" si="18">IF(N110="nulová",J110,0)</f>
        <v>0</v>
      </c>
      <c r="BJ110" s="18" t="s">
        <v>79</v>
      </c>
      <c r="BK110" s="145">
        <f t="shared" ref="BK110:BK116" si="19">ROUND(I110*H110,2)</f>
        <v>0</v>
      </c>
      <c r="BL110" s="18" t="s">
        <v>368</v>
      </c>
      <c r="BM110" s="144" t="s">
        <v>460</v>
      </c>
    </row>
    <row r="111" spans="2:65" s="1" customFormat="1" ht="16.5" customHeight="1">
      <c r="B111" s="33"/>
      <c r="C111" s="133" t="s">
        <v>8</v>
      </c>
      <c r="D111" s="133" t="s">
        <v>308</v>
      </c>
      <c r="E111" s="134" t="s">
        <v>6847</v>
      </c>
      <c r="F111" s="135" t="s">
        <v>3317</v>
      </c>
      <c r="G111" s="136" t="s">
        <v>422</v>
      </c>
      <c r="H111" s="137">
        <v>12</v>
      </c>
      <c r="I111" s="138"/>
      <c r="J111" s="139">
        <f t="shared" si="10"/>
        <v>0</v>
      </c>
      <c r="K111" s="135" t="s">
        <v>311</v>
      </c>
      <c r="L111" s="33"/>
      <c r="M111" s="140" t="s">
        <v>21</v>
      </c>
      <c r="N111" s="141" t="s">
        <v>43</v>
      </c>
      <c r="P111" s="142">
        <f t="shared" si="11"/>
        <v>0</v>
      </c>
      <c r="Q111" s="142">
        <v>0</v>
      </c>
      <c r="R111" s="142">
        <f t="shared" si="12"/>
        <v>0</v>
      </c>
      <c r="S111" s="142">
        <v>0</v>
      </c>
      <c r="T111" s="143">
        <f t="shared" si="13"/>
        <v>0</v>
      </c>
      <c r="AR111" s="144" t="s">
        <v>368</v>
      </c>
      <c r="AT111" s="144" t="s">
        <v>308</v>
      </c>
      <c r="AU111" s="144" t="s">
        <v>79</v>
      </c>
      <c r="AY111" s="18" t="s">
        <v>306</v>
      </c>
      <c r="BE111" s="145">
        <f t="shared" si="14"/>
        <v>0</v>
      </c>
      <c r="BF111" s="145">
        <f t="shared" si="15"/>
        <v>0</v>
      </c>
      <c r="BG111" s="145">
        <f t="shared" si="16"/>
        <v>0</v>
      </c>
      <c r="BH111" s="145">
        <f t="shared" si="17"/>
        <v>0</v>
      </c>
      <c r="BI111" s="145">
        <f t="shared" si="18"/>
        <v>0</v>
      </c>
      <c r="BJ111" s="18" t="s">
        <v>79</v>
      </c>
      <c r="BK111" s="145">
        <f t="shared" si="19"/>
        <v>0</v>
      </c>
      <c r="BL111" s="18" t="s">
        <v>368</v>
      </c>
      <c r="BM111" s="144" t="s">
        <v>476</v>
      </c>
    </row>
    <row r="112" spans="2:65" s="1" customFormat="1" ht="16.5" customHeight="1">
      <c r="B112" s="33"/>
      <c r="C112" s="133" t="s">
        <v>400</v>
      </c>
      <c r="D112" s="133" t="s">
        <v>308</v>
      </c>
      <c r="E112" s="134" t="s">
        <v>6848</v>
      </c>
      <c r="F112" s="135" t="s">
        <v>3320</v>
      </c>
      <c r="G112" s="136" t="s">
        <v>422</v>
      </c>
      <c r="H112" s="137">
        <v>2</v>
      </c>
      <c r="I112" s="138"/>
      <c r="J112" s="139">
        <f t="shared" si="10"/>
        <v>0</v>
      </c>
      <c r="K112" s="135" t="s">
        <v>311</v>
      </c>
      <c r="L112" s="33"/>
      <c r="M112" s="140" t="s">
        <v>21</v>
      </c>
      <c r="N112" s="141" t="s">
        <v>43</v>
      </c>
      <c r="P112" s="142">
        <f t="shared" si="11"/>
        <v>0</v>
      </c>
      <c r="Q112" s="142">
        <v>0</v>
      </c>
      <c r="R112" s="142">
        <f t="shared" si="12"/>
        <v>0</v>
      </c>
      <c r="S112" s="142">
        <v>0</v>
      </c>
      <c r="T112" s="143">
        <f t="shared" si="13"/>
        <v>0</v>
      </c>
      <c r="AR112" s="144" t="s">
        <v>368</v>
      </c>
      <c r="AT112" s="144" t="s">
        <v>308</v>
      </c>
      <c r="AU112" s="144" t="s">
        <v>79</v>
      </c>
      <c r="AY112" s="18" t="s">
        <v>306</v>
      </c>
      <c r="BE112" s="145">
        <f t="shared" si="14"/>
        <v>0</v>
      </c>
      <c r="BF112" s="145">
        <f t="shared" si="15"/>
        <v>0</v>
      </c>
      <c r="BG112" s="145">
        <f t="shared" si="16"/>
        <v>0</v>
      </c>
      <c r="BH112" s="145">
        <f t="shared" si="17"/>
        <v>0</v>
      </c>
      <c r="BI112" s="145">
        <f t="shared" si="18"/>
        <v>0</v>
      </c>
      <c r="BJ112" s="18" t="s">
        <v>79</v>
      </c>
      <c r="BK112" s="145">
        <f t="shared" si="19"/>
        <v>0</v>
      </c>
      <c r="BL112" s="18" t="s">
        <v>368</v>
      </c>
      <c r="BM112" s="144" t="s">
        <v>489</v>
      </c>
    </row>
    <row r="113" spans="2:65" s="1" customFormat="1" ht="16.5" customHeight="1">
      <c r="B113" s="33"/>
      <c r="C113" s="133" t="s">
        <v>406</v>
      </c>
      <c r="D113" s="133" t="s">
        <v>308</v>
      </c>
      <c r="E113" s="134" t="s">
        <v>6849</v>
      </c>
      <c r="F113" s="135" t="s">
        <v>3323</v>
      </c>
      <c r="G113" s="136" t="s">
        <v>422</v>
      </c>
      <c r="H113" s="137">
        <v>1</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368</v>
      </c>
      <c r="AT113" s="144" t="s">
        <v>308</v>
      </c>
      <c r="AU113" s="144" t="s">
        <v>79</v>
      </c>
      <c r="AY113" s="18" t="s">
        <v>306</v>
      </c>
      <c r="BE113" s="145">
        <f t="shared" si="14"/>
        <v>0</v>
      </c>
      <c r="BF113" s="145">
        <f t="shared" si="15"/>
        <v>0</v>
      </c>
      <c r="BG113" s="145">
        <f t="shared" si="16"/>
        <v>0</v>
      </c>
      <c r="BH113" s="145">
        <f t="shared" si="17"/>
        <v>0</v>
      </c>
      <c r="BI113" s="145">
        <f t="shared" si="18"/>
        <v>0</v>
      </c>
      <c r="BJ113" s="18" t="s">
        <v>79</v>
      </c>
      <c r="BK113" s="145">
        <f t="shared" si="19"/>
        <v>0</v>
      </c>
      <c r="BL113" s="18" t="s">
        <v>368</v>
      </c>
      <c r="BM113" s="144" t="s">
        <v>504</v>
      </c>
    </row>
    <row r="114" spans="2:65" s="1" customFormat="1" ht="16.5" customHeight="1">
      <c r="B114" s="33"/>
      <c r="C114" s="133" t="s">
        <v>414</v>
      </c>
      <c r="D114" s="133" t="s">
        <v>308</v>
      </c>
      <c r="E114" s="134" t="s">
        <v>6847</v>
      </c>
      <c r="F114" s="135" t="s">
        <v>3317</v>
      </c>
      <c r="G114" s="136" t="s">
        <v>422</v>
      </c>
      <c r="H114" s="137">
        <v>12</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368</v>
      </c>
      <c r="AT114" s="144" t="s">
        <v>308</v>
      </c>
      <c r="AU114" s="144" t="s">
        <v>79</v>
      </c>
      <c r="AY114" s="18" t="s">
        <v>306</v>
      </c>
      <c r="BE114" s="145">
        <f t="shared" si="14"/>
        <v>0</v>
      </c>
      <c r="BF114" s="145">
        <f t="shared" si="15"/>
        <v>0</v>
      </c>
      <c r="BG114" s="145">
        <f t="shared" si="16"/>
        <v>0</v>
      </c>
      <c r="BH114" s="145">
        <f t="shared" si="17"/>
        <v>0</v>
      </c>
      <c r="BI114" s="145">
        <f t="shared" si="18"/>
        <v>0</v>
      </c>
      <c r="BJ114" s="18" t="s">
        <v>79</v>
      </c>
      <c r="BK114" s="145">
        <f t="shared" si="19"/>
        <v>0</v>
      </c>
      <c r="BL114" s="18" t="s">
        <v>368</v>
      </c>
      <c r="BM114" s="144" t="s">
        <v>517</v>
      </c>
    </row>
    <row r="115" spans="2:65" s="1" customFormat="1" ht="16.5" customHeight="1">
      <c r="B115" s="33"/>
      <c r="C115" s="133" t="s">
        <v>368</v>
      </c>
      <c r="D115" s="133" t="s">
        <v>308</v>
      </c>
      <c r="E115" s="134" t="s">
        <v>6850</v>
      </c>
      <c r="F115" s="135" t="s">
        <v>3328</v>
      </c>
      <c r="G115" s="136" t="s">
        <v>422</v>
      </c>
      <c r="H115" s="137">
        <v>1</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368</v>
      </c>
      <c r="AT115" s="144" t="s">
        <v>308</v>
      </c>
      <c r="AU115" s="144" t="s">
        <v>79</v>
      </c>
      <c r="AY115" s="18" t="s">
        <v>306</v>
      </c>
      <c r="BE115" s="145">
        <f t="shared" si="14"/>
        <v>0</v>
      </c>
      <c r="BF115" s="145">
        <f t="shared" si="15"/>
        <v>0</v>
      </c>
      <c r="BG115" s="145">
        <f t="shared" si="16"/>
        <v>0</v>
      </c>
      <c r="BH115" s="145">
        <f t="shared" si="17"/>
        <v>0</v>
      </c>
      <c r="BI115" s="145">
        <f t="shared" si="18"/>
        <v>0</v>
      </c>
      <c r="BJ115" s="18" t="s">
        <v>79</v>
      </c>
      <c r="BK115" s="145">
        <f t="shared" si="19"/>
        <v>0</v>
      </c>
      <c r="BL115" s="18" t="s">
        <v>368</v>
      </c>
      <c r="BM115" s="144" t="s">
        <v>530</v>
      </c>
    </row>
    <row r="116" spans="2:65" s="1" customFormat="1" ht="16.5" customHeight="1">
      <c r="B116" s="33"/>
      <c r="C116" s="133" t="s">
        <v>426</v>
      </c>
      <c r="D116" s="133" t="s">
        <v>308</v>
      </c>
      <c r="E116" s="134" t="s">
        <v>6851</v>
      </c>
      <c r="F116" s="135" t="s">
        <v>3331</v>
      </c>
      <c r="G116" s="136" t="s">
        <v>2564</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545</v>
      </c>
    </row>
    <row r="117" spans="2:65" s="11" customFormat="1" ht="25.9" customHeight="1">
      <c r="B117" s="121"/>
      <c r="D117" s="122" t="s">
        <v>71</v>
      </c>
      <c r="E117" s="123" t="s">
        <v>3340</v>
      </c>
      <c r="F117" s="123" t="s">
        <v>3333</v>
      </c>
      <c r="I117" s="124"/>
      <c r="J117" s="125">
        <f>BK117</f>
        <v>0</v>
      </c>
      <c r="L117" s="121"/>
      <c r="M117" s="126"/>
      <c r="P117" s="127">
        <f>SUM(P118:P119)</f>
        <v>0</v>
      </c>
      <c r="R117" s="127">
        <f>SUM(R118:R119)</f>
        <v>0</v>
      </c>
      <c r="T117" s="128">
        <f>SUM(T118:T119)</f>
        <v>0</v>
      </c>
      <c r="AR117" s="122" t="s">
        <v>79</v>
      </c>
      <c r="AT117" s="129" t="s">
        <v>71</v>
      </c>
      <c r="AU117" s="129" t="s">
        <v>72</v>
      </c>
      <c r="AY117" s="122" t="s">
        <v>306</v>
      </c>
      <c r="BK117" s="130">
        <f>SUM(BK118:BK119)</f>
        <v>0</v>
      </c>
    </row>
    <row r="118" spans="2:65" s="1" customFormat="1" ht="16.5" customHeight="1">
      <c r="B118" s="33"/>
      <c r="C118" s="133" t="s">
        <v>432</v>
      </c>
      <c r="D118" s="133" t="s">
        <v>308</v>
      </c>
      <c r="E118" s="134" t="s">
        <v>6852</v>
      </c>
      <c r="F118" s="135" t="s">
        <v>3335</v>
      </c>
      <c r="G118" s="136" t="s">
        <v>1336</v>
      </c>
      <c r="H118" s="137">
        <v>16</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562</v>
      </c>
    </row>
    <row r="119" spans="2:65" s="1" customFormat="1" ht="16.5" customHeight="1">
      <c r="B119" s="33"/>
      <c r="C119" s="133" t="s">
        <v>439</v>
      </c>
      <c r="D119" s="133" t="s">
        <v>308</v>
      </c>
      <c r="E119" s="134" t="s">
        <v>6853</v>
      </c>
      <c r="F119" s="135" t="s">
        <v>3338</v>
      </c>
      <c r="G119" s="136" t="s">
        <v>2564</v>
      </c>
      <c r="H119" s="137">
        <v>1</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108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578</v>
      </c>
    </row>
    <row r="120" spans="2:65" s="11" customFormat="1" ht="25.9" customHeight="1">
      <c r="B120" s="121"/>
      <c r="D120" s="122" t="s">
        <v>71</v>
      </c>
      <c r="E120" s="123" t="s">
        <v>6854</v>
      </c>
      <c r="F120" s="123" t="s">
        <v>3341</v>
      </c>
      <c r="I120" s="124"/>
      <c r="J120" s="125">
        <f>BK120</f>
        <v>0</v>
      </c>
      <c r="L120" s="121"/>
      <c r="M120" s="126"/>
      <c r="P120" s="127">
        <f>SUM(P121:P130)</f>
        <v>0</v>
      </c>
      <c r="R120" s="127">
        <f>SUM(R121:R130)</f>
        <v>0</v>
      </c>
      <c r="T120" s="128">
        <f>SUM(T121:T130)</f>
        <v>0</v>
      </c>
      <c r="AR120" s="122" t="s">
        <v>79</v>
      </c>
      <c r="AT120" s="129" t="s">
        <v>71</v>
      </c>
      <c r="AU120" s="129" t="s">
        <v>72</v>
      </c>
      <c r="AY120" s="122" t="s">
        <v>306</v>
      </c>
      <c r="BK120" s="130">
        <f>SUM(BK121:BK130)</f>
        <v>0</v>
      </c>
    </row>
    <row r="121" spans="2:65" s="1" customFormat="1" ht="16.5" customHeight="1">
      <c r="B121" s="33"/>
      <c r="C121" s="133" t="s">
        <v>446</v>
      </c>
      <c r="D121" s="133" t="s">
        <v>308</v>
      </c>
      <c r="E121" s="134" t="s">
        <v>6855</v>
      </c>
      <c r="F121" s="135" t="s">
        <v>3343</v>
      </c>
      <c r="G121" s="136" t="s">
        <v>1336</v>
      </c>
      <c r="H121" s="137">
        <v>16</v>
      </c>
      <c r="I121" s="138"/>
      <c r="J121" s="139">
        <f t="shared" ref="J121:J130" si="20">ROUND(I121*H121,2)</f>
        <v>0</v>
      </c>
      <c r="K121" s="135" t="s">
        <v>311</v>
      </c>
      <c r="L121" s="33"/>
      <c r="M121" s="140" t="s">
        <v>21</v>
      </c>
      <c r="N121" s="141" t="s">
        <v>43</v>
      </c>
      <c r="P121" s="142">
        <f t="shared" ref="P121:P130" si="21">O121*H121</f>
        <v>0</v>
      </c>
      <c r="Q121" s="142">
        <v>0</v>
      </c>
      <c r="R121" s="142">
        <f t="shared" ref="R121:R130" si="22">Q121*H121</f>
        <v>0</v>
      </c>
      <c r="S121" s="142">
        <v>0</v>
      </c>
      <c r="T121" s="143">
        <f t="shared" ref="T121:T130" si="23">S121*H121</f>
        <v>0</v>
      </c>
      <c r="AR121" s="144" t="s">
        <v>108</v>
      </c>
      <c r="AT121" s="144" t="s">
        <v>308</v>
      </c>
      <c r="AU121" s="144" t="s">
        <v>79</v>
      </c>
      <c r="AY121" s="18" t="s">
        <v>306</v>
      </c>
      <c r="BE121" s="145">
        <f t="shared" ref="BE121:BE130" si="24">IF(N121="základní",J121,0)</f>
        <v>0</v>
      </c>
      <c r="BF121" s="145">
        <f t="shared" ref="BF121:BF130" si="25">IF(N121="snížená",J121,0)</f>
        <v>0</v>
      </c>
      <c r="BG121" s="145">
        <f t="shared" ref="BG121:BG130" si="26">IF(N121="zákl. přenesená",J121,0)</f>
        <v>0</v>
      </c>
      <c r="BH121" s="145">
        <f t="shared" ref="BH121:BH130" si="27">IF(N121="sníž. přenesená",J121,0)</f>
        <v>0</v>
      </c>
      <c r="BI121" s="145">
        <f t="shared" ref="BI121:BI130" si="28">IF(N121="nulová",J121,0)</f>
        <v>0</v>
      </c>
      <c r="BJ121" s="18" t="s">
        <v>79</v>
      </c>
      <c r="BK121" s="145">
        <f t="shared" ref="BK121:BK130" si="29">ROUND(I121*H121,2)</f>
        <v>0</v>
      </c>
      <c r="BL121" s="18" t="s">
        <v>108</v>
      </c>
      <c r="BM121" s="144" t="s">
        <v>591</v>
      </c>
    </row>
    <row r="122" spans="2:65" s="1" customFormat="1" ht="16.5" customHeight="1">
      <c r="B122" s="33"/>
      <c r="C122" s="133" t="s">
        <v>7</v>
      </c>
      <c r="D122" s="133" t="s">
        <v>308</v>
      </c>
      <c r="E122" s="134" t="s">
        <v>6856</v>
      </c>
      <c r="F122" s="135" t="s">
        <v>3346</v>
      </c>
      <c r="G122" s="136" t="s">
        <v>1336</v>
      </c>
      <c r="H122" s="137">
        <v>16</v>
      </c>
      <c r="I122" s="138"/>
      <c r="J122" s="139">
        <f t="shared" si="20"/>
        <v>0</v>
      </c>
      <c r="K122" s="135" t="s">
        <v>311</v>
      </c>
      <c r="L122" s="33"/>
      <c r="M122" s="140" t="s">
        <v>21</v>
      </c>
      <c r="N122" s="141" t="s">
        <v>43</v>
      </c>
      <c r="P122" s="142">
        <f t="shared" si="21"/>
        <v>0</v>
      </c>
      <c r="Q122" s="142">
        <v>0</v>
      </c>
      <c r="R122" s="142">
        <f t="shared" si="22"/>
        <v>0</v>
      </c>
      <c r="S122" s="142">
        <v>0</v>
      </c>
      <c r="T122" s="143">
        <f t="shared" si="23"/>
        <v>0</v>
      </c>
      <c r="AR122" s="144" t="s">
        <v>108</v>
      </c>
      <c r="AT122" s="144" t="s">
        <v>308</v>
      </c>
      <c r="AU122" s="144" t="s">
        <v>79</v>
      </c>
      <c r="AY122" s="18" t="s">
        <v>306</v>
      </c>
      <c r="BE122" s="145">
        <f t="shared" si="24"/>
        <v>0</v>
      </c>
      <c r="BF122" s="145">
        <f t="shared" si="25"/>
        <v>0</v>
      </c>
      <c r="BG122" s="145">
        <f t="shared" si="26"/>
        <v>0</v>
      </c>
      <c r="BH122" s="145">
        <f t="shared" si="27"/>
        <v>0</v>
      </c>
      <c r="BI122" s="145">
        <f t="shared" si="28"/>
        <v>0</v>
      </c>
      <c r="BJ122" s="18" t="s">
        <v>79</v>
      </c>
      <c r="BK122" s="145">
        <f t="shared" si="29"/>
        <v>0</v>
      </c>
      <c r="BL122" s="18" t="s">
        <v>108</v>
      </c>
      <c r="BM122" s="144" t="s">
        <v>603</v>
      </c>
    </row>
    <row r="123" spans="2:65" s="1" customFormat="1" ht="16.5" customHeight="1">
      <c r="B123" s="33"/>
      <c r="C123" s="133" t="s">
        <v>460</v>
      </c>
      <c r="D123" s="133" t="s">
        <v>308</v>
      </c>
      <c r="E123" s="134" t="s">
        <v>6857</v>
      </c>
      <c r="F123" s="135" t="s">
        <v>3349</v>
      </c>
      <c r="G123" s="136" t="s">
        <v>1336</v>
      </c>
      <c r="H123" s="137">
        <v>16</v>
      </c>
      <c r="I123" s="138"/>
      <c r="J123" s="139">
        <f t="shared" si="20"/>
        <v>0</v>
      </c>
      <c r="K123" s="135" t="s">
        <v>311</v>
      </c>
      <c r="L123" s="33"/>
      <c r="M123" s="140" t="s">
        <v>21</v>
      </c>
      <c r="N123" s="141" t="s">
        <v>43</v>
      </c>
      <c r="P123" s="142">
        <f t="shared" si="21"/>
        <v>0</v>
      </c>
      <c r="Q123" s="142">
        <v>0</v>
      </c>
      <c r="R123" s="142">
        <f t="shared" si="22"/>
        <v>0</v>
      </c>
      <c r="S123" s="142">
        <v>0</v>
      </c>
      <c r="T123" s="143">
        <f t="shared" si="23"/>
        <v>0</v>
      </c>
      <c r="AR123" s="144" t="s">
        <v>108</v>
      </c>
      <c r="AT123" s="144" t="s">
        <v>308</v>
      </c>
      <c r="AU123" s="144" t="s">
        <v>79</v>
      </c>
      <c r="AY123" s="18" t="s">
        <v>306</v>
      </c>
      <c r="BE123" s="145">
        <f t="shared" si="24"/>
        <v>0</v>
      </c>
      <c r="BF123" s="145">
        <f t="shared" si="25"/>
        <v>0</v>
      </c>
      <c r="BG123" s="145">
        <f t="shared" si="26"/>
        <v>0</v>
      </c>
      <c r="BH123" s="145">
        <f t="shared" si="27"/>
        <v>0</v>
      </c>
      <c r="BI123" s="145">
        <f t="shared" si="28"/>
        <v>0</v>
      </c>
      <c r="BJ123" s="18" t="s">
        <v>79</v>
      </c>
      <c r="BK123" s="145">
        <f t="shared" si="29"/>
        <v>0</v>
      </c>
      <c r="BL123" s="18" t="s">
        <v>108</v>
      </c>
      <c r="BM123" s="144" t="s">
        <v>618</v>
      </c>
    </row>
    <row r="124" spans="2:65" s="1" customFormat="1" ht="16.5" customHeight="1">
      <c r="B124" s="33"/>
      <c r="C124" s="133" t="s">
        <v>468</v>
      </c>
      <c r="D124" s="133" t="s">
        <v>308</v>
      </c>
      <c r="E124" s="134" t="s">
        <v>6858</v>
      </c>
      <c r="F124" s="135" t="s">
        <v>3352</v>
      </c>
      <c r="G124" s="136" t="s">
        <v>422</v>
      </c>
      <c r="H124" s="137">
        <v>2</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108</v>
      </c>
      <c r="AT124" s="144" t="s">
        <v>308</v>
      </c>
      <c r="AU124" s="144" t="s">
        <v>79</v>
      </c>
      <c r="AY124" s="18" t="s">
        <v>306</v>
      </c>
      <c r="BE124" s="145">
        <f t="shared" si="24"/>
        <v>0</v>
      </c>
      <c r="BF124" s="145">
        <f t="shared" si="25"/>
        <v>0</v>
      </c>
      <c r="BG124" s="145">
        <f t="shared" si="26"/>
        <v>0</v>
      </c>
      <c r="BH124" s="145">
        <f t="shared" si="27"/>
        <v>0</v>
      </c>
      <c r="BI124" s="145">
        <f t="shared" si="28"/>
        <v>0</v>
      </c>
      <c r="BJ124" s="18" t="s">
        <v>79</v>
      </c>
      <c r="BK124" s="145">
        <f t="shared" si="29"/>
        <v>0</v>
      </c>
      <c r="BL124" s="18" t="s">
        <v>108</v>
      </c>
      <c r="BM124" s="144" t="s">
        <v>635</v>
      </c>
    </row>
    <row r="125" spans="2:65" s="1" customFormat="1" ht="16.5" customHeight="1">
      <c r="B125" s="33"/>
      <c r="C125" s="133" t="s">
        <v>476</v>
      </c>
      <c r="D125" s="133" t="s">
        <v>308</v>
      </c>
      <c r="E125" s="134" t="s">
        <v>6859</v>
      </c>
      <c r="F125" s="135" t="s">
        <v>3355</v>
      </c>
      <c r="G125" s="136" t="s">
        <v>1336</v>
      </c>
      <c r="H125" s="137">
        <v>8</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108</v>
      </c>
      <c r="AT125" s="144" t="s">
        <v>308</v>
      </c>
      <c r="AU125" s="144" t="s">
        <v>79</v>
      </c>
      <c r="AY125" s="18" t="s">
        <v>306</v>
      </c>
      <c r="BE125" s="145">
        <f t="shared" si="24"/>
        <v>0</v>
      </c>
      <c r="BF125" s="145">
        <f t="shared" si="25"/>
        <v>0</v>
      </c>
      <c r="BG125" s="145">
        <f t="shared" si="26"/>
        <v>0</v>
      </c>
      <c r="BH125" s="145">
        <f t="shared" si="27"/>
        <v>0</v>
      </c>
      <c r="BI125" s="145">
        <f t="shared" si="28"/>
        <v>0</v>
      </c>
      <c r="BJ125" s="18" t="s">
        <v>79</v>
      </c>
      <c r="BK125" s="145">
        <f t="shared" si="29"/>
        <v>0</v>
      </c>
      <c r="BL125" s="18" t="s">
        <v>108</v>
      </c>
      <c r="BM125" s="144" t="s">
        <v>646</v>
      </c>
    </row>
    <row r="126" spans="2:65" s="1" customFormat="1" ht="16.5" customHeight="1">
      <c r="B126" s="33"/>
      <c r="C126" s="133" t="s">
        <v>482</v>
      </c>
      <c r="D126" s="133" t="s">
        <v>308</v>
      </c>
      <c r="E126" s="134" t="s">
        <v>6860</v>
      </c>
      <c r="F126" s="135" t="s">
        <v>3358</v>
      </c>
      <c r="G126" s="136" t="s">
        <v>1336</v>
      </c>
      <c r="H126" s="137">
        <v>8</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108</v>
      </c>
      <c r="AT126" s="144" t="s">
        <v>308</v>
      </c>
      <c r="AU126" s="144" t="s">
        <v>79</v>
      </c>
      <c r="AY126" s="18" t="s">
        <v>306</v>
      </c>
      <c r="BE126" s="145">
        <f t="shared" si="24"/>
        <v>0</v>
      </c>
      <c r="BF126" s="145">
        <f t="shared" si="25"/>
        <v>0</v>
      </c>
      <c r="BG126" s="145">
        <f t="shared" si="26"/>
        <v>0</v>
      </c>
      <c r="BH126" s="145">
        <f t="shared" si="27"/>
        <v>0</v>
      </c>
      <c r="BI126" s="145">
        <f t="shared" si="28"/>
        <v>0</v>
      </c>
      <c r="BJ126" s="18" t="s">
        <v>79</v>
      </c>
      <c r="BK126" s="145">
        <f t="shared" si="29"/>
        <v>0</v>
      </c>
      <c r="BL126" s="18" t="s">
        <v>108</v>
      </c>
      <c r="BM126" s="144" t="s">
        <v>658</v>
      </c>
    </row>
    <row r="127" spans="2:65" s="1" customFormat="1" ht="16.5" customHeight="1">
      <c r="B127" s="33"/>
      <c r="C127" s="133" t="s">
        <v>489</v>
      </c>
      <c r="D127" s="133" t="s">
        <v>308</v>
      </c>
      <c r="E127" s="134" t="s">
        <v>6861</v>
      </c>
      <c r="F127" s="135" t="s">
        <v>3361</v>
      </c>
      <c r="G127" s="136" t="s">
        <v>422</v>
      </c>
      <c r="H127" s="137">
        <v>12</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108</v>
      </c>
      <c r="AT127" s="144" t="s">
        <v>308</v>
      </c>
      <c r="AU127" s="144" t="s">
        <v>79</v>
      </c>
      <c r="AY127" s="18" t="s">
        <v>306</v>
      </c>
      <c r="BE127" s="145">
        <f t="shared" si="24"/>
        <v>0</v>
      </c>
      <c r="BF127" s="145">
        <f t="shared" si="25"/>
        <v>0</v>
      </c>
      <c r="BG127" s="145">
        <f t="shared" si="26"/>
        <v>0</v>
      </c>
      <c r="BH127" s="145">
        <f t="shared" si="27"/>
        <v>0</v>
      </c>
      <c r="BI127" s="145">
        <f t="shared" si="28"/>
        <v>0</v>
      </c>
      <c r="BJ127" s="18" t="s">
        <v>79</v>
      </c>
      <c r="BK127" s="145">
        <f t="shared" si="29"/>
        <v>0</v>
      </c>
      <c r="BL127" s="18" t="s">
        <v>108</v>
      </c>
      <c r="BM127" s="144" t="s">
        <v>680</v>
      </c>
    </row>
    <row r="128" spans="2:65" s="1" customFormat="1" ht="16.5" customHeight="1">
      <c r="B128" s="33"/>
      <c r="C128" s="133" t="s">
        <v>497</v>
      </c>
      <c r="D128" s="133" t="s">
        <v>308</v>
      </c>
      <c r="E128" s="134" t="s">
        <v>6862</v>
      </c>
      <c r="F128" s="135" t="s">
        <v>3364</v>
      </c>
      <c r="G128" s="136" t="s">
        <v>1336</v>
      </c>
      <c r="H128" s="137">
        <v>8</v>
      </c>
      <c r="I128" s="138"/>
      <c r="J128" s="139">
        <f t="shared" si="20"/>
        <v>0</v>
      </c>
      <c r="K128" s="135" t="s">
        <v>311</v>
      </c>
      <c r="L128" s="33"/>
      <c r="M128" s="140" t="s">
        <v>21</v>
      </c>
      <c r="N128" s="141" t="s">
        <v>43</v>
      </c>
      <c r="P128" s="142">
        <f t="shared" si="21"/>
        <v>0</v>
      </c>
      <c r="Q128" s="142">
        <v>0</v>
      </c>
      <c r="R128" s="142">
        <f t="shared" si="22"/>
        <v>0</v>
      </c>
      <c r="S128" s="142">
        <v>0</v>
      </c>
      <c r="T128" s="143">
        <f t="shared" si="23"/>
        <v>0</v>
      </c>
      <c r="AR128" s="144" t="s">
        <v>108</v>
      </c>
      <c r="AT128" s="144" t="s">
        <v>308</v>
      </c>
      <c r="AU128" s="144" t="s">
        <v>79</v>
      </c>
      <c r="AY128" s="18" t="s">
        <v>306</v>
      </c>
      <c r="BE128" s="145">
        <f t="shared" si="24"/>
        <v>0</v>
      </c>
      <c r="BF128" s="145">
        <f t="shared" si="25"/>
        <v>0</v>
      </c>
      <c r="BG128" s="145">
        <f t="shared" si="26"/>
        <v>0</v>
      </c>
      <c r="BH128" s="145">
        <f t="shared" si="27"/>
        <v>0</v>
      </c>
      <c r="BI128" s="145">
        <f t="shared" si="28"/>
        <v>0</v>
      </c>
      <c r="BJ128" s="18" t="s">
        <v>79</v>
      </c>
      <c r="BK128" s="145">
        <f t="shared" si="29"/>
        <v>0</v>
      </c>
      <c r="BL128" s="18" t="s">
        <v>108</v>
      </c>
      <c r="BM128" s="144" t="s">
        <v>709</v>
      </c>
    </row>
    <row r="129" spans="2:65" s="1" customFormat="1" ht="16.5" customHeight="1">
      <c r="B129" s="33"/>
      <c r="C129" s="133" t="s">
        <v>504</v>
      </c>
      <c r="D129" s="133" t="s">
        <v>308</v>
      </c>
      <c r="E129" s="134" t="s">
        <v>6863</v>
      </c>
      <c r="F129" s="135" t="s">
        <v>5792</v>
      </c>
      <c r="G129" s="136" t="s">
        <v>1336</v>
      </c>
      <c r="H129" s="137">
        <v>8</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108</v>
      </c>
      <c r="AT129" s="144" t="s">
        <v>308</v>
      </c>
      <c r="AU129" s="144" t="s">
        <v>79</v>
      </c>
      <c r="AY129" s="18" t="s">
        <v>306</v>
      </c>
      <c r="BE129" s="145">
        <f t="shared" si="24"/>
        <v>0</v>
      </c>
      <c r="BF129" s="145">
        <f t="shared" si="25"/>
        <v>0</v>
      </c>
      <c r="BG129" s="145">
        <f t="shared" si="26"/>
        <v>0</v>
      </c>
      <c r="BH129" s="145">
        <f t="shared" si="27"/>
        <v>0</v>
      </c>
      <c r="BI129" s="145">
        <f t="shared" si="28"/>
        <v>0</v>
      </c>
      <c r="BJ129" s="18" t="s">
        <v>79</v>
      </c>
      <c r="BK129" s="145">
        <f t="shared" si="29"/>
        <v>0</v>
      </c>
      <c r="BL129" s="18" t="s">
        <v>108</v>
      </c>
      <c r="BM129" s="144" t="s">
        <v>719</v>
      </c>
    </row>
    <row r="130" spans="2:65" s="1" customFormat="1" ht="16.5" customHeight="1">
      <c r="B130" s="33"/>
      <c r="C130" s="133" t="s">
        <v>511</v>
      </c>
      <c r="D130" s="133" t="s">
        <v>308</v>
      </c>
      <c r="E130" s="134" t="s">
        <v>6864</v>
      </c>
      <c r="F130" s="135" t="s">
        <v>3370</v>
      </c>
      <c r="G130" s="136" t="s">
        <v>2564</v>
      </c>
      <c r="H130" s="137">
        <v>1</v>
      </c>
      <c r="I130" s="138"/>
      <c r="J130" s="139">
        <f t="shared" si="20"/>
        <v>0</v>
      </c>
      <c r="K130" s="135" t="s">
        <v>311</v>
      </c>
      <c r="L130" s="33"/>
      <c r="M130" s="196" t="s">
        <v>21</v>
      </c>
      <c r="N130" s="197" t="s">
        <v>43</v>
      </c>
      <c r="O130" s="194"/>
      <c r="P130" s="198">
        <f t="shared" si="21"/>
        <v>0</v>
      </c>
      <c r="Q130" s="198">
        <v>0</v>
      </c>
      <c r="R130" s="198">
        <f t="shared" si="22"/>
        <v>0</v>
      </c>
      <c r="S130" s="198">
        <v>0</v>
      </c>
      <c r="T130" s="199">
        <f t="shared" si="23"/>
        <v>0</v>
      </c>
      <c r="AR130" s="144" t="s">
        <v>108</v>
      </c>
      <c r="AT130" s="144" t="s">
        <v>308</v>
      </c>
      <c r="AU130" s="144" t="s">
        <v>79</v>
      </c>
      <c r="AY130" s="18" t="s">
        <v>306</v>
      </c>
      <c r="BE130" s="145">
        <f t="shared" si="24"/>
        <v>0</v>
      </c>
      <c r="BF130" s="145">
        <f t="shared" si="25"/>
        <v>0</v>
      </c>
      <c r="BG130" s="145">
        <f t="shared" si="26"/>
        <v>0</v>
      </c>
      <c r="BH130" s="145">
        <f t="shared" si="27"/>
        <v>0</v>
      </c>
      <c r="BI130" s="145">
        <f t="shared" si="28"/>
        <v>0</v>
      </c>
      <c r="BJ130" s="18" t="s">
        <v>79</v>
      </c>
      <c r="BK130" s="145">
        <f t="shared" si="29"/>
        <v>0</v>
      </c>
      <c r="BL130" s="18" t="s">
        <v>108</v>
      </c>
      <c r="BM130" s="144" t="s">
        <v>732</v>
      </c>
    </row>
    <row r="131" spans="2:65" s="1" customFormat="1" ht="6.95" customHeight="1">
      <c r="B131" s="41"/>
      <c r="C131" s="42"/>
      <c r="D131" s="42"/>
      <c r="E131" s="42"/>
      <c r="F131" s="42"/>
      <c r="G131" s="42"/>
      <c r="H131" s="42"/>
      <c r="I131" s="42"/>
      <c r="J131" s="42"/>
      <c r="K131" s="42"/>
      <c r="L131" s="33"/>
    </row>
  </sheetData>
  <sheetProtection algorithmName="SHA-512" hashValue="EgJMW1vcx0anxgjYAYNOl6zcQjneYShJDoxlg/pyE3FUN/TcE999ULT9+2T8o9pHo70XQcqQgYkWEjkiJK0dLQ==" saltValue="awe1fpCPpqoe/tOlfI8IlIoYa0X50U4r8a57PqJm7ke/iPmzJdHZsAPcOUTBdDZfQbRIOfqwDR1b9JbQrNCtUA==" spinCount="100000" sheet="1" objects="1" scenarios="1" formatColumns="0" formatRows="0" autoFilter="0"/>
  <autoFilter ref="C95:K130" xr:uid="{00000000-0009-0000-0000-000023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3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223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6216</v>
      </c>
      <c r="F9" s="318"/>
      <c r="G9" s="318"/>
      <c r="H9" s="318"/>
      <c r="L9" s="21"/>
    </row>
    <row r="10" spans="2:46" ht="12" customHeight="1">
      <c r="B10" s="21"/>
      <c r="D10" s="28" t="s">
        <v>257</v>
      </c>
      <c r="L10" s="21"/>
    </row>
    <row r="11" spans="2:46" s="1" customFormat="1" ht="16.5" customHeight="1">
      <c r="B11" s="33"/>
      <c r="E11" s="327" t="s">
        <v>6743</v>
      </c>
      <c r="F11" s="342"/>
      <c r="G11" s="342"/>
      <c r="H11" s="342"/>
      <c r="L11" s="33"/>
    </row>
    <row r="12" spans="2:46" s="1" customFormat="1" ht="12" customHeight="1">
      <c r="B12" s="33"/>
      <c r="D12" s="28" t="s">
        <v>2702</v>
      </c>
      <c r="L12" s="33"/>
    </row>
    <row r="13" spans="2:46" s="1" customFormat="1" ht="16.5" customHeight="1">
      <c r="B13" s="33"/>
      <c r="E13" s="319" t="s">
        <v>6865</v>
      </c>
      <c r="F13" s="342"/>
      <c r="G13" s="342"/>
      <c r="H13" s="342"/>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ROUND((SUM(BE97:BE129)),  2)</f>
        <v>0</v>
      </c>
      <c r="I37" s="95">
        <v>0.21</v>
      </c>
      <c r="J37" s="81">
        <f>ROUND(((SUM(BE97:BE129))*I37),  2)</f>
        <v>0</v>
      </c>
      <c r="L37" s="33"/>
    </row>
    <row r="38" spans="2:12" s="1" customFormat="1" ht="14.45" customHeight="1">
      <c r="B38" s="33"/>
      <c r="E38" s="28" t="s">
        <v>44</v>
      </c>
      <c r="F38" s="81">
        <f>ROUND((SUM(BF97:BF129)),  2)</f>
        <v>0</v>
      </c>
      <c r="I38" s="95">
        <v>0.12</v>
      </c>
      <c r="J38" s="81">
        <f>ROUND(((SUM(BF97:BF129))*I38),  2)</f>
        <v>0</v>
      </c>
      <c r="L38" s="33"/>
    </row>
    <row r="39" spans="2:12" s="1" customFormat="1" ht="14.45" hidden="1" customHeight="1">
      <c r="B39" s="33"/>
      <c r="E39" s="28" t="s">
        <v>45</v>
      </c>
      <c r="F39" s="81">
        <f>ROUND((SUM(BG97:BG129)),  2)</f>
        <v>0</v>
      </c>
      <c r="I39" s="95">
        <v>0.21</v>
      </c>
      <c r="J39" s="81">
        <f>0</f>
        <v>0</v>
      </c>
      <c r="L39" s="33"/>
    </row>
    <row r="40" spans="2:12" s="1" customFormat="1" ht="14.45" hidden="1" customHeight="1">
      <c r="B40" s="33"/>
      <c r="E40" s="28" t="s">
        <v>46</v>
      </c>
      <c r="F40" s="81">
        <f>ROUND((SUM(BH97:BH129)),  2)</f>
        <v>0</v>
      </c>
      <c r="I40" s="95">
        <v>0.12</v>
      </c>
      <c r="J40" s="81">
        <f>0</f>
        <v>0</v>
      </c>
      <c r="L40" s="33"/>
    </row>
    <row r="41" spans="2:12" s="1" customFormat="1" ht="14.45" hidden="1" customHeight="1">
      <c r="B41" s="33"/>
      <c r="E41" s="28" t="s">
        <v>47</v>
      </c>
      <c r="F41" s="81">
        <f>ROUND((SUM(BI97:BI129)),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6216</v>
      </c>
      <c r="F54" s="318"/>
      <c r="G54" s="318"/>
      <c r="H54" s="318"/>
      <c r="L54" s="21"/>
    </row>
    <row r="55" spans="2:12" ht="12" customHeight="1">
      <c r="B55" s="21"/>
      <c r="C55" s="28" t="s">
        <v>257</v>
      </c>
      <c r="L55" s="21"/>
    </row>
    <row r="56" spans="2:12" s="1" customFormat="1" ht="16.5" customHeight="1">
      <c r="B56" s="33"/>
      <c r="E56" s="327" t="s">
        <v>6743</v>
      </c>
      <c r="F56" s="342"/>
      <c r="G56" s="342"/>
      <c r="H56" s="342"/>
      <c r="L56" s="33"/>
    </row>
    <row r="57" spans="2:12" s="1" customFormat="1" ht="12" customHeight="1">
      <c r="B57" s="33"/>
      <c r="C57" s="28" t="s">
        <v>2702</v>
      </c>
      <c r="L57" s="33"/>
    </row>
    <row r="58" spans="2:12" s="1" customFormat="1" ht="16.5" customHeight="1">
      <c r="B58" s="33"/>
      <c r="E58" s="319" t="str">
        <f>E13</f>
        <v>2024/HEX/04-03-14-4b - D.1.4.4b-Poplachový zabezpečovací a tísňový systém</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3285</v>
      </c>
      <c r="E68" s="107"/>
      <c r="F68" s="107"/>
      <c r="G68" s="107"/>
      <c r="H68" s="107"/>
      <c r="I68" s="107"/>
      <c r="J68" s="108">
        <f>J98</f>
        <v>0</v>
      </c>
      <c r="L68" s="105"/>
    </row>
    <row r="69" spans="2:47" s="8" customFormat="1" ht="24.95" customHeight="1">
      <c r="B69" s="105"/>
      <c r="D69" s="106" t="s">
        <v>3286</v>
      </c>
      <c r="E69" s="107"/>
      <c r="F69" s="107"/>
      <c r="G69" s="107"/>
      <c r="H69" s="107"/>
      <c r="I69" s="107"/>
      <c r="J69" s="108">
        <f>J104</f>
        <v>0</v>
      </c>
      <c r="L69" s="105"/>
    </row>
    <row r="70" spans="2:47" s="8" customFormat="1" ht="24.95" customHeight="1">
      <c r="B70" s="105"/>
      <c r="D70" s="106" t="s">
        <v>6866</v>
      </c>
      <c r="E70" s="107"/>
      <c r="F70" s="107"/>
      <c r="G70" s="107"/>
      <c r="H70" s="107"/>
      <c r="I70" s="107"/>
      <c r="J70" s="108">
        <f>J108</f>
        <v>0</v>
      </c>
      <c r="L70" s="105"/>
    </row>
    <row r="71" spans="2:47" s="8" customFormat="1" ht="24.95" customHeight="1">
      <c r="B71" s="105"/>
      <c r="D71" s="106" t="s">
        <v>6867</v>
      </c>
      <c r="E71" s="107"/>
      <c r="F71" s="107"/>
      <c r="G71" s="107"/>
      <c r="H71" s="107"/>
      <c r="I71" s="107"/>
      <c r="J71" s="108">
        <f>J113</f>
        <v>0</v>
      </c>
      <c r="L71" s="105"/>
    </row>
    <row r="72" spans="2:47" s="8" customFormat="1" ht="24.95" customHeight="1">
      <c r="B72" s="105"/>
      <c r="D72" s="106" t="s">
        <v>6868</v>
      </c>
      <c r="E72" s="107"/>
      <c r="F72" s="107"/>
      <c r="G72" s="107"/>
      <c r="H72" s="107"/>
      <c r="I72" s="107"/>
      <c r="J72" s="108">
        <f>J116</f>
        <v>0</v>
      </c>
      <c r="L72" s="105"/>
    </row>
    <row r="73" spans="2:47" s="8" customFormat="1" ht="24.95" customHeight="1">
      <c r="B73" s="105"/>
      <c r="D73" s="106" t="s">
        <v>6869</v>
      </c>
      <c r="E73" s="107"/>
      <c r="F73" s="107"/>
      <c r="G73" s="107"/>
      <c r="H73" s="107"/>
      <c r="I73" s="107"/>
      <c r="J73" s="108">
        <f>J120</f>
        <v>0</v>
      </c>
      <c r="L73" s="105"/>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6216</v>
      </c>
      <c r="F85" s="318"/>
      <c r="G85" s="318"/>
      <c r="H85" s="318"/>
      <c r="L85" s="21"/>
    </row>
    <row r="86" spans="2:20" ht="12" customHeight="1">
      <c r="B86" s="21"/>
      <c r="C86" s="28" t="s">
        <v>257</v>
      </c>
      <c r="L86" s="21"/>
    </row>
    <row r="87" spans="2:20" s="1" customFormat="1" ht="16.5" customHeight="1">
      <c r="B87" s="33"/>
      <c r="E87" s="327" t="s">
        <v>6743</v>
      </c>
      <c r="F87" s="342"/>
      <c r="G87" s="342"/>
      <c r="H87" s="342"/>
      <c r="L87" s="33"/>
    </row>
    <row r="88" spans="2:20" s="1" customFormat="1" ht="12" customHeight="1">
      <c r="B88" s="33"/>
      <c r="C88" s="28" t="s">
        <v>2702</v>
      </c>
      <c r="L88" s="33"/>
    </row>
    <row r="89" spans="2:20" s="1" customFormat="1" ht="16.5" customHeight="1">
      <c r="B89" s="33"/>
      <c r="E89" s="319" t="str">
        <f>E13</f>
        <v>2024/HEX/04-03-14-4b - D.1.4.4b-Poplachový zabezpečovací a tísňový systém</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P98+P104+P108+P113+P116+P120</f>
        <v>0</v>
      </c>
      <c r="Q97" s="50"/>
      <c r="R97" s="118">
        <f>R98+R104+R108+R113+R116+R120</f>
        <v>0</v>
      </c>
      <c r="S97" s="50"/>
      <c r="T97" s="119">
        <f>T98+T104+T108+T113+T116+T120</f>
        <v>0</v>
      </c>
      <c r="AT97" s="18" t="s">
        <v>71</v>
      </c>
      <c r="AU97" s="18" t="s">
        <v>266</v>
      </c>
      <c r="BK97" s="120">
        <f>BK98+BK104+BK108+BK113+BK116+BK120</f>
        <v>0</v>
      </c>
    </row>
    <row r="98" spans="2:65" s="11" customFormat="1" ht="25.9" customHeight="1">
      <c r="B98" s="121"/>
      <c r="D98" s="122" t="s">
        <v>71</v>
      </c>
      <c r="E98" s="123" t="s">
        <v>2676</v>
      </c>
      <c r="F98" s="123" t="s">
        <v>3290</v>
      </c>
      <c r="I98" s="124"/>
      <c r="J98" s="125">
        <f>BK98</f>
        <v>0</v>
      </c>
      <c r="L98" s="121"/>
      <c r="M98" s="126"/>
      <c r="P98" s="127">
        <f>SUM(P99:P103)</f>
        <v>0</v>
      </c>
      <c r="R98" s="127">
        <f>SUM(R99:R103)</f>
        <v>0</v>
      </c>
      <c r="T98" s="128">
        <f>SUM(T99:T103)</f>
        <v>0</v>
      </c>
      <c r="AR98" s="122" t="s">
        <v>79</v>
      </c>
      <c r="AT98" s="129" t="s">
        <v>71</v>
      </c>
      <c r="AU98" s="129" t="s">
        <v>72</v>
      </c>
      <c r="AY98" s="122" t="s">
        <v>306</v>
      </c>
      <c r="BK98" s="130">
        <f>SUM(BK99:BK103)</f>
        <v>0</v>
      </c>
    </row>
    <row r="99" spans="2:65" s="1" customFormat="1" ht="16.5" customHeight="1">
      <c r="B99" s="33"/>
      <c r="C99" s="133" t="s">
        <v>79</v>
      </c>
      <c r="D99" s="133" t="s">
        <v>308</v>
      </c>
      <c r="E99" s="134" t="s">
        <v>6836</v>
      </c>
      <c r="F99" s="135" t="s">
        <v>3292</v>
      </c>
      <c r="G99" s="136" t="s">
        <v>240</v>
      </c>
      <c r="H99" s="137">
        <v>100</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81</v>
      </c>
    </row>
    <row r="100" spans="2:65" s="1" customFormat="1" ht="16.5" customHeight="1">
      <c r="B100" s="33"/>
      <c r="C100" s="133" t="s">
        <v>81</v>
      </c>
      <c r="D100" s="133" t="s">
        <v>308</v>
      </c>
      <c r="E100" s="134" t="s">
        <v>6837</v>
      </c>
      <c r="F100" s="135" t="s">
        <v>3294</v>
      </c>
      <c r="G100" s="136" t="s">
        <v>240</v>
      </c>
      <c r="H100" s="137">
        <v>20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108</v>
      </c>
    </row>
    <row r="101" spans="2:65" s="1" customFormat="1" ht="16.5" customHeight="1">
      <c r="B101" s="33"/>
      <c r="C101" s="133" t="s">
        <v>89</v>
      </c>
      <c r="D101" s="133" t="s">
        <v>308</v>
      </c>
      <c r="E101" s="134" t="s">
        <v>6870</v>
      </c>
      <c r="F101" s="135" t="s">
        <v>3296</v>
      </c>
      <c r="G101" s="136" t="s">
        <v>240</v>
      </c>
      <c r="H101" s="137">
        <v>10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351</v>
      </c>
    </row>
    <row r="102" spans="2:65" s="1" customFormat="1" ht="24.2" customHeight="1">
      <c r="B102" s="33"/>
      <c r="C102" s="133" t="s">
        <v>108</v>
      </c>
      <c r="D102" s="133" t="s">
        <v>308</v>
      </c>
      <c r="E102" s="134" t="s">
        <v>6871</v>
      </c>
      <c r="F102" s="135" t="s">
        <v>3378</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365</v>
      </c>
    </row>
    <row r="103" spans="2:65" s="1" customFormat="1" ht="16.5" customHeight="1">
      <c r="B103" s="33"/>
      <c r="C103" s="133" t="s">
        <v>343</v>
      </c>
      <c r="D103" s="133" t="s">
        <v>308</v>
      </c>
      <c r="E103" s="134" t="s">
        <v>6872</v>
      </c>
      <c r="F103" s="135" t="s">
        <v>3304</v>
      </c>
      <c r="G103" s="136" t="s">
        <v>3380</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379</v>
      </c>
    </row>
    <row r="104" spans="2:65" s="11" customFormat="1" ht="25.9" customHeight="1">
      <c r="B104" s="121"/>
      <c r="D104" s="122" t="s">
        <v>71</v>
      </c>
      <c r="E104" s="123" t="s">
        <v>2686</v>
      </c>
      <c r="F104" s="123" t="s">
        <v>3306</v>
      </c>
      <c r="I104" s="124"/>
      <c r="J104" s="125">
        <f>BK104</f>
        <v>0</v>
      </c>
      <c r="L104" s="121"/>
      <c r="M104" s="126"/>
      <c r="P104" s="127">
        <f>SUM(P105:P107)</f>
        <v>0</v>
      </c>
      <c r="R104" s="127">
        <f>SUM(R105:R107)</f>
        <v>0</v>
      </c>
      <c r="T104" s="128">
        <f>SUM(T105:T107)</f>
        <v>0</v>
      </c>
      <c r="AR104" s="122" t="s">
        <v>79</v>
      </c>
      <c r="AT104" s="129" t="s">
        <v>71</v>
      </c>
      <c r="AU104" s="129" t="s">
        <v>72</v>
      </c>
      <c r="AY104" s="122" t="s">
        <v>306</v>
      </c>
      <c r="BK104" s="130">
        <f>SUM(BK105:BK107)</f>
        <v>0</v>
      </c>
    </row>
    <row r="105" spans="2:65" s="1" customFormat="1" ht="16.5" customHeight="1">
      <c r="B105" s="33"/>
      <c r="C105" s="133" t="s">
        <v>351</v>
      </c>
      <c r="D105" s="133" t="s">
        <v>308</v>
      </c>
      <c r="E105" s="134" t="s">
        <v>6873</v>
      </c>
      <c r="F105" s="135" t="s">
        <v>3382</v>
      </c>
      <c r="G105" s="136" t="s">
        <v>240</v>
      </c>
      <c r="H105" s="137">
        <v>30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v>
      </c>
    </row>
    <row r="106" spans="2:65" s="1" customFormat="1" ht="16.5" customHeight="1">
      <c r="B106" s="33"/>
      <c r="C106" s="133" t="s">
        <v>359</v>
      </c>
      <c r="D106" s="133" t="s">
        <v>308</v>
      </c>
      <c r="E106" s="134" t="s">
        <v>6874</v>
      </c>
      <c r="F106" s="135" t="s">
        <v>3384</v>
      </c>
      <c r="G106" s="136" t="s">
        <v>240</v>
      </c>
      <c r="H106" s="137">
        <v>100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406</v>
      </c>
    </row>
    <row r="107" spans="2:65" s="1" customFormat="1" ht="16.5" customHeight="1">
      <c r="B107" s="33"/>
      <c r="C107" s="133" t="s">
        <v>365</v>
      </c>
      <c r="D107" s="133" t="s">
        <v>308</v>
      </c>
      <c r="E107" s="134" t="s">
        <v>6875</v>
      </c>
      <c r="F107" s="135" t="s">
        <v>3386</v>
      </c>
      <c r="G107" s="136" t="s">
        <v>240</v>
      </c>
      <c r="H107" s="137">
        <v>300</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368</v>
      </c>
    </row>
    <row r="108" spans="2:65" s="11" customFormat="1" ht="25.9" customHeight="1">
      <c r="B108" s="121"/>
      <c r="D108" s="122" t="s">
        <v>71</v>
      </c>
      <c r="E108" s="123" t="s">
        <v>2690</v>
      </c>
      <c r="F108" s="123" t="s">
        <v>3388</v>
      </c>
      <c r="I108" s="124"/>
      <c r="J108" s="125">
        <f>BK108</f>
        <v>0</v>
      </c>
      <c r="L108" s="121"/>
      <c r="M108" s="126"/>
      <c r="P108" s="127">
        <f>SUM(P109:P112)</f>
        <v>0</v>
      </c>
      <c r="R108" s="127">
        <f>SUM(R109:R112)</f>
        <v>0</v>
      </c>
      <c r="T108" s="128">
        <f>SUM(T109:T112)</f>
        <v>0</v>
      </c>
      <c r="AR108" s="122" t="s">
        <v>79</v>
      </c>
      <c r="AT108" s="129" t="s">
        <v>71</v>
      </c>
      <c r="AU108" s="129" t="s">
        <v>72</v>
      </c>
      <c r="AY108" s="122" t="s">
        <v>306</v>
      </c>
      <c r="BK108" s="130">
        <f>SUM(BK109:BK112)</f>
        <v>0</v>
      </c>
    </row>
    <row r="109" spans="2:65" s="1" customFormat="1" ht="16.5" customHeight="1">
      <c r="B109" s="33"/>
      <c r="C109" s="133" t="s">
        <v>372</v>
      </c>
      <c r="D109" s="133" t="s">
        <v>308</v>
      </c>
      <c r="E109" s="134" t="s">
        <v>6876</v>
      </c>
      <c r="F109" s="135" t="s">
        <v>6877</v>
      </c>
      <c r="G109" s="136" t="s">
        <v>422</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368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368</v>
      </c>
      <c r="BM109" s="144" t="s">
        <v>432</v>
      </c>
    </row>
    <row r="110" spans="2:65" s="1" customFormat="1" ht="16.5" customHeight="1">
      <c r="B110" s="33"/>
      <c r="C110" s="133" t="s">
        <v>379</v>
      </c>
      <c r="D110" s="133" t="s">
        <v>308</v>
      </c>
      <c r="E110" s="134" t="s">
        <v>6878</v>
      </c>
      <c r="F110" s="135" t="s">
        <v>3391</v>
      </c>
      <c r="G110" s="136" t="s">
        <v>422</v>
      </c>
      <c r="H110" s="137">
        <v>4</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368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368</v>
      </c>
      <c r="BM110" s="144" t="s">
        <v>446</v>
      </c>
    </row>
    <row r="111" spans="2:65" s="1" customFormat="1" ht="16.5" customHeight="1">
      <c r="B111" s="33"/>
      <c r="C111" s="133" t="s">
        <v>384</v>
      </c>
      <c r="D111" s="133" t="s">
        <v>308</v>
      </c>
      <c r="E111" s="134" t="s">
        <v>6879</v>
      </c>
      <c r="F111" s="135" t="s">
        <v>5798</v>
      </c>
      <c r="G111" s="136" t="s">
        <v>422</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368</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368</v>
      </c>
      <c r="BM111" s="144" t="s">
        <v>460</v>
      </c>
    </row>
    <row r="112" spans="2:65" s="1" customFormat="1" ht="16.5" customHeight="1">
      <c r="B112" s="33"/>
      <c r="C112" s="133" t="s">
        <v>8</v>
      </c>
      <c r="D112" s="133" t="s">
        <v>308</v>
      </c>
      <c r="E112" s="134" t="s">
        <v>6880</v>
      </c>
      <c r="F112" s="135" t="s">
        <v>3331</v>
      </c>
      <c r="G112" s="136" t="s">
        <v>3380</v>
      </c>
      <c r="H112" s="137">
        <v>1</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368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368</v>
      </c>
      <c r="BM112" s="144" t="s">
        <v>476</v>
      </c>
    </row>
    <row r="113" spans="2:65" s="11" customFormat="1" ht="25.9" customHeight="1">
      <c r="B113" s="121"/>
      <c r="D113" s="122" t="s">
        <v>71</v>
      </c>
      <c r="E113" s="123" t="s">
        <v>3340</v>
      </c>
      <c r="F113" s="123" t="s">
        <v>6881</v>
      </c>
      <c r="I113" s="124"/>
      <c r="J113" s="125">
        <f>BK113</f>
        <v>0</v>
      </c>
      <c r="L113" s="121"/>
      <c r="M113" s="126"/>
      <c r="P113" s="127">
        <f>SUM(P114:P115)</f>
        <v>0</v>
      </c>
      <c r="R113" s="127">
        <f>SUM(R114:R115)</f>
        <v>0</v>
      </c>
      <c r="T113" s="128">
        <f>SUM(T114:T115)</f>
        <v>0</v>
      </c>
      <c r="AR113" s="122" t="s">
        <v>79</v>
      </c>
      <c r="AT113" s="129" t="s">
        <v>71</v>
      </c>
      <c r="AU113" s="129" t="s">
        <v>72</v>
      </c>
      <c r="AY113" s="122" t="s">
        <v>306</v>
      </c>
      <c r="BK113" s="130">
        <f>SUM(BK114:BK115)</f>
        <v>0</v>
      </c>
    </row>
    <row r="114" spans="2:65" s="1" customFormat="1" ht="24.2" customHeight="1">
      <c r="B114" s="33"/>
      <c r="C114" s="133" t="s">
        <v>400</v>
      </c>
      <c r="D114" s="133" t="s">
        <v>308</v>
      </c>
      <c r="E114" s="134" t="s">
        <v>6882</v>
      </c>
      <c r="F114" s="135" t="s">
        <v>6883</v>
      </c>
      <c r="G114" s="136" t="s">
        <v>422</v>
      </c>
      <c r="H114" s="137">
        <v>1</v>
      </c>
      <c r="I114" s="138"/>
      <c r="J114" s="139">
        <f>ROUND(I114*H114,2)</f>
        <v>0</v>
      </c>
      <c r="K114" s="135" t="s">
        <v>311</v>
      </c>
      <c r="L114" s="33"/>
      <c r="M114" s="140" t="s">
        <v>21</v>
      </c>
      <c r="N114" s="141" t="s">
        <v>43</v>
      </c>
      <c r="P114" s="142">
        <f>O114*H114</f>
        <v>0</v>
      </c>
      <c r="Q114" s="142">
        <v>0</v>
      </c>
      <c r="R114" s="142">
        <f>Q114*H114</f>
        <v>0</v>
      </c>
      <c r="S114" s="142">
        <v>0</v>
      </c>
      <c r="T114" s="143">
        <f>S114*H114</f>
        <v>0</v>
      </c>
      <c r="AR114" s="144" t="s">
        <v>368</v>
      </c>
      <c r="AT114" s="144" t="s">
        <v>308</v>
      </c>
      <c r="AU114" s="144" t="s">
        <v>79</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368</v>
      </c>
      <c r="BM114" s="144" t="s">
        <v>489</v>
      </c>
    </row>
    <row r="115" spans="2:65" s="1" customFormat="1" ht="16.5" customHeight="1">
      <c r="B115" s="33"/>
      <c r="C115" s="133" t="s">
        <v>406</v>
      </c>
      <c r="D115" s="133" t="s">
        <v>308</v>
      </c>
      <c r="E115" s="134" t="s">
        <v>6884</v>
      </c>
      <c r="F115" s="135" t="s">
        <v>3331</v>
      </c>
      <c r="G115" s="136" t="s">
        <v>3380</v>
      </c>
      <c r="H115" s="137">
        <v>1</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368</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368</v>
      </c>
      <c r="BM115" s="144" t="s">
        <v>504</v>
      </c>
    </row>
    <row r="116" spans="2:65" s="11" customFormat="1" ht="25.9" customHeight="1">
      <c r="B116" s="121"/>
      <c r="D116" s="122" t="s">
        <v>71</v>
      </c>
      <c r="E116" s="123" t="s">
        <v>6854</v>
      </c>
      <c r="F116" s="123" t="s">
        <v>3333</v>
      </c>
      <c r="I116" s="124"/>
      <c r="J116" s="125">
        <f>BK116</f>
        <v>0</v>
      </c>
      <c r="L116" s="121"/>
      <c r="M116" s="126"/>
      <c r="P116" s="127">
        <f>SUM(P117:P119)</f>
        <v>0</v>
      </c>
      <c r="R116" s="127">
        <f>SUM(R117:R119)</f>
        <v>0</v>
      </c>
      <c r="T116" s="128">
        <f>SUM(T117:T119)</f>
        <v>0</v>
      </c>
      <c r="AR116" s="122" t="s">
        <v>79</v>
      </c>
      <c r="AT116" s="129" t="s">
        <v>71</v>
      </c>
      <c r="AU116" s="129" t="s">
        <v>72</v>
      </c>
      <c r="AY116" s="122" t="s">
        <v>306</v>
      </c>
      <c r="BK116" s="130">
        <f>SUM(BK117:BK119)</f>
        <v>0</v>
      </c>
    </row>
    <row r="117" spans="2:65" s="1" customFormat="1" ht="16.5" customHeight="1">
      <c r="B117" s="33"/>
      <c r="C117" s="133" t="s">
        <v>414</v>
      </c>
      <c r="D117" s="133" t="s">
        <v>308</v>
      </c>
      <c r="E117" s="134" t="s">
        <v>6852</v>
      </c>
      <c r="F117" s="135" t="s">
        <v>3335</v>
      </c>
      <c r="G117" s="136" t="s">
        <v>1336</v>
      </c>
      <c r="H117" s="137">
        <v>16</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79</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517</v>
      </c>
    </row>
    <row r="118" spans="2:65" s="1" customFormat="1" ht="16.5" customHeight="1">
      <c r="B118" s="33"/>
      <c r="C118" s="133" t="s">
        <v>368</v>
      </c>
      <c r="D118" s="133" t="s">
        <v>308</v>
      </c>
      <c r="E118" s="134" t="s">
        <v>6885</v>
      </c>
      <c r="F118" s="135" t="s">
        <v>6886</v>
      </c>
      <c r="G118" s="136" t="s">
        <v>2564</v>
      </c>
      <c r="H118" s="137">
        <v>1</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530</v>
      </c>
    </row>
    <row r="119" spans="2:65" s="1" customFormat="1" ht="16.5" customHeight="1">
      <c r="B119" s="33"/>
      <c r="C119" s="133" t="s">
        <v>426</v>
      </c>
      <c r="D119" s="133" t="s">
        <v>308</v>
      </c>
      <c r="E119" s="134" t="s">
        <v>6853</v>
      </c>
      <c r="F119" s="135" t="s">
        <v>3338</v>
      </c>
      <c r="G119" s="136" t="s">
        <v>2564</v>
      </c>
      <c r="H119" s="137">
        <v>1</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108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545</v>
      </c>
    </row>
    <row r="120" spans="2:65" s="11" customFormat="1" ht="25.9" customHeight="1">
      <c r="B120" s="121"/>
      <c r="D120" s="122" t="s">
        <v>71</v>
      </c>
      <c r="E120" s="123" t="s">
        <v>6887</v>
      </c>
      <c r="F120" s="123" t="s">
        <v>3341</v>
      </c>
      <c r="I120" s="124"/>
      <c r="J120" s="125">
        <f>BK120</f>
        <v>0</v>
      </c>
      <c r="L120" s="121"/>
      <c r="M120" s="126"/>
      <c r="P120" s="127">
        <f>SUM(P121:P129)</f>
        <v>0</v>
      </c>
      <c r="R120" s="127">
        <f>SUM(R121:R129)</f>
        <v>0</v>
      </c>
      <c r="T120" s="128">
        <f>SUM(T121:T129)</f>
        <v>0</v>
      </c>
      <c r="AR120" s="122" t="s">
        <v>79</v>
      </c>
      <c r="AT120" s="129" t="s">
        <v>71</v>
      </c>
      <c r="AU120" s="129" t="s">
        <v>72</v>
      </c>
      <c r="AY120" s="122" t="s">
        <v>306</v>
      </c>
      <c r="BK120" s="130">
        <f>SUM(BK121:BK129)</f>
        <v>0</v>
      </c>
    </row>
    <row r="121" spans="2:65" s="1" customFormat="1" ht="16.5" customHeight="1">
      <c r="B121" s="33"/>
      <c r="C121" s="133" t="s">
        <v>432</v>
      </c>
      <c r="D121" s="133" t="s">
        <v>308</v>
      </c>
      <c r="E121" s="134" t="s">
        <v>6855</v>
      </c>
      <c r="F121" s="135" t="s">
        <v>3343</v>
      </c>
      <c r="G121" s="136" t="s">
        <v>1336</v>
      </c>
      <c r="H121" s="137">
        <v>8</v>
      </c>
      <c r="I121" s="138"/>
      <c r="J121" s="139">
        <f t="shared" ref="J121:J129" si="0">ROUND(I121*H121,2)</f>
        <v>0</v>
      </c>
      <c r="K121" s="135" t="s">
        <v>311</v>
      </c>
      <c r="L121" s="33"/>
      <c r="M121" s="140" t="s">
        <v>21</v>
      </c>
      <c r="N121" s="141" t="s">
        <v>43</v>
      </c>
      <c r="P121" s="142">
        <f t="shared" ref="P121:P129" si="1">O121*H121</f>
        <v>0</v>
      </c>
      <c r="Q121" s="142">
        <v>0</v>
      </c>
      <c r="R121" s="142">
        <f t="shared" ref="R121:R129" si="2">Q121*H121</f>
        <v>0</v>
      </c>
      <c r="S121" s="142">
        <v>0</v>
      </c>
      <c r="T121" s="143">
        <f t="shared" ref="T121:T129" si="3">S121*H121</f>
        <v>0</v>
      </c>
      <c r="AR121" s="144" t="s">
        <v>108</v>
      </c>
      <c r="AT121" s="144" t="s">
        <v>308</v>
      </c>
      <c r="AU121" s="144" t="s">
        <v>79</v>
      </c>
      <c r="AY121" s="18" t="s">
        <v>306</v>
      </c>
      <c r="BE121" s="145">
        <f t="shared" ref="BE121:BE129" si="4">IF(N121="základní",J121,0)</f>
        <v>0</v>
      </c>
      <c r="BF121" s="145">
        <f t="shared" ref="BF121:BF129" si="5">IF(N121="snížená",J121,0)</f>
        <v>0</v>
      </c>
      <c r="BG121" s="145">
        <f t="shared" ref="BG121:BG129" si="6">IF(N121="zákl. přenesená",J121,0)</f>
        <v>0</v>
      </c>
      <c r="BH121" s="145">
        <f t="shared" ref="BH121:BH129" si="7">IF(N121="sníž. přenesená",J121,0)</f>
        <v>0</v>
      </c>
      <c r="BI121" s="145">
        <f t="shared" ref="BI121:BI129" si="8">IF(N121="nulová",J121,0)</f>
        <v>0</v>
      </c>
      <c r="BJ121" s="18" t="s">
        <v>79</v>
      </c>
      <c r="BK121" s="145">
        <f t="shared" ref="BK121:BK129" si="9">ROUND(I121*H121,2)</f>
        <v>0</v>
      </c>
      <c r="BL121" s="18" t="s">
        <v>108</v>
      </c>
      <c r="BM121" s="144" t="s">
        <v>562</v>
      </c>
    </row>
    <row r="122" spans="2:65" s="1" customFormat="1" ht="16.5" customHeight="1">
      <c r="B122" s="33"/>
      <c r="C122" s="133" t="s">
        <v>439</v>
      </c>
      <c r="D122" s="133" t="s">
        <v>308</v>
      </c>
      <c r="E122" s="134" t="s">
        <v>6856</v>
      </c>
      <c r="F122" s="135" t="s">
        <v>3346</v>
      </c>
      <c r="G122" s="136" t="s">
        <v>1336</v>
      </c>
      <c r="H122" s="137">
        <v>8</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578</v>
      </c>
    </row>
    <row r="123" spans="2:65" s="1" customFormat="1" ht="16.5" customHeight="1">
      <c r="B123" s="33"/>
      <c r="C123" s="133" t="s">
        <v>446</v>
      </c>
      <c r="D123" s="133" t="s">
        <v>308</v>
      </c>
      <c r="E123" s="134" t="s">
        <v>6857</v>
      </c>
      <c r="F123" s="135" t="s">
        <v>3349</v>
      </c>
      <c r="G123" s="136" t="s">
        <v>1336</v>
      </c>
      <c r="H123" s="137">
        <v>8</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108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591</v>
      </c>
    </row>
    <row r="124" spans="2:65" s="1" customFormat="1" ht="16.5" customHeight="1">
      <c r="B124" s="33"/>
      <c r="C124" s="133" t="s">
        <v>7</v>
      </c>
      <c r="D124" s="133" t="s">
        <v>308</v>
      </c>
      <c r="E124" s="134" t="s">
        <v>6888</v>
      </c>
      <c r="F124" s="135" t="s">
        <v>3399</v>
      </c>
      <c r="G124" s="136" t="s">
        <v>1336</v>
      </c>
      <c r="H124" s="137">
        <v>4</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108</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108</v>
      </c>
      <c r="BM124" s="144" t="s">
        <v>603</v>
      </c>
    </row>
    <row r="125" spans="2:65" s="1" customFormat="1" ht="16.5" customHeight="1">
      <c r="B125" s="33"/>
      <c r="C125" s="133" t="s">
        <v>460</v>
      </c>
      <c r="D125" s="133" t="s">
        <v>308</v>
      </c>
      <c r="E125" s="134" t="s">
        <v>6889</v>
      </c>
      <c r="F125" s="135" t="s">
        <v>3401</v>
      </c>
      <c r="G125" s="136" t="s">
        <v>1336</v>
      </c>
      <c r="H125" s="137">
        <v>16</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108</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108</v>
      </c>
      <c r="BM125" s="144" t="s">
        <v>618</v>
      </c>
    </row>
    <row r="126" spans="2:65" s="1" customFormat="1" ht="16.5" customHeight="1">
      <c r="B126" s="33"/>
      <c r="C126" s="133" t="s">
        <v>468</v>
      </c>
      <c r="D126" s="133" t="s">
        <v>308</v>
      </c>
      <c r="E126" s="134" t="s">
        <v>6890</v>
      </c>
      <c r="F126" s="135" t="s">
        <v>3403</v>
      </c>
      <c r="G126" s="136" t="s">
        <v>1336</v>
      </c>
      <c r="H126" s="137">
        <v>8</v>
      </c>
      <c r="I126" s="138"/>
      <c r="J126" s="139">
        <f t="shared" si="0"/>
        <v>0</v>
      </c>
      <c r="K126" s="135" t="s">
        <v>311</v>
      </c>
      <c r="L126" s="33"/>
      <c r="M126" s="140" t="s">
        <v>21</v>
      </c>
      <c r="N126" s="141" t="s">
        <v>43</v>
      </c>
      <c r="P126" s="142">
        <f t="shared" si="1"/>
        <v>0</v>
      </c>
      <c r="Q126" s="142">
        <v>0</v>
      </c>
      <c r="R126" s="142">
        <f t="shared" si="2"/>
        <v>0</v>
      </c>
      <c r="S126" s="142">
        <v>0</v>
      </c>
      <c r="T126" s="143">
        <f t="shared" si="3"/>
        <v>0</v>
      </c>
      <c r="AR126" s="144" t="s">
        <v>108</v>
      </c>
      <c r="AT126" s="144" t="s">
        <v>308</v>
      </c>
      <c r="AU126" s="144" t="s">
        <v>79</v>
      </c>
      <c r="AY126" s="18" t="s">
        <v>306</v>
      </c>
      <c r="BE126" s="145">
        <f t="shared" si="4"/>
        <v>0</v>
      </c>
      <c r="BF126" s="145">
        <f t="shared" si="5"/>
        <v>0</v>
      </c>
      <c r="BG126" s="145">
        <f t="shared" si="6"/>
        <v>0</v>
      </c>
      <c r="BH126" s="145">
        <f t="shared" si="7"/>
        <v>0</v>
      </c>
      <c r="BI126" s="145">
        <f t="shared" si="8"/>
        <v>0</v>
      </c>
      <c r="BJ126" s="18" t="s">
        <v>79</v>
      </c>
      <c r="BK126" s="145">
        <f t="shared" si="9"/>
        <v>0</v>
      </c>
      <c r="BL126" s="18" t="s">
        <v>108</v>
      </c>
      <c r="BM126" s="144" t="s">
        <v>635</v>
      </c>
    </row>
    <row r="127" spans="2:65" s="1" customFormat="1" ht="16.5" customHeight="1">
      <c r="B127" s="33"/>
      <c r="C127" s="133" t="s">
        <v>476</v>
      </c>
      <c r="D127" s="133" t="s">
        <v>308</v>
      </c>
      <c r="E127" s="134" t="s">
        <v>6891</v>
      </c>
      <c r="F127" s="135" t="s">
        <v>3405</v>
      </c>
      <c r="G127" s="136" t="s">
        <v>1336</v>
      </c>
      <c r="H127" s="137">
        <v>8</v>
      </c>
      <c r="I127" s="138"/>
      <c r="J127" s="139">
        <f t="shared" si="0"/>
        <v>0</v>
      </c>
      <c r="K127" s="135" t="s">
        <v>311</v>
      </c>
      <c r="L127" s="33"/>
      <c r="M127" s="140" t="s">
        <v>21</v>
      </c>
      <c r="N127" s="141" t="s">
        <v>43</v>
      </c>
      <c r="P127" s="142">
        <f t="shared" si="1"/>
        <v>0</v>
      </c>
      <c r="Q127" s="142">
        <v>0</v>
      </c>
      <c r="R127" s="142">
        <f t="shared" si="2"/>
        <v>0</v>
      </c>
      <c r="S127" s="142">
        <v>0</v>
      </c>
      <c r="T127" s="143">
        <f t="shared" si="3"/>
        <v>0</v>
      </c>
      <c r="AR127" s="144" t="s">
        <v>108</v>
      </c>
      <c r="AT127" s="144" t="s">
        <v>308</v>
      </c>
      <c r="AU127" s="144" t="s">
        <v>79</v>
      </c>
      <c r="AY127" s="18" t="s">
        <v>306</v>
      </c>
      <c r="BE127" s="145">
        <f t="shared" si="4"/>
        <v>0</v>
      </c>
      <c r="BF127" s="145">
        <f t="shared" si="5"/>
        <v>0</v>
      </c>
      <c r="BG127" s="145">
        <f t="shared" si="6"/>
        <v>0</v>
      </c>
      <c r="BH127" s="145">
        <f t="shared" si="7"/>
        <v>0</v>
      </c>
      <c r="BI127" s="145">
        <f t="shared" si="8"/>
        <v>0</v>
      </c>
      <c r="BJ127" s="18" t="s">
        <v>79</v>
      </c>
      <c r="BK127" s="145">
        <f t="shared" si="9"/>
        <v>0</v>
      </c>
      <c r="BL127" s="18" t="s">
        <v>108</v>
      </c>
      <c r="BM127" s="144" t="s">
        <v>646</v>
      </c>
    </row>
    <row r="128" spans="2:65" s="1" customFormat="1" ht="16.5" customHeight="1">
      <c r="B128" s="33"/>
      <c r="C128" s="133" t="s">
        <v>482</v>
      </c>
      <c r="D128" s="133" t="s">
        <v>308</v>
      </c>
      <c r="E128" s="134" t="s">
        <v>6863</v>
      </c>
      <c r="F128" s="135" t="s">
        <v>5792</v>
      </c>
      <c r="G128" s="136" t="s">
        <v>1336</v>
      </c>
      <c r="H128" s="137">
        <v>4</v>
      </c>
      <c r="I128" s="138"/>
      <c r="J128" s="139">
        <f t="shared" si="0"/>
        <v>0</v>
      </c>
      <c r="K128" s="135" t="s">
        <v>311</v>
      </c>
      <c r="L128" s="33"/>
      <c r="M128" s="140" t="s">
        <v>21</v>
      </c>
      <c r="N128" s="141" t="s">
        <v>43</v>
      </c>
      <c r="P128" s="142">
        <f t="shared" si="1"/>
        <v>0</v>
      </c>
      <c r="Q128" s="142">
        <v>0</v>
      </c>
      <c r="R128" s="142">
        <f t="shared" si="2"/>
        <v>0</v>
      </c>
      <c r="S128" s="142">
        <v>0</v>
      </c>
      <c r="T128" s="143">
        <f t="shared" si="3"/>
        <v>0</v>
      </c>
      <c r="AR128" s="144" t="s">
        <v>108</v>
      </c>
      <c r="AT128" s="144" t="s">
        <v>308</v>
      </c>
      <c r="AU128" s="144" t="s">
        <v>79</v>
      </c>
      <c r="AY128" s="18" t="s">
        <v>306</v>
      </c>
      <c r="BE128" s="145">
        <f t="shared" si="4"/>
        <v>0</v>
      </c>
      <c r="BF128" s="145">
        <f t="shared" si="5"/>
        <v>0</v>
      </c>
      <c r="BG128" s="145">
        <f t="shared" si="6"/>
        <v>0</v>
      </c>
      <c r="BH128" s="145">
        <f t="shared" si="7"/>
        <v>0</v>
      </c>
      <c r="BI128" s="145">
        <f t="shared" si="8"/>
        <v>0</v>
      </c>
      <c r="BJ128" s="18" t="s">
        <v>79</v>
      </c>
      <c r="BK128" s="145">
        <f t="shared" si="9"/>
        <v>0</v>
      </c>
      <c r="BL128" s="18" t="s">
        <v>108</v>
      </c>
      <c r="BM128" s="144" t="s">
        <v>658</v>
      </c>
    </row>
    <row r="129" spans="2:65" s="1" customFormat="1" ht="16.5" customHeight="1">
      <c r="B129" s="33"/>
      <c r="C129" s="133" t="s">
        <v>489</v>
      </c>
      <c r="D129" s="133" t="s">
        <v>308</v>
      </c>
      <c r="E129" s="134" t="s">
        <v>6864</v>
      </c>
      <c r="F129" s="135" t="s">
        <v>3370</v>
      </c>
      <c r="G129" s="136" t="s">
        <v>2564</v>
      </c>
      <c r="H129" s="137">
        <v>1</v>
      </c>
      <c r="I129" s="138"/>
      <c r="J129" s="139">
        <f t="shared" si="0"/>
        <v>0</v>
      </c>
      <c r="K129" s="135" t="s">
        <v>311</v>
      </c>
      <c r="L129" s="33"/>
      <c r="M129" s="196" t="s">
        <v>21</v>
      </c>
      <c r="N129" s="197" t="s">
        <v>43</v>
      </c>
      <c r="O129" s="194"/>
      <c r="P129" s="198">
        <f t="shared" si="1"/>
        <v>0</v>
      </c>
      <c r="Q129" s="198">
        <v>0</v>
      </c>
      <c r="R129" s="198">
        <f t="shared" si="2"/>
        <v>0</v>
      </c>
      <c r="S129" s="198">
        <v>0</v>
      </c>
      <c r="T129" s="199">
        <f t="shared" si="3"/>
        <v>0</v>
      </c>
      <c r="AR129" s="144" t="s">
        <v>108</v>
      </c>
      <c r="AT129" s="144" t="s">
        <v>308</v>
      </c>
      <c r="AU129" s="144" t="s">
        <v>79</v>
      </c>
      <c r="AY129" s="18" t="s">
        <v>306</v>
      </c>
      <c r="BE129" s="145">
        <f t="shared" si="4"/>
        <v>0</v>
      </c>
      <c r="BF129" s="145">
        <f t="shared" si="5"/>
        <v>0</v>
      </c>
      <c r="BG129" s="145">
        <f t="shared" si="6"/>
        <v>0</v>
      </c>
      <c r="BH129" s="145">
        <f t="shared" si="7"/>
        <v>0</v>
      </c>
      <c r="BI129" s="145">
        <f t="shared" si="8"/>
        <v>0</v>
      </c>
      <c r="BJ129" s="18" t="s">
        <v>79</v>
      </c>
      <c r="BK129" s="145">
        <f t="shared" si="9"/>
        <v>0</v>
      </c>
      <c r="BL129" s="18" t="s">
        <v>108</v>
      </c>
      <c r="BM129" s="144" t="s">
        <v>680</v>
      </c>
    </row>
    <row r="130" spans="2:65" s="1" customFormat="1" ht="6.95" customHeight="1">
      <c r="B130" s="41"/>
      <c r="C130" s="42"/>
      <c r="D130" s="42"/>
      <c r="E130" s="42"/>
      <c r="F130" s="42"/>
      <c r="G130" s="42"/>
      <c r="H130" s="42"/>
      <c r="I130" s="42"/>
      <c r="J130" s="42"/>
      <c r="K130" s="42"/>
      <c r="L130" s="33"/>
    </row>
  </sheetData>
  <sheetProtection algorithmName="SHA-512" hashValue="mPrxogc4GkFQOraNYECZZekNcC5w5MnbTodwoAge/RxNfV1yCk+aUB4bEiOyMDNJIvLHYummdE1fZtKIqWwQew==" saltValue="D0JJMFbLNbtqhdHGGAM4NZfi1yAIXly+81+EuH/TDMu9rZLW287UCmKMJcbKS4ibM7LMlXMdoCe7qhR00iieag==" spinCount="100000" sheet="1" objects="1" scenarios="1" formatColumns="0" formatRows="0" autoFilter="0"/>
  <autoFilter ref="C96:K129" xr:uid="{00000000-0009-0000-0000-000024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12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226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6216</v>
      </c>
      <c r="F9" s="318"/>
      <c r="G9" s="318"/>
      <c r="H9" s="318"/>
      <c r="L9" s="21"/>
    </row>
    <row r="10" spans="2:46" ht="12" customHeight="1">
      <c r="B10" s="21"/>
      <c r="D10" s="28" t="s">
        <v>257</v>
      </c>
      <c r="L10" s="21"/>
    </row>
    <row r="11" spans="2:46" s="1" customFormat="1" ht="16.5" customHeight="1">
      <c r="B11" s="33"/>
      <c r="E11" s="327" t="s">
        <v>6743</v>
      </c>
      <c r="F11" s="342"/>
      <c r="G11" s="342"/>
      <c r="H11" s="342"/>
      <c r="L11" s="33"/>
    </row>
    <row r="12" spans="2:46" s="1" customFormat="1" ht="12" customHeight="1">
      <c r="B12" s="33"/>
      <c r="D12" s="28" t="s">
        <v>2702</v>
      </c>
      <c r="L12" s="33"/>
    </row>
    <row r="13" spans="2:46" s="1" customFormat="1" ht="16.5" customHeight="1">
      <c r="B13" s="33"/>
      <c r="E13" s="319" t="s">
        <v>6892</v>
      </c>
      <c r="F13" s="342"/>
      <c r="G13" s="342"/>
      <c r="H13" s="342"/>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ROUND((SUM(BE96:BE120)),  2)</f>
        <v>0</v>
      </c>
      <c r="I37" s="95">
        <v>0.21</v>
      </c>
      <c r="J37" s="81">
        <f>ROUND(((SUM(BE96:BE120))*I37),  2)</f>
        <v>0</v>
      </c>
      <c r="L37" s="33"/>
    </row>
    <row r="38" spans="2:12" s="1" customFormat="1" ht="14.45" customHeight="1">
      <c r="B38" s="33"/>
      <c r="E38" s="28" t="s">
        <v>44</v>
      </c>
      <c r="F38" s="81">
        <f>ROUND((SUM(BF96:BF120)),  2)</f>
        <v>0</v>
      </c>
      <c r="I38" s="95">
        <v>0.12</v>
      </c>
      <c r="J38" s="81">
        <f>ROUND(((SUM(BF96:BF120))*I38),  2)</f>
        <v>0</v>
      </c>
      <c r="L38" s="33"/>
    </row>
    <row r="39" spans="2:12" s="1" customFormat="1" ht="14.45" hidden="1" customHeight="1">
      <c r="B39" s="33"/>
      <c r="E39" s="28" t="s">
        <v>45</v>
      </c>
      <c r="F39" s="81">
        <f>ROUND((SUM(BG96:BG120)),  2)</f>
        <v>0</v>
      </c>
      <c r="I39" s="95">
        <v>0.21</v>
      </c>
      <c r="J39" s="81">
        <f>0</f>
        <v>0</v>
      </c>
      <c r="L39" s="33"/>
    </row>
    <row r="40" spans="2:12" s="1" customFormat="1" ht="14.45" hidden="1" customHeight="1">
      <c r="B40" s="33"/>
      <c r="E40" s="28" t="s">
        <v>46</v>
      </c>
      <c r="F40" s="81">
        <f>ROUND((SUM(BH96:BH120)),  2)</f>
        <v>0</v>
      </c>
      <c r="I40" s="95">
        <v>0.12</v>
      </c>
      <c r="J40" s="81">
        <f>0</f>
        <v>0</v>
      </c>
      <c r="L40" s="33"/>
    </row>
    <row r="41" spans="2:12" s="1" customFormat="1" ht="14.45" hidden="1" customHeight="1">
      <c r="B41" s="33"/>
      <c r="E41" s="28" t="s">
        <v>47</v>
      </c>
      <c r="F41" s="81">
        <f>ROUND((SUM(BI96:BI120)),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6216</v>
      </c>
      <c r="F54" s="318"/>
      <c r="G54" s="318"/>
      <c r="H54" s="318"/>
      <c r="L54" s="21"/>
    </row>
    <row r="55" spans="2:12" ht="12" customHeight="1">
      <c r="B55" s="21"/>
      <c r="C55" s="28" t="s">
        <v>257</v>
      </c>
      <c r="L55" s="21"/>
    </row>
    <row r="56" spans="2:12" s="1" customFormat="1" ht="16.5" customHeight="1">
      <c r="B56" s="33"/>
      <c r="E56" s="327" t="s">
        <v>6743</v>
      </c>
      <c r="F56" s="342"/>
      <c r="G56" s="342"/>
      <c r="H56" s="342"/>
      <c r="L56" s="33"/>
    </row>
    <row r="57" spans="2:12" s="1" customFormat="1" ht="12" customHeight="1">
      <c r="B57" s="33"/>
      <c r="C57" s="28" t="s">
        <v>2702</v>
      </c>
      <c r="L57" s="33"/>
    </row>
    <row r="58" spans="2:12" s="1" customFormat="1" ht="16.5" customHeight="1">
      <c r="B58" s="33"/>
      <c r="E58" s="319" t="str">
        <f>E13</f>
        <v>2024/HEX/04-03-14-4c - D.1.4.4c-Místní rozhlas</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3411</v>
      </c>
      <c r="E68" s="107"/>
      <c r="F68" s="107"/>
      <c r="G68" s="107"/>
      <c r="H68" s="107"/>
      <c r="I68" s="107"/>
      <c r="J68" s="108">
        <f>J97</f>
        <v>0</v>
      </c>
      <c r="L68" s="105"/>
    </row>
    <row r="69" spans="2:47" s="8" customFormat="1" ht="24.95" customHeight="1">
      <c r="B69" s="105"/>
      <c r="D69" s="106" t="s">
        <v>3412</v>
      </c>
      <c r="E69" s="107"/>
      <c r="F69" s="107"/>
      <c r="G69" s="107"/>
      <c r="H69" s="107"/>
      <c r="I69" s="107"/>
      <c r="J69" s="108">
        <f>J102</f>
        <v>0</v>
      </c>
      <c r="L69" s="105"/>
    </row>
    <row r="70" spans="2:47" s="8" customFormat="1" ht="24.95" customHeight="1">
      <c r="B70" s="105"/>
      <c r="D70" s="106" t="s">
        <v>6893</v>
      </c>
      <c r="E70" s="107"/>
      <c r="F70" s="107"/>
      <c r="G70" s="107"/>
      <c r="H70" s="107"/>
      <c r="I70" s="107"/>
      <c r="J70" s="108">
        <f>J104</f>
        <v>0</v>
      </c>
      <c r="L70" s="105"/>
    </row>
    <row r="71" spans="2:47" s="8" customFormat="1" ht="24.95" customHeight="1">
      <c r="B71" s="105"/>
      <c r="D71" s="106" t="s">
        <v>6834</v>
      </c>
      <c r="E71" s="107"/>
      <c r="F71" s="107"/>
      <c r="G71" s="107"/>
      <c r="H71" s="107"/>
      <c r="I71" s="107"/>
      <c r="J71" s="108">
        <f>J107</f>
        <v>0</v>
      </c>
      <c r="L71" s="105"/>
    </row>
    <row r="72" spans="2:47" s="8" customFormat="1" ht="24.95" customHeight="1">
      <c r="B72" s="105"/>
      <c r="D72" s="106" t="s">
        <v>6835</v>
      </c>
      <c r="E72" s="107"/>
      <c r="F72" s="107"/>
      <c r="G72" s="107"/>
      <c r="H72" s="107"/>
      <c r="I72" s="107"/>
      <c r="J72" s="108">
        <f>J111</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40" t="str">
        <f>E7</f>
        <v>UPOL FTK – Rekonstrukce infrastruktury v areálu Neředín</v>
      </c>
      <c r="F82" s="341"/>
      <c r="G82" s="341"/>
      <c r="H82" s="341"/>
      <c r="L82" s="33"/>
    </row>
    <row r="83" spans="2:63" ht="12" customHeight="1">
      <c r="B83" s="21"/>
      <c r="C83" s="28" t="s">
        <v>255</v>
      </c>
      <c r="L83" s="21"/>
    </row>
    <row r="84" spans="2:63" ht="16.5" customHeight="1">
      <c r="B84" s="21"/>
      <c r="E84" s="340" t="s">
        <v>6216</v>
      </c>
      <c r="F84" s="318"/>
      <c r="G84" s="318"/>
      <c r="H84" s="318"/>
      <c r="L84" s="21"/>
    </row>
    <row r="85" spans="2:63" ht="12" customHeight="1">
      <c r="B85" s="21"/>
      <c r="C85" s="28" t="s">
        <v>257</v>
      </c>
      <c r="L85" s="21"/>
    </row>
    <row r="86" spans="2:63" s="1" customFormat="1" ht="16.5" customHeight="1">
      <c r="B86" s="33"/>
      <c r="E86" s="327" t="s">
        <v>6743</v>
      </c>
      <c r="F86" s="342"/>
      <c r="G86" s="342"/>
      <c r="H86" s="342"/>
      <c r="L86" s="33"/>
    </row>
    <row r="87" spans="2:63" s="1" customFormat="1" ht="12" customHeight="1">
      <c r="B87" s="33"/>
      <c r="C87" s="28" t="s">
        <v>2702</v>
      </c>
      <c r="L87" s="33"/>
    </row>
    <row r="88" spans="2:63" s="1" customFormat="1" ht="16.5" customHeight="1">
      <c r="B88" s="33"/>
      <c r="E88" s="319" t="str">
        <f>E13</f>
        <v>2024/HEX/04-03-14-4c - D.1.4.4c-Místní rozhlas</v>
      </c>
      <c r="F88" s="342"/>
      <c r="G88" s="342"/>
      <c r="H88" s="342"/>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Ing.Lobpraisová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P97+P102+P104+P107+P111</f>
        <v>0</v>
      </c>
      <c r="Q96" s="50"/>
      <c r="R96" s="118">
        <f>R97+R102+R104+R107+R111</f>
        <v>0</v>
      </c>
      <c r="S96" s="50"/>
      <c r="T96" s="119">
        <f>T97+T102+T104+T107+T111</f>
        <v>0</v>
      </c>
      <c r="AT96" s="18" t="s">
        <v>71</v>
      </c>
      <c r="AU96" s="18" t="s">
        <v>266</v>
      </c>
      <c r="BK96" s="120">
        <f>BK97+BK102+BK104+BK107+BK111</f>
        <v>0</v>
      </c>
    </row>
    <row r="97" spans="2:65" s="11" customFormat="1" ht="25.9" customHeight="1">
      <c r="B97" s="121"/>
      <c r="D97" s="122" t="s">
        <v>71</v>
      </c>
      <c r="E97" s="123" t="s">
        <v>2676</v>
      </c>
      <c r="F97" s="123" t="s">
        <v>3414</v>
      </c>
      <c r="I97" s="124"/>
      <c r="J97" s="125">
        <f>BK97</f>
        <v>0</v>
      </c>
      <c r="L97" s="121"/>
      <c r="M97" s="126"/>
      <c r="P97" s="127">
        <f>SUM(P98:P101)</f>
        <v>0</v>
      </c>
      <c r="R97" s="127">
        <f>SUM(R98:R101)</f>
        <v>0</v>
      </c>
      <c r="T97" s="128">
        <f>SUM(T98:T101)</f>
        <v>0</v>
      </c>
      <c r="AR97" s="122" t="s">
        <v>79</v>
      </c>
      <c r="AT97" s="129" t="s">
        <v>71</v>
      </c>
      <c r="AU97" s="129" t="s">
        <v>72</v>
      </c>
      <c r="AY97" s="122" t="s">
        <v>306</v>
      </c>
      <c r="BK97" s="130">
        <f>SUM(BK98:BK101)</f>
        <v>0</v>
      </c>
    </row>
    <row r="98" spans="2:65" s="1" customFormat="1" ht="16.5" customHeight="1">
      <c r="B98" s="33"/>
      <c r="C98" s="133" t="s">
        <v>79</v>
      </c>
      <c r="D98" s="133" t="s">
        <v>308</v>
      </c>
      <c r="E98" s="134" t="s">
        <v>6836</v>
      </c>
      <c r="F98" s="135" t="s">
        <v>3292</v>
      </c>
      <c r="G98" s="136" t="s">
        <v>240</v>
      </c>
      <c r="H98" s="137">
        <v>20</v>
      </c>
      <c r="I98" s="138"/>
      <c r="J98" s="139">
        <f>ROUND(I98*H98,2)</f>
        <v>0</v>
      </c>
      <c r="K98" s="135" t="s">
        <v>311</v>
      </c>
      <c r="L98" s="33"/>
      <c r="M98" s="140" t="s">
        <v>21</v>
      </c>
      <c r="N98" s="141" t="s">
        <v>43</v>
      </c>
      <c r="P98" s="142">
        <f>O98*H98</f>
        <v>0</v>
      </c>
      <c r="Q98" s="142">
        <v>0</v>
      </c>
      <c r="R98" s="142">
        <f>Q98*H98</f>
        <v>0</v>
      </c>
      <c r="S98" s="142">
        <v>0</v>
      </c>
      <c r="T98" s="143">
        <f>S98*H98</f>
        <v>0</v>
      </c>
      <c r="AR98" s="144" t="s">
        <v>368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368</v>
      </c>
      <c r="BM98" s="144" t="s">
        <v>81</v>
      </c>
    </row>
    <row r="99" spans="2:65" s="1" customFormat="1" ht="16.5" customHeight="1">
      <c r="B99" s="33"/>
      <c r="C99" s="133" t="s">
        <v>81</v>
      </c>
      <c r="D99" s="133" t="s">
        <v>308</v>
      </c>
      <c r="E99" s="134" t="s">
        <v>6837</v>
      </c>
      <c r="F99" s="135" t="s">
        <v>3294</v>
      </c>
      <c r="G99" s="136" t="s">
        <v>240</v>
      </c>
      <c r="H99" s="137">
        <v>5</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108</v>
      </c>
    </row>
    <row r="100" spans="2:65" s="1" customFormat="1" ht="16.5" customHeight="1">
      <c r="B100" s="33"/>
      <c r="C100" s="133" t="s">
        <v>89</v>
      </c>
      <c r="D100" s="133" t="s">
        <v>308</v>
      </c>
      <c r="E100" s="134" t="s">
        <v>6894</v>
      </c>
      <c r="F100" s="135" t="s">
        <v>3417</v>
      </c>
      <c r="G100" s="136" t="s">
        <v>422</v>
      </c>
      <c r="H100" s="137">
        <v>2</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351</v>
      </c>
    </row>
    <row r="101" spans="2:65" s="1" customFormat="1" ht="16.5" customHeight="1">
      <c r="B101" s="33"/>
      <c r="C101" s="133" t="s">
        <v>108</v>
      </c>
      <c r="D101" s="133" t="s">
        <v>308</v>
      </c>
      <c r="E101" s="134" t="s">
        <v>6895</v>
      </c>
      <c r="F101" s="135" t="s">
        <v>3304</v>
      </c>
      <c r="G101" s="136" t="s">
        <v>2564</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365</v>
      </c>
    </row>
    <row r="102" spans="2:65" s="11" customFormat="1" ht="25.9" customHeight="1">
      <c r="B102" s="121"/>
      <c r="D102" s="122" t="s">
        <v>71</v>
      </c>
      <c r="E102" s="123" t="s">
        <v>2686</v>
      </c>
      <c r="F102" s="123" t="s">
        <v>3420</v>
      </c>
      <c r="I102" s="124"/>
      <c r="J102" s="125">
        <f>BK102</f>
        <v>0</v>
      </c>
      <c r="L102" s="121"/>
      <c r="M102" s="126"/>
      <c r="P102" s="127">
        <f>P103</f>
        <v>0</v>
      </c>
      <c r="R102" s="127">
        <f>R103</f>
        <v>0</v>
      </c>
      <c r="T102" s="128">
        <f>T103</f>
        <v>0</v>
      </c>
      <c r="AR102" s="122" t="s">
        <v>79</v>
      </c>
      <c r="AT102" s="129" t="s">
        <v>71</v>
      </c>
      <c r="AU102" s="129" t="s">
        <v>72</v>
      </c>
      <c r="AY102" s="122" t="s">
        <v>306</v>
      </c>
      <c r="BK102" s="130">
        <f>BK103</f>
        <v>0</v>
      </c>
    </row>
    <row r="103" spans="2:65" s="1" customFormat="1" ht="16.5" customHeight="1">
      <c r="B103" s="33"/>
      <c r="C103" s="133" t="s">
        <v>343</v>
      </c>
      <c r="D103" s="133" t="s">
        <v>308</v>
      </c>
      <c r="E103" s="134" t="s">
        <v>6896</v>
      </c>
      <c r="F103" s="135" t="s">
        <v>3421</v>
      </c>
      <c r="G103" s="136" t="s">
        <v>240</v>
      </c>
      <c r="H103" s="137">
        <v>100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379</v>
      </c>
    </row>
    <row r="104" spans="2:65" s="11" customFormat="1" ht="25.9" customHeight="1">
      <c r="B104" s="121"/>
      <c r="D104" s="122" t="s">
        <v>71</v>
      </c>
      <c r="E104" s="123" t="s">
        <v>2690</v>
      </c>
      <c r="F104" s="123" t="s">
        <v>3423</v>
      </c>
      <c r="I104" s="124"/>
      <c r="J104" s="125">
        <f>BK104</f>
        <v>0</v>
      </c>
      <c r="L104" s="121"/>
      <c r="M104" s="126"/>
      <c r="P104" s="127">
        <f>SUM(P105:P106)</f>
        <v>0</v>
      </c>
      <c r="R104" s="127">
        <f>SUM(R105:R106)</f>
        <v>0</v>
      </c>
      <c r="T104" s="128">
        <f>SUM(T105:T106)</f>
        <v>0</v>
      </c>
      <c r="AR104" s="122" t="s">
        <v>79</v>
      </c>
      <c r="AT104" s="129" t="s">
        <v>71</v>
      </c>
      <c r="AU104" s="129" t="s">
        <v>72</v>
      </c>
      <c r="AY104" s="122" t="s">
        <v>306</v>
      </c>
      <c r="BK104" s="130">
        <f>SUM(BK105:BK106)</f>
        <v>0</v>
      </c>
    </row>
    <row r="105" spans="2:65" s="1" customFormat="1" ht="16.5" customHeight="1">
      <c r="B105" s="33"/>
      <c r="C105" s="133" t="s">
        <v>351</v>
      </c>
      <c r="D105" s="133" t="s">
        <v>308</v>
      </c>
      <c r="E105" s="134" t="s">
        <v>6897</v>
      </c>
      <c r="F105" s="135" t="s">
        <v>6898</v>
      </c>
      <c r="G105" s="136" t="s">
        <v>422</v>
      </c>
      <c r="H105" s="137">
        <v>2</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v>
      </c>
    </row>
    <row r="106" spans="2:65" s="1" customFormat="1" ht="16.5" customHeight="1">
      <c r="B106" s="33"/>
      <c r="C106" s="133" t="s">
        <v>359</v>
      </c>
      <c r="D106" s="133" t="s">
        <v>308</v>
      </c>
      <c r="E106" s="134" t="s">
        <v>6899</v>
      </c>
      <c r="F106" s="135" t="s">
        <v>3331</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406</v>
      </c>
    </row>
    <row r="107" spans="2:65" s="11" customFormat="1" ht="25.9" customHeight="1">
      <c r="B107" s="121"/>
      <c r="D107" s="122" t="s">
        <v>71</v>
      </c>
      <c r="E107" s="123" t="s">
        <v>3340</v>
      </c>
      <c r="F107" s="123" t="s">
        <v>3333</v>
      </c>
      <c r="I107" s="124"/>
      <c r="J107" s="125">
        <f>BK107</f>
        <v>0</v>
      </c>
      <c r="L107" s="121"/>
      <c r="M107" s="126"/>
      <c r="P107" s="127">
        <f>SUM(P108:P110)</f>
        <v>0</v>
      </c>
      <c r="R107" s="127">
        <f>SUM(R108:R110)</f>
        <v>0</v>
      </c>
      <c r="T107" s="128">
        <f>SUM(T108:T110)</f>
        <v>0</v>
      </c>
      <c r="AR107" s="122" t="s">
        <v>79</v>
      </c>
      <c r="AT107" s="129" t="s">
        <v>71</v>
      </c>
      <c r="AU107" s="129" t="s">
        <v>72</v>
      </c>
      <c r="AY107" s="122" t="s">
        <v>306</v>
      </c>
      <c r="BK107" s="130">
        <f>SUM(BK108:BK110)</f>
        <v>0</v>
      </c>
    </row>
    <row r="108" spans="2:65" s="1" customFormat="1" ht="16.5" customHeight="1">
      <c r="B108" s="33"/>
      <c r="C108" s="133" t="s">
        <v>365</v>
      </c>
      <c r="D108" s="133" t="s">
        <v>308</v>
      </c>
      <c r="E108" s="134" t="s">
        <v>6852</v>
      </c>
      <c r="F108" s="135" t="s">
        <v>3335</v>
      </c>
      <c r="G108" s="136" t="s">
        <v>1336</v>
      </c>
      <c r="H108" s="137">
        <v>16</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368</v>
      </c>
    </row>
    <row r="109" spans="2:65" s="1" customFormat="1" ht="16.5" customHeight="1">
      <c r="B109" s="33"/>
      <c r="C109" s="133" t="s">
        <v>372</v>
      </c>
      <c r="D109" s="133" t="s">
        <v>308</v>
      </c>
      <c r="E109" s="134" t="s">
        <v>6885</v>
      </c>
      <c r="F109" s="135" t="s">
        <v>6886</v>
      </c>
      <c r="G109" s="136" t="s">
        <v>2564</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108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108</v>
      </c>
      <c r="BM109" s="144" t="s">
        <v>432</v>
      </c>
    </row>
    <row r="110" spans="2:65" s="1" customFormat="1" ht="16.5" customHeight="1">
      <c r="B110" s="33"/>
      <c r="C110" s="133" t="s">
        <v>379</v>
      </c>
      <c r="D110" s="133" t="s">
        <v>308</v>
      </c>
      <c r="E110" s="134" t="s">
        <v>6900</v>
      </c>
      <c r="F110" s="135" t="s">
        <v>3338</v>
      </c>
      <c r="G110" s="136" t="s">
        <v>2564</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446</v>
      </c>
    </row>
    <row r="111" spans="2:65" s="11" customFormat="1" ht="25.9" customHeight="1">
      <c r="B111" s="121"/>
      <c r="D111" s="122" t="s">
        <v>71</v>
      </c>
      <c r="E111" s="123" t="s">
        <v>6854</v>
      </c>
      <c r="F111" s="123" t="s">
        <v>3341</v>
      </c>
      <c r="I111" s="124"/>
      <c r="J111" s="125">
        <f>BK111</f>
        <v>0</v>
      </c>
      <c r="L111" s="121"/>
      <c r="M111" s="126"/>
      <c r="P111" s="127">
        <f>SUM(P112:P120)</f>
        <v>0</v>
      </c>
      <c r="R111" s="127">
        <f>SUM(R112:R120)</f>
        <v>0</v>
      </c>
      <c r="T111" s="128">
        <f>SUM(T112:T120)</f>
        <v>0</v>
      </c>
      <c r="AR111" s="122" t="s">
        <v>79</v>
      </c>
      <c r="AT111" s="129" t="s">
        <v>71</v>
      </c>
      <c r="AU111" s="129" t="s">
        <v>72</v>
      </c>
      <c r="AY111" s="122" t="s">
        <v>306</v>
      </c>
      <c r="BK111" s="130">
        <f>SUM(BK112:BK120)</f>
        <v>0</v>
      </c>
    </row>
    <row r="112" spans="2:65" s="1" customFormat="1" ht="16.5" customHeight="1">
      <c r="B112" s="33"/>
      <c r="C112" s="133" t="s">
        <v>384</v>
      </c>
      <c r="D112" s="133" t="s">
        <v>308</v>
      </c>
      <c r="E112" s="134" t="s">
        <v>6855</v>
      </c>
      <c r="F112" s="135" t="s">
        <v>3343</v>
      </c>
      <c r="G112" s="136" t="s">
        <v>1336</v>
      </c>
      <c r="H112" s="137">
        <v>8</v>
      </c>
      <c r="I112" s="138"/>
      <c r="J112" s="139">
        <f t="shared" ref="J112:J120" si="0">ROUND(I112*H112,2)</f>
        <v>0</v>
      </c>
      <c r="K112" s="135" t="s">
        <v>311</v>
      </c>
      <c r="L112" s="33"/>
      <c r="M112" s="140" t="s">
        <v>21</v>
      </c>
      <c r="N112" s="141" t="s">
        <v>43</v>
      </c>
      <c r="P112" s="142">
        <f t="shared" ref="P112:P120" si="1">O112*H112</f>
        <v>0</v>
      </c>
      <c r="Q112" s="142">
        <v>0</v>
      </c>
      <c r="R112" s="142">
        <f t="shared" ref="R112:R120" si="2">Q112*H112</f>
        <v>0</v>
      </c>
      <c r="S112" s="142">
        <v>0</v>
      </c>
      <c r="T112" s="143">
        <f t="shared" ref="T112:T120" si="3">S112*H112</f>
        <v>0</v>
      </c>
      <c r="AR112" s="144" t="s">
        <v>108</v>
      </c>
      <c r="AT112" s="144" t="s">
        <v>308</v>
      </c>
      <c r="AU112" s="144" t="s">
        <v>79</v>
      </c>
      <c r="AY112" s="18" t="s">
        <v>306</v>
      </c>
      <c r="BE112" s="145">
        <f t="shared" ref="BE112:BE120" si="4">IF(N112="základní",J112,0)</f>
        <v>0</v>
      </c>
      <c r="BF112" s="145">
        <f t="shared" ref="BF112:BF120" si="5">IF(N112="snížená",J112,0)</f>
        <v>0</v>
      </c>
      <c r="BG112" s="145">
        <f t="shared" ref="BG112:BG120" si="6">IF(N112="zákl. přenesená",J112,0)</f>
        <v>0</v>
      </c>
      <c r="BH112" s="145">
        <f t="shared" ref="BH112:BH120" si="7">IF(N112="sníž. přenesená",J112,0)</f>
        <v>0</v>
      </c>
      <c r="BI112" s="145">
        <f t="shared" ref="BI112:BI120" si="8">IF(N112="nulová",J112,0)</f>
        <v>0</v>
      </c>
      <c r="BJ112" s="18" t="s">
        <v>79</v>
      </c>
      <c r="BK112" s="145">
        <f t="shared" ref="BK112:BK120" si="9">ROUND(I112*H112,2)</f>
        <v>0</v>
      </c>
      <c r="BL112" s="18" t="s">
        <v>108</v>
      </c>
      <c r="BM112" s="144" t="s">
        <v>460</v>
      </c>
    </row>
    <row r="113" spans="2:65" s="1" customFormat="1" ht="16.5" customHeight="1">
      <c r="B113" s="33"/>
      <c r="C113" s="133" t="s">
        <v>8</v>
      </c>
      <c r="D113" s="133" t="s">
        <v>308</v>
      </c>
      <c r="E113" s="134" t="s">
        <v>6856</v>
      </c>
      <c r="F113" s="135" t="s">
        <v>3346</v>
      </c>
      <c r="G113" s="136" t="s">
        <v>1336</v>
      </c>
      <c r="H113" s="137">
        <v>8</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476</v>
      </c>
    </row>
    <row r="114" spans="2:65" s="1" customFormat="1" ht="16.5" customHeight="1">
      <c r="B114" s="33"/>
      <c r="C114" s="133" t="s">
        <v>400</v>
      </c>
      <c r="D114" s="133" t="s">
        <v>308</v>
      </c>
      <c r="E114" s="134" t="s">
        <v>6857</v>
      </c>
      <c r="F114" s="135" t="s">
        <v>3349</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489</v>
      </c>
    </row>
    <row r="115" spans="2:65" s="1" customFormat="1" ht="16.5" customHeight="1">
      <c r="B115" s="33"/>
      <c r="C115" s="133" t="s">
        <v>406</v>
      </c>
      <c r="D115" s="133" t="s">
        <v>308</v>
      </c>
      <c r="E115" s="134" t="s">
        <v>6888</v>
      </c>
      <c r="F115" s="135" t="s">
        <v>3399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504</v>
      </c>
    </row>
    <row r="116" spans="2:65" s="1" customFormat="1" ht="16.5" customHeight="1">
      <c r="B116" s="33"/>
      <c r="C116" s="133" t="s">
        <v>414</v>
      </c>
      <c r="D116" s="133" t="s">
        <v>308</v>
      </c>
      <c r="E116" s="134" t="s">
        <v>6889</v>
      </c>
      <c r="F116" s="135" t="s">
        <v>3401</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517</v>
      </c>
    </row>
    <row r="117" spans="2:65" s="1" customFormat="1" ht="16.5" customHeight="1">
      <c r="B117" s="33"/>
      <c r="C117" s="133" t="s">
        <v>368</v>
      </c>
      <c r="D117" s="133" t="s">
        <v>308</v>
      </c>
      <c r="E117" s="134" t="s">
        <v>6890</v>
      </c>
      <c r="F117" s="135" t="s">
        <v>3403</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530</v>
      </c>
    </row>
    <row r="118" spans="2:65" s="1" customFormat="1" ht="16.5" customHeight="1">
      <c r="B118" s="33"/>
      <c r="C118" s="133" t="s">
        <v>426</v>
      </c>
      <c r="D118" s="133" t="s">
        <v>308</v>
      </c>
      <c r="E118" s="134" t="s">
        <v>6891</v>
      </c>
      <c r="F118" s="135" t="s">
        <v>3405</v>
      </c>
      <c r="G118" s="136" t="s">
        <v>1336</v>
      </c>
      <c r="H118" s="137">
        <v>8</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545</v>
      </c>
    </row>
    <row r="119" spans="2:65" s="1" customFormat="1" ht="16.5" customHeight="1">
      <c r="B119" s="33"/>
      <c r="C119" s="133" t="s">
        <v>432</v>
      </c>
      <c r="D119" s="133" t="s">
        <v>308</v>
      </c>
      <c r="E119" s="134" t="s">
        <v>6863</v>
      </c>
      <c r="F119" s="135" t="s">
        <v>5792</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562</v>
      </c>
    </row>
    <row r="120" spans="2:65" s="1" customFormat="1" ht="16.5" customHeight="1">
      <c r="B120" s="33"/>
      <c r="C120" s="133" t="s">
        <v>439</v>
      </c>
      <c r="D120" s="133" t="s">
        <v>308</v>
      </c>
      <c r="E120" s="134" t="s">
        <v>6864</v>
      </c>
      <c r="F120" s="135" t="s">
        <v>3370</v>
      </c>
      <c r="G120" s="136" t="s">
        <v>2564</v>
      </c>
      <c r="H120" s="137">
        <v>1</v>
      </c>
      <c r="I120" s="138"/>
      <c r="J120" s="139">
        <f t="shared" si="0"/>
        <v>0</v>
      </c>
      <c r="K120" s="135" t="s">
        <v>311</v>
      </c>
      <c r="L120" s="33"/>
      <c r="M120" s="196" t="s">
        <v>21</v>
      </c>
      <c r="N120" s="197" t="s">
        <v>43</v>
      </c>
      <c r="O120" s="194"/>
      <c r="P120" s="198">
        <f t="shared" si="1"/>
        <v>0</v>
      </c>
      <c r="Q120" s="198">
        <v>0</v>
      </c>
      <c r="R120" s="198">
        <f t="shared" si="2"/>
        <v>0</v>
      </c>
      <c r="S120" s="198">
        <v>0</v>
      </c>
      <c r="T120" s="199">
        <f t="shared" si="3"/>
        <v>0</v>
      </c>
      <c r="AR120" s="144" t="s">
        <v>108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578</v>
      </c>
    </row>
    <row r="121" spans="2:65" s="1" customFormat="1" ht="6.95" customHeight="1">
      <c r="B121" s="41"/>
      <c r="C121" s="42"/>
      <c r="D121" s="42"/>
      <c r="E121" s="42"/>
      <c r="F121" s="42"/>
      <c r="G121" s="42"/>
      <c r="H121" s="42"/>
      <c r="I121" s="42"/>
      <c r="J121" s="42"/>
      <c r="K121" s="42"/>
      <c r="L121" s="33"/>
    </row>
  </sheetData>
  <sheetProtection algorithmName="SHA-512" hashValue="bqmhm6zkJTreYPhJIF6HD4wd7hjq3dBBPqZ1zN1Do+1La0ZKXjDdfulllkya6lfIALZjQSje0mfNQPYNgz9ZfQ==" saltValue="R8perXx/rsFrPm2igYdS5YwYwjqreyIfN7RLtBLRFyBFIxGjKE74K3krHGz2btPztwXwe7Y2VQweTFA0PqB+PQ==" spinCount="100000" sheet="1" objects="1" scenarios="1" formatColumns="0" formatRows="0" autoFilter="0"/>
  <autoFilter ref="C95:K120" xr:uid="{00000000-0009-0000-0000-00002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1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229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6216</v>
      </c>
      <c r="F9" s="318"/>
      <c r="G9" s="318"/>
      <c r="H9" s="318"/>
      <c r="L9" s="21"/>
    </row>
    <row r="10" spans="2:46" ht="12" customHeight="1">
      <c r="B10" s="21"/>
      <c r="D10" s="28" t="s">
        <v>257</v>
      </c>
      <c r="L10" s="21"/>
    </row>
    <row r="11" spans="2:46" s="1" customFormat="1" ht="16.5" customHeight="1">
      <c r="B11" s="33"/>
      <c r="E11" s="327" t="s">
        <v>6743</v>
      </c>
      <c r="F11" s="342"/>
      <c r="G11" s="342"/>
      <c r="H11" s="342"/>
      <c r="L11" s="33"/>
    </row>
    <row r="12" spans="2:46" s="1" customFormat="1" ht="12" customHeight="1">
      <c r="B12" s="33"/>
      <c r="D12" s="28" t="s">
        <v>2702</v>
      </c>
      <c r="L12" s="33"/>
    </row>
    <row r="13" spans="2:46" s="1" customFormat="1" ht="16.5" customHeight="1">
      <c r="B13" s="33"/>
      <c r="E13" s="319" t="s">
        <v>6901</v>
      </c>
      <c r="F13" s="342"/>
      <c r="G13" s="342"/>
      <c r="H13" s="342"/>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6" t="s">
        <v>2705</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ROUND((SUM(BE96:BE118)),  2)</f>
        <v>0</v>
      </c>
      <c r="I37" s="95">
        <v>0.21</v>
      </c>
      <c r="J37" s="81">
        <f>ROUND(((SUM(BE96:BE118))*I37),  2)</f>
        <v>0</v>
      </c>
      <c r="L37" s="33"/>
    </row>
    <row r="38" spans="2:12" s="1" customFormat="1" ht="14.45" customHeight="1">
      <c r="B38" s="33"/>
      <c r="E38" s="28" t="s">
        <v>44</v>
      </c>
      <c r="F38" s="81">
        <f>ROUND((SUM(BF96:BF118)),  2)</f>
        <v>0</v>
      </c>
      <c r="I38" s="95">
        <v>0.12</v>
      </c>
      <c r="J38" s="81">
        <f>ROUND(((SUM(BF96:BF118))*I38),  2)</f>
        <v>0</v>
      </c>
      <c r="L38" s="33"/>
    </row>
    <row r="39" spans="2:12" s="1" customFormat="1" ht="14.45" hidden="1" customHeight="1">
      <c r="B39" s="33"/>
      <c r="E39" s="28" t="s">
        <v>45</v>
      </c>
      <c r="F39" s="81">
        <f>ROUND((SUM(BG96:BG118)),  2)</f>
        <v>0</v>
      </c>
      <c r="I39" s="95">
        <v>0.21</v>
      </c>
      <c r="J39" s="81">
        <f>0</f>
        <v>0</v>
      </c>
      <c r="L39" s="33"/>
    </row>
    <row r="40" spans="2:12" s="1" customFormat="1" ht="14.45" hidden="1" customHeight="1">
      <c r="B40" s="33"/>
      <c r="E40" s="28" t="s">
        <v>46</v>
      </c>
      <c r="F40" s="81">
        <f>ROUND((SUM(BH96:BH118)),  2)</f>
        <v>0</v>
      </c>
      <c r="I40" s="95">
        <v>0.12</v>
      </c>
      <c r="J40" s="81">
        <f>0</f>
        <v>0</v>
      </c>
      <c r="L40" s="33"/>
    </row>
    <row r="41" spans="2:12" s="1" customFormat="1" ht="14.45" hidden="1" customHeight="1">
      <c r="B41" s="33"/>
      <c r="E41" s="28" t="s">
        <v>47</v>
      </c>
      <c r="F41" s="81">
        <f>ROUND((SUM(BI96:BI118)),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6216</v>
      </c>
      <c r="F54" s="318"/>
      <c r="G54" s="318"/>
      <c r="H54" s="318"/>
      <c r="L54" s="21"/>
    </row>
    <row r="55" spans="2:12" ht="12" customHeight="1">
      <c r="B55" s="21"/>
      <c r="C55" s="28" t="s">
        <v>257</v>
      </c>
      <c r="L55" s="21"/>
    </row>
    <row r="56" spans="2:12" s="1" customFormat="1" ht="16.5" customHeight="1">
      <c r="B56" s="33"/>
      <c r="E56" s="327" t="s">
        <v>6743</v>
      </c>
      <c r="F56" s="342"/>
      <c r="G56" s="342"/>
      <c r="H56" s="342"/>
      <c r="L56" s="33"/>
    </row>
    <row r="57" spans="2:12" s="1" customFormat="1" ht="12" customHeight="1">
      <c r="B57" s="33"/>
      <c r="C57" s="28" t="s">
        <v>2702</v>
      </c>
      <c r="L57" s="33"/>
    </row>
    <row r="58" spans="2:12" s="1" customFormat="1" ht="16.5" customHeight="1">
      <c r="B58" s="33"/>
      <c r="E58" s="319" t="str">
        <f>E13</f>
        <v>2024/HEX/04-03-14-4d - D.1.4.4d-Jednotný čas</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3411</v>
      </c>
      <c r="E68" s="107"/>
      <c r="F68" s="107"/>
      <c r="G68" s="107"/>
      <c r="H68" s="107"/>
      <c r="I68" s="107"/>
      <c r="J68" s="108">
        <f>J97</f>
        <v>0</v>
      </c>
      <c r="L68" s="105"/>
    </row>
    <row r="69" spans="2:47" s="8" customFormat="1" ht="24.95" customHeight="1">
      <c r="B69" s="105"/>
      <c r="D69" s="106" t="s">
        <v>3412</v>
      </c>
      <c r="E69" s="107"/>
      <c r="F69" s="107"/>
      <c r="G69" s="107"/>
      <c r="H69" s="107"/>
      <c r="I69" s="107"/>
      <c r="J69" s="108">
        <f>J102</f>
        <v>0</v>
      </c>
      <c r="L69" s="105"/>
    </row>
    <row r="70" spans="2:47" s="8" customFormat="1" ht="24.95" customHeight="1">
      <c r="B70" s="105"/>
      <c r="D70" s="106" t="s">
        <v>6893</v>
      </c>
      <c r="E70" s="107"/>
      <c r="F70" s="107"/>
      <c r="G70" s="107"/>
      <c r="H70" s="107"/>
      <c r="I70" s="107"/>
      <c r="J70" s="108">
        <f>J104</f>
        <v>0</v>
      </c>
      <c r="L70" s="105"/>
    </row>
    <row r="71" spans="2:47" s="8" customFormat="1" ht="24.95" customHeight="1">
      <c r="B71" s="105"/>
      <c r="D71" s="106" t="s">
        <v>6834</v>
      </c>
      <c r="E71" s="107"/>
      <c r="F71" s="107"/>
      <c r="G71" s="107"/>
      <c r="H71" s="107"/>
      <c r="I71" s="107"/>
      <c r="J71" s="108">
        <f>J107</f>
        <v>0</v>
      </c>
      <c r="L71" s="105"/>
    </row>
    <row r="72" spans="2:47" s="8" customFormat="1" ht="24.95" customHeight="1">
      <c r="B72" s="105"/>
      <c r="D72" s="106" t="s">
        <v>6835</v>
      </c>
      <c r="E72" s="107"/>
      <c r="F72" s="107"/>
      <c r="G72" s="107"/>
      <c r="H72" s="107"/>
      <c r="I72" s="107"/>
      <c r="J72" s="108">
        <f>J110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40" t="str">
        <f>E7</f>
        <v>UPOL FTK – Rekonstrukce infrastruktury v areálu Neředín</v>
      </c>
      <c r="F82" s="341"/>
      <c r="G82" s="341"/>
      <c r="H82" s="341"/>
      <c r="L82" s="33"/>
    </row>
    <row r="83" spans="2:63" ht="12" customHeight="1">
      <c r="B83" s="21"/>
      <c r="C83" s="28" t="s">
        <v>255</v>
      </c>
      <c r="L83" s="21"/>
    </row>
    <row r="84" spans="2:63" ht="16.5" customHeight="1">
      <c r="B84" s="21"/>
      <c r="E84" s="340" t="s">
        <v>6216</v>
      </c>
      <c r="F84" s="318"/>
      <c r="G84" s="318"/>
      <c r="H84" s="318"/>
      <c r="L84" s="21"/>
    </row>
    <row r="85" spans="2:63" ht="12" customHeight="1">
      <c r="B85" s="21"/>
      <c r="C85" s="28" t="s">
        <v>257</v>
      </c>
      <c r="L85" s="21"/>
    </row>
    <row r="86" spans="2:63" s="1" customFormat="1" ht="16.5" customHeight="1">
      <c r="B86" s="33"/>
      <c r="E86" s="327" t="s">
        <v>6743</v>
      </c>
      <c r="F86" s="342"/>
      <c r="G86" s="342"/>
      <c r="H86" s="342"/>
      <c r="L86" s="33"/>
    </row>
    <row r="87" spans="2:63" s="1" customFormat="1" ht="12" customHeight="1">
      <c r="B87" s="33"/>
      <c r="C87" s="28" t="s">
        <v>2702</v>
      </c>
      <c r="L87" s="33"/>
    </row>
    <row r="88" spans="2:63" s="1" customFormat="1" ht="16.5" customHeight="1">
      <c r="B88" s="33"/>
      <c r="E88" s="319" t="str">
        <f>E13</f>
        <v>2024/HEX/04-03-14-4d - D.1.4.4d-Jednotný čas</v>
      </c>
      <c r="F88" s="342"/>
      <c r="G88" s="342"/>
      <c r="H88" s="342"/>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Ing.Lobpraisová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P97+P102+P104+P107+P110</f>
        <v>0</v>
      </c>
      <c r="Q96" s="50"/>
      <c r="R96" s="118">
        <f>R97+R102+R104+R107+R110</f>
        <v>0</v>
      </c>
      <c r="S96" s="50"/>
      <c r="T96" s="119">
        <f>T97+T102+T104+T107+T110</f>
        <v>0</v>
      </c>
      <c r="AT96" s="18" t="s">
        <v>71</v>
      </c>
      <c r="AU96" s="18" t="s">
        <v>266</v>
      </c>
      <c r="BK96" s="120">
        <f>BK97+BK102+BK104+BK107+BK110</f>
        <v>0</v>
      </c>
    </row>
    <row r="97" spans="2:65" s="11" customFormat="1" ht="25.9" customHeight="1">
      <c r="B97" s="121"/>
      <c r="D97" s="122" t="s">
        <v>71</v>
      </c>
      <c r="E97" s="123" t="s">
        <v>2676</v>
      </c>
      <c r="F97" s="123" t="s">
        <v>3414</v>
      </c>
      <c r="I97" s="124"/>
      <c r="J97" s="125">
        <f>BK97</f>
        <v>0</v>
      </c>
      <c r="L97" s="121"/>
      <c r="M97" s="126"/>
      <c r="P97" s="127">
        <f>SUM(P98:P101)</f>
        <v>0</v>
      </c>
      <c r="R97" s="127">
        <f>SUM(R98:R101)</f>
        <v>0</v>
      </c>
      <c r="T97" s="128">
        <f>SUM(T98:T101)</f>
        <v>0</v>
      </c>
      <c r="AR97" s="122" t="s">
        <v>79</v>
      </c>
      <c r="AT97" s="129" t="s">
        <v>71</v>
      </c>
      <c r="AU97" s="129" t="s">
        <v>72</v>
      </c>
      <c r="AY97" s="122" t="s">
        <v>306</v>
      </c>
      <c r="BK97" s="130">
        <f>SUM(BK98:BK101)</f>
        <v>0</v>
      </c>
    </row>
    <row r="98" spans="2:65" s="1" customFormat="1" ht="16.5" customHeight="1">
      <c r="B98" s="33"/>
      <c r="C98" s="133" t="s">
        <v>79</v>
      </c>
      <c r="D98" s="133" t="s">
        <v>308</v>
      </c>
      <c r="E98" s="134" t="s">
        <v>6836</v>
      </c>
      <c r="F98" s="135" t="s">
        <v>3292</v>
      </c>
      <c r="G98" s="136" t="s">
        <v>240</v>
      </c>
      <c r="H98" s="137">
        <v>20</v>
      </c>
      <c r="I98" s="138"/>
      <c r="J98" s="139">
        <f>ROUND(I98*H98,2)</f>
        <v>0</v>
      </c>
      <c r="K98" s="135" t="s">
        <v>311</v>
      </c>
      <c r="L98" s="33"/>
      <c r="M98" s="140" t="s">
        <v>21</v>
      </c>
      <c r="N98" s="141" t="s">
        <v>43</v>
      </c>
      <c r="P98" s="142">
        <f>O98*H98</f>
        <v>0</v>
      </c>
      <c r="Q98" s="142">
        <v>0</v>
      </c>
      <c r="R98" s="142">
        <f>Q98*H98</f>
        <v>0</v>
      </c>
      <c r="S98" s="142">
        <v>0</v>
      </c>
      <c r="T98" s="143">
        <f>S98*H98</f>
        <v>0</v>
      </c>
      <c r="AR98" s="144" t="s">
        <v>368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368</v>
      </c>
      <c r="BM98" s="144" t="s">
        <v>81</v>
      </c>
    </row>
    <row r="99" spans="2:65" s="1" customFormat="1" ht="16.5" customHeight="1">
      <c r="B99" s="33"/>
      <c r="C99" s="133" t="s">
        <v>81</v>
      </c>
      <c r="D99" s="133" t="s">
        <v>308</v>
      </c>
      <c r="E99" s="134" t="s">
        <v>6837</v>
      </c>
      <c r="F99" s="135" t="s">
        <v>3294</v>
      </c>
      <c r="G99" s="136" t="s">
        <v>240</v>
      </c>
      <c r="H99" s="137">
        <v>20</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108</v>
      </c>
    </row>
    <row r="100" spans="2:65" s="1" customFormat="1" ht="16.5" customHeight="1">
      <c r="B100" s="33"/>
      <c r="C100" s="133" t="s">
        <v>89</v>
      </c>
      <c r="D100" s="133" t="s">
        <v>308</v>
      </c>
      <c r="E100" s="134" t="s">
        <v>6894</v>
      </c>
      <c r="F100" s="135" t="s">
        <v>3417</v>
      </c>
      <c r="G100" s="136" t="s">
        <v>422</v>
      </c>
      <c r="H100" s="137">
        <v>1</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351</v>
      </c>
    </row>
    <row r="101" spans="2:65" s="1" customFormat="1" ht="16.5" customHeight="1">
      <c r="B101" s="33"/>
      <c r="C101" s="133" t="s">
        <v>108</v>
      </c>
      <c r="D101" s="133" t="s">
        <v>308</v>
      </c>
      <c r="E101" s="134" t="s">
        <v>6895</v>
      </c>
      <c r="F101" s="135" t="s">
        <v>3304</v>
      </c>
      <c r="G101" s="136" t="s">
        <v>2564</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365</v>
      </c>
    </row>
    <row r="102" spans="2:65" s="11" customFormat="1" ht="25.9" customHeight="1">
      <c r="B102" s="121"/>
      <c r="D102" s="122" t="s">
        <v>71</v>
      </c>
      <c r="E102" s="123" t="s">
        <v>2686</v>
      </c>
      <c r="F102" s="123" t="s">
        <v>3420</v>
      </c>
      <c r="I102" s="124"/>
      <c r="J102" s="125">
        <f>BK102</f>
        <v>0</v>
      </c>
      <c r="L102" s="121"/>
      <c r="M102" s="126"/>
      <c r="P102" s="127">
        <f>P103</f>
        <v>0</v>
      </c>
      <c r="R102" s="127">
        <f>R103</f>
        <v>0</v>
      </c>
      <c r="T102" s="128">
        <f>T103</f>
        <v>0</v>
      </c>
      <c r="AR102" s="122" t="s">
        <v>79</v>
      </c>
      <c r="AT102" s="129" t="s">
        <v>71</v>
      </c>
      <c r="AU102" s="129" t="s">
        <v>72</v>
      </c>
      <c r="AY102" s="122" t="s">
        <v>306</v>
      </c>
      <c r="BK102" s="130">
        <f>BK103</f>
        <v>0</v>
      </c>
    </row>
    <row r="103" spans="2:65" s="1" customFormat="1" ht="16.5" customHeight="1">
      <c r="B103" s="33"/>
      <c r="C103" s="133" t="s">
        <v>343</v>
      </c>
      <c r="D103" s="133" t="s">
        <v>308</v>
      </c>
      <c r="E103" s="134" t="s">
        <v>6896</v>
      </c>
      <c r="F103" s="135" t="s">
        <v>3421</v>
      </c>
      <c r="G103" s="136" t="s">
        <v>240</v>
      </c>
      <c r="H103" s="137">
        <v>50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379</v>
      </c>
    </row>
    <row r="104" spans="2:65" s="11" customFormat="1" ht="25.9" customHeight="1">
      <c r="B104" s="121"/>
      <c r="D104" s="122" t="s">
        <v>71</v>
      </c>
      <c r="E104" s="123" t="s">
        <v>2690</v>
      </c>
      <c r="F104" s="123" t="s">
        <v>3423</v>
      </c>
      <c r="I104" s="124"/>
      <c r="J104" s="125">
        <f>BK104</f>
        <v>0</v>
      </c>
      <c r="L104" s="121"/>
      <c r="M104" s="126"/>
      <c r="P104" s="127">
        <f>SUM(P105:P106)</f>
        <v>0</v>
      </c>
      <c r="R104" s="127">
        <f>SUM(R105:R106)</f>
        <v>0</v>
      </c>
      <c r="T104" s="128">
        <f>SUM(T105:T106)</f>
        <v>0</v>
      </c>
      <c r="AR104" s="122" t="s">
        <v>79</v>
      </c>
      <c r="AT104" s="129" t="s">
        <v>71</v>
      </c>
      <c r="AU104" s="129" t="s">
        <v>72</v>
      </c>
      <c r="AY104" s="122" t="s">
        <v>306</v>
      </c>
      <c r="BK104" s="130">
        <f>SUM(BK105:BK106)</f>
        <v>0</v>
      </c>
    </row>
    <row r="105" spans="2:65" s="1" customFormat="1" ht="16.5" customHeight="1">
      <c r="B105" s="33"/>
      <c r="C105" s="133" t="s">
        <v>351</v>
      </c>
      <c r="D105" s="133" t="s">
        <v>308</v>
      </c>
      <c r="E105" s="134" t="s">
        <v>6902</v>
      </c>
      <c r="F105" s="135" t="s">
        <v>5808</v>
      </c>
      <c r="G105" s="136" t="s">
        <v>422</v>
      </c>
      <c r="H105" s="137">
        <v>1</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v>
      </c>
    </row>
    <row r="106" spans="2:65" s="1" customFormat="1" ht="16.5" customHeight="1">
      <c r="B106" s="33"/>
      <c r="C106" s="133" t="s">
        <v>359</v>
      </c>
      <c r="D106" s="133" t="s">
        <v>308</v>
      </c>
      <c r="E106" s="134" t="s">
        <v>6899</v>
      </c>
      <c r="F106" s="135" t="s">
        <v>3331</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406</v>
      </c>
    </row>
    <row r="107" spans="2:65" s="11" customFormat="1" ht="25.9" customHeight="1">
      <c r="B107" s="121"/>
      <c r="D107" s="122" t="s">
        <v>71</v>
      </c>
      <c r="E107" s="123" t="s">
        <v>3340</v>
      </c>
      <c r="F107" s="123" t="s">
        <v>3333</v>
      </c>
      <c r="I107" s="124"/>
      <c r="J107" s="125">
        <f>BK107</f>
        <v>0</v>
      </c>
      <c r="L107" s="121"/>
      <c r="M107" s="126"/>
      <c r="P107" s="127">
        <f>SUM(P108:P109)</f>
        <v>0</v>
      </c>
      <c r="R107" s="127">
        <f>SUM(R108:R109)</f>
        <v>0</v>
      </c>
      <c r="T107" s="128">
        <f>SUM(T108:T109)</f>
        <v>0</v>
      </c>
      <c r="AR107" s="122" t="s">
        <v>79</v>
      </c>
      <c r="AT107" s="129" t="s">
        <v>71</v>
      </c>
      <c r="AU107" s="129" t="s">
        <v>72</v>
      </c>
      <c r="AY107" s="122" t="s">
        <v>306</v>
      </c>
      <c r="BK107" s="130">
        <f>SUM(BK108:BK109)</f>
        <v>0</v>
      </c>
    </row>
    <row r="108" spans="2:65" s="1" customFormat="1" ht="16.5" customHeight="1">
      <c r="B108" s="33"/>
      <c r="C108" s="133" t="s">
        <v>365</v>
      </c>
      <c r="D108" s="133" t="s">
        <v>308</v>
      </c>
      <c r="E108" s="134" t="s">
        <v>6852</v>
      </c>
      <c r="F108" s="135" t="s">
        <v>3335</v>
      </c>
      <c r="G108" s="136" t="s">
        <v>1336</v>
      </c>
      <c r="H108" s="137">
        <v>8</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368</v>
      </c>
    </row>
    <row r="109" spans="2:65" s="1" customFormat="1" ht="16.5" customHeight="1">
      <c r="B109" s="33"/>
      <c r="C109" s="133" t="s">
        <v>372</v>
      </c>
      <c r="D109" s="133" t="s">
        <v>308</v>
      </c>
      <c r="E109" s="134" t="s">
        <v>6900</v>
      </c>
      <c r="F109" s="135" t="s">
        <v>3338</v>
      </c>
      <c r="G109" s="136" t="s">
        <v>2564</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108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108</v>
      </c>
      <c r="BM109" s="144" t="s">
        <v>432</v>
      </c>
    </row>
    <row r="110" spans="2:65" s="11" customFormat="1" ht="25.9" customHeight="1">
      <c r="B110" s="121"/>
      <c r="D110" s="122" t="s">
        <v>71</v>
      </c>
      <c r="E110" s="123" t="s">
        <v>6854</v>
      </c>
      <c r="F110" s="123" t="s">
        <v>3341</v>
      </c>
      <c r="I110" s="124"/>
      <c r="J110" s="125">
        <f>BK110</f>
        <v>0</v>
      </c>
      <c r="L110" s="121"/>
      <c r="M110" s="126"/>
      <c r="P110" s="127">
        <f>SUM(P111:P118)</f>
        <v>0</v>
      </c>
      <c r="R110" s="127">
        <f>SUM(R111:R118)</f>
        <v>0</v>
      </c>
      <c r="T110" s="128">
        <f>SUM(T111:T118)</f>
        <v>0</v>
      </c>
      <c r="AR110" s="122" t="s">
        <v>79</v>
      </c>
      <c r="AT110" s="129" t="s">
        <v>71</v>
      </c>
      <c r="AU110" s="129" t="s">
        <v>72</v>
      </c>
      <c r="AY110" s="122" t="s">
        <v>306</v>
      </c>
      <c r="BK110" s="130">
        <f>SUM(BK111:BK118)</f>
        <v>0</v>
      </c>
    </row>
    <row r="111" spans="2:65" s="1" customFormat="1" ht="16.5" customHeight="1">
      <c r="B111" s="33"/>
      <c r="C111" s="133" t="s">
        <v>379</v>
      </c>
      <c r="D111" s="133" t="s">
        <v>308</v>
      </c>
      <c r="E111" s="134" t="s">
        <v>6855</v>
      </c>
      <c r="F111" s="135" t="s">
        <v>3343</v>
      </c>
      <c r="G111" s="136" t="s">
        <v>1336</v>
      </c>
      <c r="H111" s="137">
        <v>8</v>
      </c>
      <c r="I111" s="138"/>
      <c r="J111" s="139">
        <f t="shared" ref="J111:J118" si="0">ROUND(I111*H111,2)</f>
        <v>0</v>
      </c>
      <c r="K111" s="135" t="s">
        <v>311</v>
      </c>
      <c r="L111" s="33"/>
      <c r="M111" s="140" t="s">
        <v>21</v>
      </c>
      <c r="N111" s="141" t="s">
        <v>43</v>
      </c>
      <c r="P111" s="142">
        <f t="shared" ref="P111:P118" si="1">O111*H111</f>
        <v>0</v>
      </c>
      <c r="Q111" s="142">
        <v>0</v>
      </c>
      <c r="R111" s="142">
        <f t="shared" ref="R111:R118" si="2">Q111*H111</f>
        <v>0</v>
      </c>
      <c r="S111" s="142">
        <v>0</v>
      </c>
      <c r="T111" s="143">
        <f t="shared" ref="T111:T118" si="3">S111*H111</f>
        <v>0</v>
      </c>
      <c r="AR111" s="144" t="s">
        <v>108</v>
      </c>
      <c r="AT111" s="144" t="s">
        <v>308</v>
      </c>
      <c r="AU111" s="144" t="s">
        <v>79</v>
      </c>
      <c r="AY111" s="18" t="s">
        <v>306</v>
      </c>
      <c r="BE111" s="145">
        <f t="shared" ref="BE111:BE118" si="4">IF(N111="základní",J111,0)</f>
        <v>0</v>
      </c>
      <c r="BF111" s="145">
        <f t="shared" ref="BF111:BF118" si="5">IF(N111="snížená",J111,0)</f>
        <v>0</v>
      </c>
      <c r="BG111" s="145">
        <f t="shared" ref="BG111:BG118" si="6">IF(N111="zákl. přenesená",J111,0)</f>
        <v>0</v>
      </c>
      <c r="BH111" s="145">
        <f t="shared" ref="BH111:BH118" si="7">IF(N111="sníž. přenesená",J111,0)</f>
        <v>0</v>
      </c>
      <c r="BI111" s="145">
        <f t="shared" ref="BI111:BI118" si="8">IF(N111="nulová",J111,0)</f>
        <v>0</v>
      </c>
      <c r="BJ111" s="18" t="s">
        <v>79</v>
      </c>
      <c r="BK111" s="145">
        <f t="shared" ref="BK111:BK118" si="9">ROUND(I111*H111,2)</f>
        <v>0</v>
      </c>
      <c r="BL111" s="18" t="s">
        <v>108</v>
      </c>
      <c r="BM111" s="144" t="s">
        <v>446</v>
      </c>
    </row>
    <row r="112" spans="2:65" s="1" customFormat="1" ht="16.5" customHeight="1">
      <c r="B112" s="33"/>
      <c r="C112" s="133" t="s">
        <v>384</v>
      </c>
      <c r="D112" s="133" t="s">
        <v>308</v>
      </c>
      <c r="E112" s="134" t="s">
        <v>6856</v>
      </c>
      <c r="F112" s="135" t="s">
        <v>3346</v>
      </c>
      <c r="G112" s="136" t="s">
        <v>1336</v>
      </c>
      <c r="H112" s="137">
        <v>8</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460</v>
      </c>
    </row>
    <row r="113" spans="2:65" s="1" customFormat="1" ht="16.5" customHeight="1">
      <c r="B113" s="33"/>
      <c r="C113" s="133" t="s">
        <v>8</v>
      </c>
      <c r="D113" s="133" t="s">
        <v>308</v>
      </c>
      <c r="E113" s="134" t="s">
        <v>6857</v>
      </c>
      <c r="F113" s="135" t="s">
        <v>3349</v>
      </c>
      <c r="G113" s="136" t="s">
        <v>1336</v>
      </c>
      <c r="H113" s="137">
        <v>8</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476</v>
      </c>
    </row>
    <row r="114" spans="2:65" s="1" customFormat="1" ht="16.5" customHeight="1">
      <c r="B114" s="33"/>
      <c r="C114" s="133" t="s">
        <v>400</v>
      </c>
      <c r="D114" s="133" t="s">
        <v>308</v>
      </c>
      <c r="E114" s="134" t="s">
        <v>6888</v>
      </c>
      <c r="F114" s="135" t="s">
        <v>3399</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489</v>
      </c>
    </row>
    <row r="115" spans="2:65" s="1" customFormat="1" ht="16.5" customHeight="1">
      <c r="B115" s="33"/>
      <c r="C115" s="133" t="s">
        <v>406</v>
      </c>
      <c r="D115" s="133" t="s">
        <v>308</v>
      </c>
      <c r="E115" s="134" t="s">
        <v>6903</v>
      </c>
      <c r="F115" s="135" t="s">
        <v>5809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504</v>
      </c>
    </row>
    <row r="116" spans="2:65" s="1" customFormat="1" ht="16.5" customHeight="1">
      <c r="B116" s="33"/>
      <c r="C116" s="133" t="s">
        <v>414</v>
      </c>
      <c r="D116" s="133" t="s">
        <v>308</v>
      </c>
      <c r="E116" s="134" t="s">
        <v>6891</v>
      </c>
      <c r="F116" s="135" t="s">
        <v>3405</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517</v>
      </c>
    </row>
    <row r="117" spans="2:65" s="1" customFormat="1" ht="16.5" customHeight="1">
      <c r="B117" s="33"/>
      <c r="C117" s="133" t="s">
        <v>368</v>
      </c>
      <c r="D117" s="133" t="s">
        <v>308</v>
      </c>
      <c r="E117" s="134" t="s">
        <v>6863</v>
      </c>
      <c r="F117" s="135" t="s">
        <v>5792</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530</v>
      </c>
    </row>
    <row r="118" spans="2:65" s="1" customFormat="1" ht="16.5" customHeight="1">
      <c r="B118" s="33"/>
      <c r="C118" s="133" t="s">
        <v>426</v>
      </c>
      <c r="D118" s="133" t="s">
        <v>308</v>
      </c>
      <c r="E118" s="134" t="s">
        <v>6864</v>
      </c>
      <c r="F118" s="135" t="s">
        <v>3370</v>
      </c>
      <c r="G118" s="136" t="s">
        <v>2564</v>
      </c>
      <c r="H118" s="137">
        <v>1</v>
      </c>
      <c r="I118" s="138"/>
      <c r="J118" s="139">
        <f t="shared" si="0"/>
        <v>0</v>
      </c>
      <c r="K118" s="135" t="s">
        <v>311</v>
      </c>
      <c r="L118" s="33"/>
      <c r="M118" s="196" t="s">
        <v>21</v>
      </c>
      <c r="N118" s="197" t="s">
        <v>43</v>
      </c>
      <c r="O118" s="194"/>
      <c r="P118" s="198">
        <f t="shared" si="1"/>
        <v>0</v>
      </c>
      <c r="Q118" s="198">
        <v>0</v>
      </c>
      <c r="R118" s="198">
        <f t="shared" si="2"/>
        <v>0</v>
      </c>
      <c r="S118" s="198">
        <v>0</v>
      </c>
      <c r="T118" s="199">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545</v>
      </c>
    </row>
    <row r="119" spans="2:65" s="1" customFormat="1" ht="6.95" customHeight="1">
      <c r="B119" s="41"/>
      <c r="C119" s="42"/>
      <c r="D119" s="42"/>
      <c r="E119" s="42"/>
      <c r="F119" s="42"/>
      <c r="G119" s="42"/>
      <c r="H119" s="42"/>
      <c r="I119" s="42"/>
      <c r="J119" s="42"/>
      <c r="K119" s="42"/>
      <c r="L119" s="33"/>
    </row>
  </sheetData>
  <sheetProtection algorithmName="SHA-512" hashValue="/fH4d/BaF1d32ZLny/0RJ74wWGADkn5eXufl1uV2ejLImw7EUzSOB2NNybCwtMK9wlcYgH1e5CpEdX9+FrbzQA==" saltValue="nAxUzHEQj8OGm4YXY1pnfPe1qujOpvvw2gMRw0z2wJOcu7/gZWN1wr7Y/2pRAoJCSHSj/CR7A5GXEj8t3Ibj1g==" spinCount="100000" sheet="1" objects="1" scenarios="1" formatColumns="0" formatRows="0" autoFilter="0"/>
  <autoFilter ref="C95:K118" xr:uid="{00000000-0009-0000-0000-000026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12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231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6216</v>
      </c>
      <c r="F9" s="318"/>
      <c r="G9" s="318"/>
      <c r="H9" s="318"/>
      <c r="L9" s="21"/>
    </row>
    <row r="10" spans="2:46" ht="12" customHeight="1">
      <c r="B10" s="21"/>
      <c r="D10" s="28" t="s">
        <v>257</v>
      </c>
      <c r="L10" s="21"/>
    </row>
    <row r="11" spans="2:46" s="1" customFormat="1" ht="16.5" customHeight="1">
      <c r="B11" s="33"/>
      <c r="E11" s="327" t="s">
        <v>6743</v>
      </c>
      <c r="F11" s="342"/>
      <c r="G11" s="342"/>
      <c r="H11" s="342"/>
      <c r="L11" s="33"/>
    </row>
    <row r="12" spans="2:46" s="1" customFormat="1" ht="12" customHeight="1">
      <c r="B12" s="33"/>
      <c r="D12" s="28" t="s">
        <v>259</v>
      </c>
      <c r="L12" s="33"/>
    </row>
    <row r="13" spans="2:46" s="1" customFormat="1" ht="16.5" customHeight="1">
      <c r="B13" s="33"/>
      <c r="E13" s="319" t="s">
        <v>6904</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32"/>
      <c r="G22" s="332"/>
      <c r="H22" s="332"/>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2907</v>
      </c>
      <c r="I28" s="28" t="s">
        <v>29</v>
      </c>
      <c r="J28" s="26" t="s">
        <v>21</v>
      </c>
      <c r="L28" s="33"/>
    </row>
    <row r="29" spans="2:12" s="1" customFormat="1" ht="6.95" customHeight="1">
      <c r="B29" s="33"/>
      <c r="L29" s="33"/>
    </row>
    <row r="30" spans="2:12" s="1" customFormat="1" ht="12" customHeight="1">
      <c r="B30" s="33"/>
      <c r="D30" s="28" t="s">
        <v>36</v>
      </c>
      <c r="L30" s="33"/>
    </row>
    <row r="31" spans="2:12" s="7" customFormat="1" ht="382.5" customHeight="1">
      <c r="B31" s="92"/>
      <c r="E31" s="336" t="s">
        <v>5811</v>
      </c>
      <c r="F31" s="336"/>
      <c r="G31" s="336"/>
      <c r="H31" s="336"/>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ROUND(J95,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ROUND((SUM(BE95:BE127)),  2)</f>
        <v>0</v>
      </c>
      <c r="I37" s="95">
        <v>0.21</v>
      </c>
      <c r="J37" s="81">
        <f>ROUND(((SUM(BE95:BE127))*I37),  2)</f>
        <v>0</v>
      </c>
      <c r="L37" s="33"/>
    </row>
    <row r="38" spans="2:12" s="1" customFormat="1" ht="14.45" customHeight="1">
      <c r="B38" s="33"/>
      <c r="E38" s="28" t="s">
        <v>44</v>
      </c>
      <c r="F38" s="81">
        <f>ROUND((SUM(BF95:BF127)),  2)</f>
        <v>0</v>
      </c>
      <c r="I38" s="95">
        <v>0.12</v>
      </c>
      <c r="J38" s="81">
        <f>ROUND(((SUM(BF95:BF127))*I38),  2)</f>
        <v>0</v>
      </c>
      <c r="L38" s="33"/>
    </row>
    <row r="39" spans="2:12" s="1" customFormat="1" ht="14.45" hidden="1" customHeight="1">
      <c r="B39" s="33"/>
      <c r="E39" s="28" t="s">
        <v>45</v>
      </c>
      <c r="F39" s="81">
        <f>ROUND((SUM(BG95:BG127)),  2)</f>
        <v>0</v>
      </c>
      <c r="I39" s="95">
        <v>0.21</v>
      </c>
      <c r="J39" s="81">
        <f>0</f>
        <v>0</v>
      </c>
      <c r="L39" s="33"/>
    </row>
    <row r="40" spans="2:12" s="1" customFormat="1" ht="14.45" hidden="1" customHeight="1">
      <c r="B40" s="33"/>
      <c r="E40" s="28" t="s">
        <v>46</v>
      </c>
      <c r="F40" s="81">
        <f>ROUND((SUM(BH95:BH127)),  2)</f>
        <v>0</v>
      </c>
      <c r="I40" s="95">
        <v>0.12</v>
      </c>
      <c r="J40" s="81">
        <f>0</f>
        <v>0</v>
      </c>
      <c r="L40" s="33"/>
    </row>
    <row r="41" spans="2:12" s="1" customFormat="1" ht="14.45" hidden="1" customHeight="1">
      <c r="B41" s="33"/>
      <c r="E41" s="28" t="s">
        <v>47</v>
      </c>
      <c r="F41" s="81">
        <f>ROUND((SUM(BI95:BI127)),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6216</v>
      </c>
      <c r="F54" s="318"/>
      <c r="G54" s="318"/>
      <c r="H54" s="318"/>
      <c r="L54" s="21"/>
    </row>
    <row r="55" spans="2:12" ht="12" customHeight="1">
      <c r="B55" s="21"/>
      <c r="C55" s="28" t="s">
        <v>257</v>
      </c>
      <c r="L55" s="21"/>
    </row>
    <row r="56" spans="2:12" s="1" customFormat="1" ht="16.5" customHeight="1">
      <c r="B56" s="33"/>
      <c r="E56" s="327" t="s">
        <v>6743</v>
      </c>
      <c r="F56" s="342"/>
      <c r="G56" s="342"/>
      <c r="H56" s="342"/>
      <c r="L56" s="33"/>
    </row>
    <row r="57" spans="2:12" s="1" customFormat="1" ht="12" customHeight="1">
      <c r="B57" s="33"/>
      <c r="C57" s="28" t="s">
        <v>259</v>
      </c>
      <c r="L57" s="33"/>
    </row>
    <row r="58" spans="2:12" s="1" customFormat="1" ht="16.5" customHeight="1">
      <c r="B58" s="33"/>
      <c r="E58" s="319" t="str">
        <f>E13</f>
        <v>2024/HEX/04-03-14-5 - D.1.4.5-Zařízení vzduchotechniky</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Ing.L.Válka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J95</f>
        <v>0</v>
      </c>
      <c r="L67" s="33"/>
      <c r="AU67" s="18" t="s">
        <v>266</v>
      </c>
    </row>
    <row r="68" spans="2:47" s="8" customFormat="1" ht="24.95" customHeight="1">
      <c r="B68" s="105"/>
      <c r="D68" s="106" t="s">
        <v>6905</v>
      </c>
      <c r="E68" s="107"/>
      <c r="F68" s="107"/>
      <c r="G68" s="107"/>
      <c r="H68" s="107"/>
      <c r="I68" s="107"/>
      <c r="J68" s="108">
        <f>J96</f>
        <v>0</v>
      </c>
      <c r="L68" s="105"/>
    </row>
    <row r="69" spans="2:47" s="8" customFormat="1" ht="24.95" customHeight="1">
      <c r="B69" s="105"/>
      <c r="D69" s="106" t="s">
        <v>6906</v>
      </c>
      <c r="E69" s="107"/>
      <c r="F69" s="107"/>
      <c r="G69" s="107"/>
      <c r="H69" s="107"/>
      <c r="I69" s="107"/>
      <c r="J69" s="108">
        <f>J109</f>
        <v>0</v>
      </c>
      <c r="L69" s="105"/>
    </row>
    <row r="70" spans="2:47" s="8" customFormat="1" ht="24.95" customHeight="1">
      <c r="B70" s="105"/>
      <c r="D70" s="106" t="s">
        <v>6907</v>
      </c>
      <c r="E70" s="107"/>
      <c r="F70" s="107"/>
      <c r="G70" s="107"/>
      <c r="H70" s="107"/>
      <c r="I70" s="107"/>
      <c r="J70" s="108">
        <f>J118</f>
        <v>0</v>
      </c>
      <c r="L70" s="105"/>
    </row>
    <row r="71" spans="2:47" s="8" customFormat="1" ht="24.95" customHeight="1">
      <c r="B71" s="105"/>
      <c r="D71" s="106" t="s">
        <v>6908</v>
      </c>
      <c r="E71" s="107"/>
      <c r="F71" s="107"/>
      <c r="G71" s="107"/>
      <c r="H71" s="107"/>
      <c r="I71" s="107"/>
      <c r="J71" s="108">
        <f>J124</f>
        <v>0</v>
      </c>
      <c r="L71" s="105"/>
    </row>
    <row r="72" spans="2:47" s="1" customFormat="1" ht="21.75" customHeight="1">
      <c r="B72" s="33"/>
      <c r="L72" s="33"/>
    </row>
    <row r="73" spans="2:47" s="1" customFormat="1" ht="6.95" customHeight="1">
      <c r="B73" s="41"/>
      <c r="C73" s="42"/>
      <c r="D73" s="42"/>
      <c r="E73" s="42"/>
      <c r="F73" s="42"/>
      <c r="G73" s="42"/>
      <c r="H73" s="42"/>
      <c r="I73" s="42"/>
      <c r="J73" s="42"/>
      <c r="K73" s="42"/>
      <c r="L73" s="33"/>
    </row>
    <row r="77" spans="2:47" s="1" customFormat="1" ht="6.95" customHeight="1">
      <c r="B77" s="43"/>
      <c r="C77" s="44"/>
      <c r="D77" s="44"/>
      <c r="E77" s="44"/>
      <c r="F77" s="44"/>
      <c r="G77" s="44"/>
      <c r="H77" s="44"/>
      <c r="I77" s="44"/>
      <c r="J77" s="44"/>
      <c r="K77" s="44"/>
      <c r="L77" s="33"/>
    </row>
    <row r="78" spans="2:47" s="1" customFormat="1" ht="24.95" customHeight="1">
      <c r="B78" s="33"/>
      <c r="C78" s="22" t="s">
        <v>291</v>
      </c>
      <c r="L78" s="33"/>
    </row>
    <row r="79" spans="2:47" s="1" customFormat="1" ht="6.95" customHeight="1">
      <c r="B79" s="33"/>
      <c r="L79" s="33"/>
    </row>
    <row r="80" spans="2:47" s="1" customFormat="1" ht="12" customHeight="1">
      <c r="B80" s="33"/>
      <c r="C80" s="28" t="s">
        <v>16</v>
      </c>
      <c r="L80" s="33"/>
    </row>
    <row r="81" spans="2:63" s="1" customFormat="1" ht="16.5" customHeight="1">
      <c r="B81" s="33"/>
      <c r="E81" s="340" t="str">
        <f>E7</f>
        <v>UPOL FTK – Rekonstrukce infrastruktury v areálu Neředín</v>
      </c>
      <c r="F81" s="341"/>
      <c r="G81" s="341"/>
      <c r="H81" s="341"/>
      <c r="L81" s="33"/>
    </row>
    <row r="82" spans="2:63" ht="12" customHeight="1">
      <c r="B82" s="21"/>
      <c r="C82" s="28" t="s">
        <v>255</v>
      </c>
      <c r="L82" s="21"/>
    </row>
    <row r="83" spans="2:63" ht="16.5" customHeight="1">
      <c r="B83" s="21"/>
      <c r="E83" s="340" t="s">
        <v>6216</v>
      </c>
      <c r="F83" s="318"/>
      <c r="G83" s="318"/>
      <c r="H83" s="318"/>
      <c r="L83" s="21"/>
    </row>
    <row r="84" spans="2:63" ht="12" customHeight="1">
      <c r="B84" s="21"/>
      <c r="C84" s="28" t="s">
        <v>257</v>
      </c>
      <c r="L84" s="21"/>
    </row>
    <row r="85" spans="2:63" s="1" customFormat="1" ht="16.5" customHeight="1">
      <c r="B85" s="33"/>
      <c r="E85" s="327" t="s">
        <v>6743</v>
      </c>
      <c r="F85" s="342"/>
      <c r="G85" s="342"/>
      <c r="H85" s="342"/>
      <c r="L85" s="33"/>
    </row>
    <row r="86" spans="2:63" s="1" customFormat="1" ht="12" customHeight="1">
      <c r="B86" s="33"/>
      <c r="C86" s="28" t="s">
        <v>259</v>
      </c>
      <c r="L86" s="33"/>
    </row>
    <row r="87" spans="2:63" s="1" customFormat="1" ht="16.5" customHeight="1">
      <c r="B87" s="33"/>
      <c r="E87" s="319" t="str">
        <f>E13</f>
        <v>2024/HEX/04-03-14-5 - D.1.4.5-Zařízení vzduchotechniky</v>
      </c>
      <c r="F87" s="342"/>
      <c r="G87" s="342"/>
      <c r="H87" s="342"/>
      <c r="L87" s="33"/>
    </row>
    <row r="88" spans="2:63" s="1" customFormat="1" ht="6.95" customHeight="1">
      <c r="B88" s="33"/>
      <c r="L88" s="33"/>
    </row>
    <row r="89" spans="2:63" s="1" customFormat="1" ht="12" customHeight="1">
      <c r="B89" s="33"/>
      <c r="C89" s="28" t="s">
        <v>22</v>
      </c>
      <c r="F89" s="26" t="str">
        <f>F16</f>
        <v xml:space="preserve"> </v>
      </c>
      <c r="I89" s="28" t="s">
        <v>24</v>
      </c>
      <c r="J89" s="49" t="str">
        <f>IF(J16="","",J16)</f>
        <v>4. 4. 2024</v>
      </c>
      <c r="L89" s="33"/>
    </row>
    <row r="90" spans="2:63" s="1" customFormat="1" ht="6.95" customHeight="1">
      <c r="B90" s="33"/>
      <c r="L90" s="33"/>
    </row>
    <row r="91" spans="2:63" s="1" customFormat="1" ht="15.2" customHeight="1">
      <c r="B91" s="33"/>
      <c r="C91" s="28" t="s">
        <v>26</v>
      </c>
      <c r="F91" s="26" t="str">
        <f>E19</f>
        <v>UPOL FTK</v>
      </c>
      <c r="I91" s="28" t="s">
        <v>32</v>
      </c>
      <c r="J91" s="31" t="str">
        <f>E25</f>
        <v>Hexaplan International</v>
      </c>
      <c r="L91" s="33"/>
    </row>
    <row r="92" spans="2:63" s="1" customFormat="1" ht="15.2" customHeight="1">
      <c r="B92" s="33"/>
      <c r="C92" s="28" t="s">
        <v>30</v>
      </c>
      <c r="F92" s="26" t="str">
        <f>IF(E22="","",E22)</f>
        <v>Vyplň údaj</v>
      </c>
      <c r="I92" s="28" t="s">
        <v>35</v>
      </c>
      <c r="J92" s="31" t="str">
        <f>E28</f>
        <v>Ing.L.Válka</v>
      </c>
      <c r="L92" s="33"/>
    </row>
    <row r="93" spans="2:63" s="1" customFormat="1" ht="10.35" customHeight="1">
      <c r="B93" s="33"/>
      <c r="L93" s="33"/>
    </row>
    <row r="94" spans="2:63" s="10" customFormat="1" ht="29.25" customHeight="1">
      <c r="B94" s="113"/>
      <c r="C94" s="114" t="s">
        <v>292</v>
      </c>
      <c r="D94" s="115" t="s">
        <v>57</v>
      </c>
      <c r="E94" s="115" t="s">
        <v>53</v>
      </c>
      <c r="F94" s="115" t="s">
        <v>54</v>
      </c>
      <c r="G94" s="115" t="s">
        <v>293</v>
      </c>
      <c r="H94" s="115" t="s">
        <v>294</v>
      </c>
      <c r="I94" s="115" t="s">
        <v>295</v>
      </c>
      <c r="J94" s="115" t="s">
        <v>265</v>
      </c>
      <c r="K94" s="116" t="s">
        <v>296</v>
      </c>
      <c r="L94" s="113"/>
      <c r="M94" s="55" t="s">
        <v>21</v>
      </c>
      <c r="N94" s="56" t="s">
        <v>42</v>
      </c>
      <c r="O94" s="56" t="s">
        <v>297</v>
      </c>
      <c r="P94" s="56" t="s">
        <v>298</v>
      </c>
      <c r="Q94" s="56" t="s">
        <v>299</v>
      </c>
      <c r="R94" s="56" t="s">
        <v>300</v>
      </c>
      <c r="S94" s="56" t="s">
        <v>301</v>
      </c>
      <c r="T94" s="57" t="s">
        <v>302</v>
      </c>
    </row>
    <row r="95" spans="2:63" s="1" customFormat="1" ht="22.9" customHeight="1">
      <c r="B95" s="33"/>
      <c r="C95" s="60" t="s">
        <v>303</v>
      </c>
      <c r="J95" s="117">
        <f>BK95</f>
        <v>0</v>
      </c>
      <c r="L95" s="33"/>
      <c r="M95" s="58"/>
      <c r="N95" s="50"/>
      <c r="O95" s="50"/>
      <c r="P95" s="118">
        <f>P96+P109+P118+P124</f>
        <v>0</v>
      </c>
      <c r="Q95" s="50"/>
      <c r="R95" s="118">
        <f>R96+R109+R118+R124</f>
        <v>0</v>
      </c>
      <c r="S95" s="50"/>
      <c r="T95" s="119">
        <f>T96+T109+T118+T124</f>
        <v>0</v>
      </c>
      <c r="AT95" s="18" t="s">
        <v>71</v>
      </c>
      <c r="AU95" s="18" t="s">
        <v>266</v>
      </c>
      <c r="BK95" s="120">
        <f>BK96+BK109+BK118+BK124</f>
        <v>0</v>
      </c>
    </row>
    <row r="96" spans="2:63" s="11" customFormat="1" ht="25.9" customHeight="1">
      <c r="B96" s="121"/>
      <c r="D96" s="122" t="s">
        <v>71</v>
      </c>
      <c r="E96" s="123" t="s">
        <v>2676</v>
      </c>
      <c r="F96" s="123" t="s">
        <v>6909</v>
      </c>
      <c r="I96" s="124"/>
      <c r="J96" s="125">
        <f>BK96</f>
        <v>0</v>
      </c>
      <c r="L96" s="121"/>
      <c r="M96" s="126"/>
      <c r="P96" s="127">
        <f>SUM(P97:P108)</f>
        <v>0</v>
      </c>
      <c r="R96" s="127">
        <f>SUM(R97:R108)</f>
        <v>0</v>
      </c>
      <c r="T96" s="128">
        <f>SUM(T97:T108)</f>
        <v>0</v>
      </c>
      <c r="AR96" s="122" t="s">
        <v>79</v>
      </c>
      <c r="AT96" s="129" t="s">
        <v>71</v>
      </c>
      <c r="AU96" s="129" t="s">
        <v>72</v>
      </c>
      <c r="AY96" s="122" t="s">
        <v>306</v>
      </c>
      <c r="BK96" s="130">
        <f>SUM(BK97:BK108)</f>
        <v>0</v>
      </c>
    </row>
    <row r="97" spans="2:65" s="1" customFormat="1" ht="44.25" customHeight="1">
      <c r="B97" s="33"/>
      <c r="C97" s="133" t="s">
        <v>79</v>
      </c>
      <c r="D97" s="133" t="s">
        <v>308</v>
      </c>
      <c r="E97" s="134" t="s">
        <v>6910</v>
      </c>
      <c r="F97" s="135" t="s">
        <v>6911</v>
      </c>
      <c r="G97" s="136" t="s">
        <v>422</v>
      </c>
      <c r="H97" s="137">
        <v>1</v>
      </c>
      <c r="I97" s="138"/>
      <c r="J97" s="139">
        <f t="shared" ref="J97:J108" si="0">ROUND(I97*H97,2)</f>
        <v>0</v>
      </c>
      <c r="K97" s="135" t="s">
        <v>311</v>
      </c>
      <c r="L97" s="33"/>
      <c r="M97" s="140" t="s">
        <v>21</v>
      </c>
      <c r="N97" s="141" t="s">
        <v>43</v>
      </c>
      <c r="P97" s="142">
        <f t="shared" ref="P97:P108" si="1">O97*H97</f>
        <v>0</v>
      </c>
      <c r="Q97" s="142">
        <v>0</v>
      </c>
      <c r="R97" s="142">
        <f t="shared" ref="R97:R108" si="2">Q97*H97</f>
        <v>0</v>
      </c>
      <c r="S97" s="142">
        <v>0</v>
      </c>
      <c r="T97" s="143">
        <f t="shared" ref="T97:T108" si="3">S97*H97</f>
        <v>0</v>
      </c>
      <c r="AR97" s="144" t="s">
        <v>368</v>
      </c>
      <c r="AT97" s="144" t="s">
        <v>308</v>
      </c>
      <c r="AU97" s="144" t="s">
        <v>79</v>
      </c>
      <c r="AY97" s="18" t="s">
        <v>306</v>
      </c>
      <c r="BE97" s="145">
        <f t="shared" ref="BE97:BE108" si="4">IF(N97="základní",J97,0)</f>
        <v>0</v>
      </c>
      <c r="BF97" s="145">
        <f t="shared" ref="BF97:BF108" si="5">IF(N97="snížená",J97,0)</f>
        <v>0</v>
      </c>
      <c r="BG97" s="145">
        <f t="shared" ref="BG97:BG108" si="6">IF(N97="zákl. přenesená",J97,0)</f>
        <v>0</v>
      </c>
      <c r="BH97" s="145">
        <f t="shared" ref="BH97:BH108" si="7">IF(N97="sníž. přenesená",J97,0)</f>
        <v>0</v>
      </c>
      <c r="BI97" s="145">
        <f t="shared" ref="BI97:BI108" si="8">IF(N97="nulová",J97,0)</f>
        <v>0</v>
      </c>
      <c r="BJ97" s="18" t="s">
        <v>79</v>
      </c>
      <c r="BK97" s="145">
        <f t="shared" ref="BK97:BK108" si="9">ROUND(I97*H97,2)</f>
        <v>0</v>
      </c>
      <c r="BL97" s="18" t="s">
        <v>368</v>
      </c>
      <c r="BM97" s="144" t="s">
        <v>81</v>
      </c>
    </row>
    <row r="98" spans="2:65" s="1" customFormat="1" ht="16.5" customHeight="1">
      <c r="B98" s="33"/>
      <c r="C98" s="133" t="s">
        <v>81</v>
      </c>
      <c r="D98" s="133" t="s">
        <v>308</v>
      </c>
      <c r="E98" s="134" t="s">
        <v>6912</v>
      </c>
      <c r="F98" s="135" t="s">
        <v>6913</v>
      </c>
      <c r="G98" s="136" t="s">
        <v>422</v>
      </c>
      <c r="H98" s="137">
        <v>2</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108</v>
      </c>
    </row>
    <row r="99" spans="2:65" s="1" customFormat="1" ht="16.5" customHeight="1">
      <c r="B99" s="33"/>
      <c r="C99" s="133" t="s">
        <v>89</v>
      </c>
      <c r="D99" s="133" t="s">
        <v>308</v>
      </c>
      <c r="E99" s="134" t="s">
        <v>6914</v>
      </c>
      <c r="F99" s="135" t="s">
        <v>6915</v>
      </c>
      <c r="G99" s="136" t="s">
        <v>422</v>
      </c>
      <c r="H99" s="137">
        <v>4</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351</v>
      </c>
    </row>
    <row r="100" spans="2:65" s="1" customFormat="1" ht="16.5" customHeight="1">
      <c r="B100" s="33"/>
      <c r="C100" s="133" t="s">
        <v>108</v>
      </c>
      <c r="D100" s="133" t="s">
        <v>308</v>
      </c>
      <c r="E100" s="134" t="s">
        <v>6916</v>
      </c>
      <c r="F100" s="135" t="s">
        <v>6917</v>
      </c>
      <c r="G100" s="136" t="s">
        <v>422</v>
      </c>
      <c r="H100" s="137">
        <v>4</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365</v>
      </c>
    </row>
    <row r="101" spans="2:65" s="1" customFormat="1" ht="16.5" customHeight="1">
      <c r="B101" s="33"/>
      <c r="C101" s="133" t="s">
        <v>343</v>
      </c>
      <c r="D101" s="133" t="s">
        <v>308</v>
      </c>
      <c r="E101" s="134" t="s">
        <v>6918</v>
      </c>
      <c r="F101" s="135" t="s">
        <v>6919</v>
      </c>
      <c r="G101" s="136" t="s">
        <v>422</v>
      </c>
      <c r="H101" s="137">
        <v>2</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379</v>
      </c>
    </row>
    <row r="102" spans="2:65" s="1" customFormat="1" ht="16.5" customHeight="1">
      <c r="B102" s="33"/>
      <c r="C102" s="133" t="s">
        <v>351</v>
      </c>
      <c r="D102" s="133" t="s">
        <v>308</v>
      </c>
      <c r="E102" s="134" t="s">
        <v>6920</v>
      </c>
      <c r="F102" s="135" t="s">
        <v>6921</v>
      </c>
      <c r="G102" s="136" t="s">
        <v>422</v>
      </c>
      <c r="H102" s="137">
        <v>3</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8</v>
      </c>
    </row>
    <row r="103" spans="2:65" s="1" customFormat="1" ht="16.5" customHeight="1">
      <c r="B103" s="33"/>
      <c r="C103" s="133" t="s">
        <v>359</v>
      </c>
      <c r="D103" s="133" t="s">
        <v>308</v>
      </c>
      <c r="E103" s="134" t="s">
        <v>6922</v>
      </c>
      <c r="F103" s="135" t="s">
        <v>6923</v>
      </c>
      <c r="G103" s="136" t="s">
        <v>422</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406</v>
      </c>
    </row>
    <row r="104" spans="2:65" s="1" customFormat="1" ht="16.5" customHeight="1">
      <c r="B104" s="33"/>
      <c r="C104" s="133" t="s">
        <v>365</v>
      </c>
      <c r="D104" s="133" t="s">
        <v>308</v>
      </c>
      <c r="E104" s="134" t="s">
        <v>6924</v>
      </c>
      <c r="F104" s="135" t="s">
        <v>6925</v>
      </c>
      <c r="G104" s="136" t="s">
        <v>422</v>
      </c>
      <c r="H104" s="137">
        <v>2</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368</v>
      </c>
    </row>
    <row r="105" spans="2:65" s="1" customFormat="1" ht="16.5" customHeight="1">
      <c r="B105" s="33"/>
      <c r="C105" s="133" t="s">
        <v>372</v>
      </c>
      <c r="D105" s="133" t="s">
        <v>308</v>
      </c>
      <c r="E105" s="134" t="s">
        <v>6926</v>
      </c>
      <c r="F105" s="135" t="s">
        <v>6927</v>
      </c>
      <c r="G105" s="136" t="s">
        <v>2941</v>
      </c>
      <c r="H105" s="137">
        <v>6</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432</v>
      </c>
    </row>
    <row r="106" spans="2:65" s="1" customFormat="1" ht="16.5" customHeight="1">
      <c r="B106" s="33"/>
      <c r="C106" s="133" t="s">
        <v>379</v>
      </c>
      <c r="D106" s="133" t="s">
        <v>308</v>
      </c>
      <c r="E106" s="134" t="s">
        <v>6928</v>
      </c>
      <c r="F106" s="135" t="s">
        <v>6929</v>
      </c>
      <c r="G106" s="136" t="s">
        <v>2941</v>
      </c>
      <c r="H106" s="137">
        <v>32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446</v>
      </c>
    </row>
    <row r="107" spans="2:65" s="1" customFormat="1" ht="16.5" customHeight="1">
      <c r="B107" s="33"/>
      <c r="C107" s="133" t="s">
        <v>384</v>
      </c>
      <c r="D107" s="133" t="s">
        <v>308</v>
      </c>
      <c r="E107" s="134" t="s">
        <v>6930</v>
      </c>
      <c r="F107" s="135" t="s">
        <v>6931</v>
      </c>
      <c r="G107" s="136" t="s">
        <v>236</v>
      </c>
      <c r="H107" s="137">
        <v>2</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460</v>
      </c>
    </row>
    <row r="108" spans="2:65" s="1" customFormat="1" ht="16.5" customHeight="1">
      <c r="B108" s="33"/>
      <c r="C108" s="133" t="s">
        <v>8</v>
      </c>
      <c r="D108" s="133" t="s">
        <v>308</v>
      </c>
      <c r="E108" s="134" t="s">
        <v>6932</v>
      </c>
      <c r="F108" s="135" t="s">
        <v>2956</v>
      </c>
      <c r="G108" s="136" t="s">
        <v>236</v>
      </c>
      <c r="H108" s="137">
        <v>12</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476</v>
      </c>
    </row>
    <row r="109" spans="2:65" s="11" customFormat="1" ht="25.9" customHeight="1">
      <c r="B109" s="121"/>
      <c r="D109" s="122" t="s">
        <v>71</v>
      </c>
      <c r="E109" s="123" t="s">
        <v>2686</v>
      </c>
      <c r="F109" s="123" t="s">
        <v>6933</v>
      </c>
      <c r="I109" s="124"/>
      <c r="J109" s="125">
        <f>BK109</f>
        <v>0</v>
      </c>
      <c r="L109" s="121"/>
      <c r="M109" s="126"/>
      <c r="P109" s="127">
        <f>SUM(P110:P117)</f>
        <v>0</v>
      </c>
      <c r="R109" s="127">
        <f>SUM(R110:R117)</f>
        <v>0</v>
      </c>
      <c r="T109" s="128">
        <f>SUM(T110:T117)</f>
        <v>0</v>
      </c>
      <c r="AR109" s="122" t="s">
        <v>79</v>
      </c>
      <c r="AT109" s="129" t="s">
        <v>71</v>
      </c>
      <c r="AU109" s="129" t="s">
        <v>72</v>
      </c>
      <c r="AY109" s="122" t="s">
        <v>306</v>
      </c>
      <c r="BK109" s="130">
        <f>SUM(BK110:BK117)</f>
        <v>0</v>
      </c>
    </row>
    <row r="110" spans="2:65" s="1" customFormat="1" ht="16.5" customHeight="1">
      <c r="B110" s="33"/>
      <c r="C110" s="133" t="s">
        <v>400</v>
      </c>
      <c r="D110" s="133" t="s">
        <v>308</v>
      </c>
      <c r="E110" s="134" t="s">
        <v>6934</v>
      </c>
      <c r="F110" s="135" t="s">
        <v>6935</v>
      </c>
      <c r="G110" s="136" t="s">
        <v>422</v>
      </c>
      <c r="H110" s="137">
        <v>1</v>
      </c>
      <c r="I110" s="138"/>
      <c r="J110" s="139">
        <f t="shared" ref="J110:J117" si="10">ROUND(I110*H110,2)</f>
        <v>0</v>
      </c>
      <c r="K110" s="135" t="s">
        <v>311</v>
      </c>
      <c r="L110" s="33"/>
      <c r="M110" s="140" t="s">
        <v>21</v>
      </c>
      <c r="N110" s="141" t="s">
        <v>43</v>
      </c>
      <c r="P110" s="142">
        <f t="shared" ref="P110:P117" si="11">O110*H110</f>
        <v>0</v>
      </c>
      <c r="Q110" s="142">
        <v>0</v>
      </c>
      <c r="R110" s="142">
        <f t="shared" ref="R110:R117" si="12">Q110*H110</f>
        <v>0</v>
      </c>
      <c r="S110" s="142">
        <v>0</v>
      </c>
      <c r="T110" s="143">
        <f t="shared" ref="T110:T117" si="13">S110*H110</f>
        <v>0</v>
      </c>
      <c r="AR110" s="144" t="s">
        <v>368</v>
      </c>
      <c r="AT110" s="144" t="s">
        <v>308</v>
      </c>
      <c r="AU110" s="144" t="s">
        <v>79</v>
      </c>
      <c r="AY110" s="18" t="s">
        <v>306</v>
      </c>
      <c r="BE110" s="145">
        <f t="shared" ref="BE110:BE117" si="14">IF(N110="základní",J110,0)</f>
        <v>0</v>
      </c>
      <c r="BF110" s="145">
        <f t="shared" ref="BF110:BF117" si="15">IF(N110="snížená",J110,0)</f>
        <v>0</v>
      </c>
      <c r="BG110" s="145">
        <f t="shared" ref="BG110:BG117" si="16">IF(N110="zákl. přenesená",J110,0)</f>
        <v>0</v>
      </c>
      <c r="BH110" s="145">
        <f t="shared" ref="BH110:BH117" si="17">IF(N110="sníž. přenesená",J110,0)</f>
        <v>0</v>
      </c>
      <c r="BI110" s="145">
        <f t="shared" ref="BI110:BI117" si="18">IF(N110="nulová",J110,0)</f>
        <v>0</v>
      </c>
      <c r="BJ110" s="18" t="s">
        <v>79</v>
      </c>
      <c r="BK110" s="145">
        <f t="shared" ref="BK110:BK117" si="19">ROUND(I110*H110,2)</f>
        <v>0</v>
      </c>
      <c r="BL110" s="18" t="s">
        <v>368</v>
      </c>
      <c r="BM110" s="144" t="s">
        <v>489</v>
      </c>
    </row>
    <row r="111" spans="2:65" s="1" customFormat="1" ht="16.5" customHeight="1">
      <c r="B111" s="33"/>
      <c r="C111" s="133" t="s">
        <v>406</v>
      </c>
      <c r="D111" s="133" t="s">
        <v>308</v>
      </c>
      <c r="E111" s="134" t="s">
        <v>6936</v>
      </c>
      <c r="F111" s="135" t="s">
        <v>6937</v>
      </c>
      <c r="G111" s="136" t="s">
        <v>422</v>
      </c>
      <c r="H111" s="137">
        <v>1</v>
      </c>
      <c r="I111" s="138"/>
      <c r="J111" s="139">
        <f t="shared" si="10"/>
        <v>0</v>
      </c>
      <c r="K111" s="135" t="s">
        <v>311</v>
      </c>
      <c r="L111" s="33"/>
      <c r="M111" s="140" t="s">
        <v>21</v>
      </c>
      <c r="N111" s="141" t="s">
        <v>43</v>
      </c>
      <c r="P111" s="142">
        <f t="shared" si="11"/>
        <v>0</v>
      </c>
      <c r="Q111" s="142">
        <v>0</v>
      </c>
      <c r="R111" s="142">
        <f t="shared" si="12"/>
        <v>0</v>
      </c>
      <c r="S111" s="142">
        <v>0</v>
      </c>
      <c r="T111" s="143">
        <f t="shared" si="13"/>
        <v>0</v>
      </c>
      <c r="AR111" s="144" t="s">
        <v>368</v>
      </c>
      <c r="AT111" s="144" t="s">
        <v>308</v>
      </c>
      <c r="AU111" s="144" t="s">
        <v>79</v>
      </c>
      <c r="AY111" s="18" t="s">
        <v>306</v>
      </c>
      <c r="BE111" s="145">
        <f t="shared" si="14"/>
        <v>0</v>
      </c>
      <c r="BF111" s="145">
        <f t="shared" si="15"/>
        <v>0</v>
      </c>
      <c r="BG111" s="145">
        <f t="shared" si="16"/>
        <v>0</v>
      </c>
      <c r="BH111" s="145">
        <f t="shared" si="17"/>
        <v>0</v>
      </c>
      <c r="BI111" s="145">
        <f t="shared" si="18"/>
        <v>0</v>
      </c>
      <c r="BJ111" s="18" t="s">
        <v>79</v>
      </c>
      <c r="BK111" s="145">
        <f t="shared" si="19"/>
        <v>0</v>
      </c>
      <c r="BL111" s="18" t="s">
        <v>368</v>
      </c>
      <c r="BM111" s="144" t="s">
        <v>504</v>
      </c>
    </row>
    <row r="112" spans="2:65" s="1" customFormat="1" ht="16.5" customHeight="1">
      <c r="B112" s="33"/>
      <c r="C112" s="133" t="s">
        <v>414</v>
      </c>
      <c r="D112" s="133" t="s">
        <v>308</v>
      </c>
      <c r="E112" s="134" t="s">
        <v>6922</v>
      </c>
      <c r="F112" s="135" t="s">
        <v>6923</v>
      </c>
      <c r="G112" s="136" t="s">
        <v>422</v>
      </c>
      <c r="H112" s="137">
        <v>1</v>
      </c>
      <c r="I112" s="138"/>
      <c r="J112" s="139">
        <f t="shared" si="10"/>
        <v>0</v>
      </c>
      <c r="K112" s="135" t="s">
        <v>311</v>
      </c>
      <c r="L112" s="33"/>
      <c r="M112" s="140" t="s">
        <v>21</v>
      </c>
      <c r="N112" s="141" t="s">
        <v>43</v>
      </c>
      <c r="P112" s="142">
        <f t="shared" si="11"/>
        <v>0</v>
      </c>
      <c r="Q112" s="142">
        <v>0</v>
      </c>
      <c r="R112" s="142">
        <f t="shared" si="12"/>
        <v>0</v>
      </c>
      <c r="S112" s="142">
        <v>0</v>
      </c>
      <c r="T112" s="143">
        <f t="shared" si="13"/>
        <v>0</v>
      </c>
      <c r="AR112" s="144" t="s">
        <v>368</v>
      </c>
      <c r="AT112" s="144" t="s">
        <v>308</v>
      </c>
      <c r="AU112" s="144" t="s">
        <v>79</v>
      </c>
      <c r="AY112" s="18" t="s">
        <v>306</v>
      </c>
      <c r="BE112" s="145">
        <f t="shared" si="14"/>
        <v>0</v>
      </c>
      <c r="BF112" s="145">
        <f t="shared" si="15"/>
        <v>0</v>
      </c>
      <c r="BG112" s="145">
        <f t="shared" si="16"/>
        <v>0</v>
      </c>
      <c r="BH112" s="145">
        <f t="shared" si="17"/>
        <v>0</v>
      </c>
      <c r="BI112" s="145">
        <f t="shared" si="18"/>
        <v>0</v>
      </c>
      <c r="BJ112" s="18" t="s">
        <v>79</v>
      </c>
      <c r="BK112" s="145">
        <f t="shared" si="19"/>
        <v>0</v>
      </c>
      <c r="BL112" s="18" t="s">
        <v>368</v>
      </c>
      <c r="BM112" s="144" t="s">
        <v>517</v>
      </c>
    </row>
    <row r="113" spans="2:65" s="1" customFormat="1" ht="16.5" customHeight="1">
      <c r="B113" s="33"/>
      <c r="C113" s="133" t="s">
        <v>368</v>
      </c>
      <c r="D113" s="133" t="s">
        <v>308</v>
      </c>
      <c r="E113" s="134" t="s">
        <v>6924</v>
      </c>
      <c r="F113" s="135" t="s">
        <v>6925</v>
      </c>
      <c r="G113" s="136" t="s">
        <v>422</v>
      </c>
      <c r="H113" s="137">
        <v>1</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368</v>
      </c>
      <c r="AT113" s="144" t="s">
        <v>308</v>
      </c>
      <c r="AU113" s="144" t="s">
        <v>79</v>
      </c>
      <c r="AY113" s="18" t="s">
        <v>306</v>
      </c>
      <c r="BE113" s="145">
        <f t="shared" si="14"/>
        <v>0</v>
      </c>
      <c r="BF113" s="145">
        <f t="shared" si="15"/>
        <v>0</v>
      </c>
      <c r="BG113" s="145">
        <f t="shared" si="16"/>
        <v>0</v>
      </c>
      <c r="BH113" s="145">
        <f t="shared" si="17"/>
        <v>0</v>
      </c>
      <c r="BI113" s="145">
        <f t="shared" si="18"/>
        <v>0</v>
      </c>
      <c r="BJ113" s="18" t="s">
        <v>79</v>
      </c>
      <c r="BK113" s="145">
        <f t="shared" si="19"/>
        <v>0</v>
      </c>
      <c r="BL113" s="18" t="s">
        <v>368</v>
      </c>
      <c r="BM113" s="144" t="s">
        <v>530</v>
      </c>
    </row>
    <row r="114" spans="2:65" s="1" customFormat="1" ht="16.5" customHeight="1">
      <c r="B114" s="33"/>
      <c r="C114" s="133" t="s">
        <v>426</v>
      </c>
      <c r="D114" s="133" t="s">
        <v>308</v>
      </c>
      <c r="E114" s="134" t="s">
        <v>6926</v>
      </c>
      <c r="F114" s="135" t="s">
        <v>6927</v>
      </c>
      <c r="G114" s="136" t="s">
        <v>2941</v>
      </c>
      <c r="H114" s="137">
        <v>1</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368</v>
      </c>
      <c r="AT114" s="144" t="s">
        <v>308</v>
      </c>
      <c r="AU114" s="144" t="s">
        <v>79</v>
      </c>
      <c r="AY114" s="18" t="s">
        <v>306</v>
      </c>
      <c r="BE114" s="145">
        <f t="shared" si="14"/>
        <v>0</v>
      </c>
      <c r="BF114" s="145">
        <f t="shared" si="15"/>
        <v>0</v>
      </c>
      <c r="BG114" s="145">
        <f t="shared" si="16"/>
        <v>0</v>
      </c>
      <c r="BH114" s="145">
        <f t="shared" si="17"/>
        <v>0</v>
      </c>
      <c r="BI114" s="145">
        <f t="shared" si="18"/>
        <v>0</v>
      </c>
      <c r="BJ114" s="18" t="s">
        <v>79</v>
      </c>
      <c r="BK114" s="145">
        <f t="shared" si="19"/>
        <v>0</v>
      </c>
      <c r="BL114" s="18" t="s">
        <v>368</v>
      </c>
      <c r="BM114" s="144" t="s">
        <v>545</v>
      </c>
    </row>
    <row r="115" spans="2:65" s="1" customFormat="1" ht="16.5" customHeight="1">
      <c r="B115" s="33"/>
      <c r="C115" s="133" t="s">
        <v>432</v>
      </c>
      <c r="D115" s="133" t="s">
        <v>308</v>
      </c>
      <c r="E115" s="134" t="s">
        <v>6938</v>
      </c>
      <c r="F115" s="135" t="s">
        <v>6939</v>
      </c>
      <c r="G115" s="136" t="s">
        <v>2941</v>
      </c>
      <c r="H115" s="137">
        <v>2</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368</v>
      </c>
      <c r="AT115" s="144" t="s">
        <v>308</v>
      </c>
      <c r="AU115" s="144" t="s">
        <v>79</v>
      </c>
      <c r="AY115" s="18" t="s">
        <v>306</v>
      </c>
      <c r="BE115" s="145">
        <f t="shared" si="14"/>
        <v>0</v>
      </c>
      <c r="BF115" s="145">
        <f t="shared" si="15"/>
        <v>0</v>
      </c>
      <c r="BG115" s="145">
        <f t="shared" si="16"/>
        <v>0</v>
      </c>
      <c r="BH115" s="145">
        <f t="shared" si="17"/>
        <v>0</v>
      </c>
      <c r="BI115" s="145">
        <f t="shared" si="18"/>
        <v>0</v>
      </c>
      <c r="BJ115" s="18" t="s">
        <v>79</v>
      </c>
      <c r="BK115" s="145">
        <f t="shared" si="19"/>
        <v>0</v>
      </c>
      <c r="BL115" s="18" t="s">
        <v>368</v>
      </c>
      <c r="BM115" s="144" t="s">
        <v>562</v>
      </c>
    </row>
    <row r="116" spans="2:65" s="1" customFormat="1" ht="16.5" customHeight="1">
      <c r="B116" s="33"/>
      <c r="C116" s="133" t="s">
        <v>439</v>
      </c>
      <c r="D116" s="133" t="s">
        <v>308</v>
      </c>
      <c r="E116" s="134" t="s">
        <v>6930</v>
      </c>
      <c r="F116" s="135" t="s">
        <v>6931</v>
      </c>
      <c r="G116" s="136" t="s">
        <v>236</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578</v>
      </c>
    </row>
    <row r="117" spans="2:65" s="1" customFormat="1" ht="16.5" customHeight="1">
      <c r="B117" s="33"/>
      <c r="C117" s="133" t="s">
        <v>446</v>
      </c>
      <c r="D117" s="133" t="s">
        <v>308</v>
      </c>
      <c r="E117" s="134" t="s">
        <v>6940</v>
      </c>
      <c r="F117" s="135" t="s">
        <v>6941</v>
      </c>
      <c r="G117" s="136" t="s">
        <v>236</v>
      </c>
      <c r="H117" s="137">
        <v>1</v>
      </c>
      <c r="I117" s="138"/>
      <c r="J117" s="139">
        <f t="shared" si="10"/>
        <v>0</v>
      </c>
      <c r="K117" s="135" t="s">
        <v>311</v>
      </c>
      <c r="L117" s="33"/>
      <c r="M117" s="140" t="s">
        <v>21</v>
      </c>
      <c r="N117" s="141" t="s">
        <v>43</v>
      </c>
      <c r="P117" s="142">
        <f t="shared" si="11"/>
        <v>0</v>
      </c>
      <c r="Q117" s="142">
        <v>0</v>
      </c>
      <c r="R117" s="142">
        <f t="shared" si="12"/>
        <v>0</v>
      </c>
      <c r="S117" s="142">
        <v>0</v>
      </c>
      <c r="T117" s="143">
        <f t="shared" si="13"/>
        <v>0</v>
      </c>
      <c r="AR117" s="144" t="s">
        <v>368</v>
      </c>
      <c r="AT117" s="144" t="s">
        <v>308</v>
      </c>
      <c r="AU117" s="144" t="s">
        <v>79</v>
      </c>
      <c r="AY117" s="18" t="s">
        <v>306</v>
      </c>
      <c r="BE117" s="145">
        <f t="shared" si="14"/>
        <v>0</v>
      </c>
      <c r="BF117" s="145">
        <f t="shared" si="15"/>
        <v>0</v>
      </c>
      <c r="BG117" s="145">
        <f t="shared" si="16"/>
        <v>0</v>
      </c>
      <c r="BH117" s="145">
        <f t="shared" si="17"/>
        <v>0</v>
      </c>
      <c r="BI117" s="145">
        <f t="shared" si="18"/>
        <v>0</v>
      </c>
      <c r="BJ117" s="18" t="s">
        <v>79</v>
      </c>
      <c r="BK117" s="145">
        <f t="shared" si="19"/>
        <v>0</v>
      </c>
      <c r="BL117" s="18" t="s">
        <v>368</v>
      </c>
      <c r="BM117" s="144" t="s">
        <v>591</v>
      </c>
    </row>
    <row r="118" spans="2:65" s="11" customFormat="1" ht="25.9" customHeight="1">
      <c r="B118" s="121"/>
      <c r="D118" s="122" t="s">
        <v>71</v>
      </c>
      <c r="E118" s="123" t="s">
        <v>2690</v>
      </c>
      <c r="F118" s="123" t="s">
        <v>2958</v>
      </c>
      <c r="I118" s="124"/>
      <c r="J118" s="125">
        <f>BK118</f>
        <v>0</v>
      </c>
      <c r="L118" s="121"/>
      <c r="M118" s="126"/>
      <c r="P118" s="127">
        <f>SUM(P119:P123)</f>
        <v>0</v>
      </c>
      <c r="R118" s="127">
        <f>SUM(R119:R123)</f>
        <v>0</v>
      </c>
      <c r="T118" s="128">
        <f>SUM(T119:T123)</f>
        <v>0</v>
      </c>
      <c r="AR118" s="122" t="s">
        <v>79</v>
      </c>
      <c r="AT118" s="129" t="s">
        <v>71</v>
      </c>
      <c r="AU118" s="129" t="s">
        <v>72</v>
      </c>
      <c r="AY118" s="122" t="s">
        <v>306</v>
      </c>
      <c r="BK118" s="130">
        <f>SUM(BK119:BK123)</f>
        <v>0</v>
      </c>
    </row>
    <row r="119" spans="2:65" s="1" customFormat="1" ht="16.5" customHeight="1">
      <c r="B119" s="33"/>
      <c r="C119" s="133" t="s">
        <v>7</v>
      </c>
      <c r="D119" s="133" t="s">
        <v>308</v>
      </c>
      <c r="E119" s="134" t="s">
        <v>6942</v>
      </c>
      <c r="F119" s="135" t="s">
        <v>2959</v>
      </c>
      <c r="G119" s="136" t="s">
        <v>2061</v>
      </c>
      <c r="H119" s="137">
        <v>10</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368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368</v>
      </c>
      <c r="BM119" s="144" t="s">
        <v>603</v>
      </c>
    </row>
    <row r="120" spans="2:65" s="1" customFormat="1" ht="16.5" customHeight="1">
      <c r="B120" s="33"/>
      <c r="C120" s="133" t="s">
        <v>460</v>
      </c>
      <c r="D120" s="133" t="s">
        <v>308</v>
      </c>
      <c r="E120" s="134" t="s">
        <v>6943</v>
      </c>
      <c r="F120" s="135" t="s">
        <v>2961</v>
      </c>
      <c r="G120" s="136" t="s">
        <v>236</v>
      </c>
      <c r="H120" s="137">
        <v>8</v>
      </c>
      <c r="I120" s="138"/>
      <c r="J120" s="139">
        <f>ROUND(I120*H120,2)</f>
        <v>0</v>
      </c>
      <c r="K120" s="135" t="s">
        <v>311</v>
      </c>
      <c r="L120" s="33"/>
      <c r="M120" s="140" t="s">
        <v>21</v>
      </c>
      <c r="N120" s="141" t="s">
        <v>43</v>
      </c>
      <c r="P120" s="142">
        <f>O120*H120</f>
        <v>0</v>
      </c>
      <c r="Q120" s="142">
        <v>0</v>
      </c>
      <c r="R120" s="142">
        <f>Q120*H120</f>
        <v>0</v>
      </c>
      <c r="S120" s="142">
        <v>0</v>
      </c>
      <c r="T120" s="143">
        <f>S120*H120</f>
        <v>0</v>
      </c>
      <c r="AR120" s="144" t="s">
        <v>368</v>
      </c>
      <c r="AT120" s="144" t="s">
        <v>308</v>
      </c>
      <c r="AU120" s="144" t="s">
        <v>79</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368</v>
      </c>
      <c r="BM120" s="144" t="s">
        <v>618</v>
      </c>
    </row>
    <row r="121" spans="2:65" s="1" customFormat="1" ht="16.5" customHeight="1">
      <c r="B121" s="33"/>
      <c r="C121" s="133" t="s">
        <v>468</v>
      </c>
      <c r="D121" s="133" t="s">
        <v>308</v>
      </c>
      <c r="E121" s="134" t="s">
        <v>6944</v>
      </c>
      <c r="F121" s="135" t="s">
        <v>2963</v>
      </c>
      <c r="G121" s="136" t="s">
        <v>2061</v>
      </c>
      <c r="H121" s="137">
        <v>9</v>
      </c>
      <c r="I121" s="138"/>
      <c r="J121" s="139">
        <f>ROUND(I121*H121,2)</f>
        <v>0</v>
      </c>
      <c r="K121" s="135" t="s">
        <v>311</v>
      </c>
      <c r="L121" s="33"/>
      <c r="M121" s="140" t="s">
        <v>21</v>
      </c>
      <c r="N121" s="141" t="s">
        <v>43</v>
      </c>
      <c r="P121" s="142">
        <f>O121*H121</f>
        <v>0</v>
      </c>
      <c r="Q121" s="142">
        <v>0</v>
      </c>
      <c r="R121" s="142">
        <f>Q121*H121</f>
        <v>0</v>
      </c>
      <c r="S121" s="142">
        <v>0</v>
      </c>
      <c r="T121" s="143">
        <f>S121*H121</f>
        <v>0</v>
      </c>
      <c r="AR121" s="144" t="s">
        <v>368</v>
      </c>
      <c r="AT121" s="144" t="s">
        <v>308</v>
      </c>
      <c r="AU121" s="144" t="s">
        <v>79</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368</v>
      </c>
      <c r="BM121" s="144" t="s">
        <v>635</v>
      </c>
    </row>
    <row r="122" spans="2:65" s="1" customFormat="1" ht="16.5" customHeight="1">
      <c r="B122" s="33"/>
      <c r="C122" s="133" t="s">
        <v>476</v>
      </c>
      <c r="D122" s="133" t="s">
        <v>308</v>
      </c>
      <c r="E122" s="134" t="s">
        <v>6945</v>
      </c>
      <c r="F122" s="135" t="s">
        <v>5875</v>
      </c>
      <c r="G122" s="136" t="s">
        <v>1336</v>
      </c>
      <c r="H122" s="137">
        <v>48</v>
      </c>
      <c r="I122" s="138"/>
      <c r="J122" s="139">
        <f>ROUND(I122*H122,2)</f>
        <v>0</v>
      </c>
      <c r="K122" s="135" t="s">
        <v>311</v>
      </c>
      <c r="L122" s="33"/>
      <c r="M122" s="140" t="s">
        <v>21</v>
      </c>
      <c r="N122" s="141" t="s">
        <v>43</v>
      </c>
      <c r="P122" s="142">
        <f>O122*H122</f>
        <v>0</v>
      </c>
      <c r="Q122" s="142">
        <v>0</v>
      </c>
      <c r="R122" s="142">
        <f>Q122*H122</f>
        <v>0</v>
      </c>
      <c r="S122" s="142">
        <v>0</v>
      </c>
      <c r="T122" s="143">
        <f>S122*H122</f>
        <v>0</v>
      </c>
      <c r="AR122" s="144" t="s">
        <v>368</v>
      </c>
      <c r="AT122" s="144" t="s">
        <v>308</v>
      </c>
      <c r="AU122" s="144" t="s">
        <v>79</v>
      </c>
      <c r="AY122" s="18" t="s">
        <v>306</v>
      </c>
      <c r="BE122" s="145">
        <f>IF(N122="základní",J122,0)</f>
        <v>0</v>
      </c>
      <c r="BF122" s="145">
        <f>IF(N122="snížená",J122,0)</f>
        <v>0</v>
      </c>
      <c r="BG122" s="145">
        <f>IF(N122="zákl. přenesená",J122,0)</f>
        <v>0</v>
      </c>
      <c r="BH122" s="145">
        <f>IF(N122="sníž. přenesená",J122,0)</f>
        <v>0</v>
      </c>
      <c r="BI122" s="145">
        <f>IF(N122="nulová",J122,0)</f>
        <v>0</v>
      </c>
      <c r="BJ122" s="18" t="s">
        <v>79</v>
      </c>
      <c r="BK122" s="145">
        <f>ROUND(I122*H122,2)</f>
        <v>0</v>
      </c>
      <c r="BL122" s="18" t="s">
        <v>368</v>
      </c>
      <c r="BM122" s="144" t="s">
        <v>646</v>
      </c>
    </row>
    <row r="123" spans="2:65" s="1" customFormat="1" ht="16.5" customHeight="1">
      <c r="B123" s="33"/>
      <c r="C123" s="133" t="s">
        <v>482</v>
      </c>
      <c r="D123" s="133" t="s">
        <v>308</v>
      </c>
      <c r="E123" s="134" t="s">
        <v>6946</v>
      </c>
      <c r="F123" s="135" t="s">
        <v>5779</v>
      </c>
      <c r="G123" s="136" t="s">
        <v>2087</v>
      </c>
      <c r="H123" s="137">
        <v>1</v>
      </c>
      <c r="I123" s="138"/>
      <c r="J123" s="139">
        <f>ROUND(I123*H123,2)</f>
        <v>0</v>
      </c>
      <c r="K123" s="135" t="s">
        <v>311</v>
      </c>
      <c r="L123" s="33"/>
      <c r="M123" s="140" t="s">
        <v>21</v>
      </c>
      <c r="N123" s="141" t="s">
        <v>43</v>
      </c>
      <c r="P123" s="142">
        <f>O123*H123</f>
        <v>0</v>
      </c>
      <c r="Q123" s="142">
        <v>0</v>
      </c>
      <c r="R123" s="142">
        <f>Q123*H123</f>
        <v>0</v>
      </c>
      <c r="S123" s="142">
        <v>0</v>
      </c>
      <c r="T123" s="143">
        <f>S123*H123</f>
        <v>0</v>
      </c>
      <c r="AR123" s="144" t="s">
        <v>368</v>
      </c>
      <c r="AT123" s="144" t="s">
        <v>308</v>
      </c>
      <c r="AU123" s="144" t="s">
        <v>79</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368</v>
      </c>
      <c r="BM123" s="144" t="s">
        <v>658</v>
      </c>
    </row>
    <row r="124" spans="2:65" s="11" customFormat="1" ht="25.9" customHeight="1">
      <c r="B124" s="121"/>
      <c r="D124" s="122" t="s">
        <v>71</v>
      </c>
      <c r="E124" s="123" t="s">
        <v>3340</v>
      </c>
      <c r="F124" s="123" t="s">
        <v>3007</v>
      </c>
      <c r="I124" s="124"/>
      <c r="J124" s="125">
        <f>BK124</f>
        <v>0</v>
      </c>
      <c r="L124" s="121"/>
      <c r="M124" s="126"/>
      <c r="P124" s="127">
        <f>SUM(P125:P127)</f>
        <v>0</v>
      </c>
      <c r="R124" s="127">
        <f>SUM(R125:R127)</f>
        <v>0</v>
      </c>
      <c r="T124" s="128">
        <f>SUM(T125:T127)</f>
        <v>0</v>
      </c>
      <c r="AR124" s="122" t="s">
        <v>79</v>
      </c>
      <c r="AT124" s="129" t="s">
        <v>71</v>
      </c>
      <c r="AU124" s="129" t="s">
        <v>72</v>
      </c>
      <c r="AY124" s="122" t="s">
        <v>306</v>
      </c>
      <c r="BK124" s="130">
        <f>SUM(BK125:BK127)</f>
        <v>0</v>
      </c>
    </row>
    <row r="125" spans="2:65" s="1" customFormat="1" ht="16.5" customHeight="1">
      <c r="B125" s="33"/>
      <c r="C125" s="133" t="s">
        <v>489</v>
      </c>
      <c r="D125" s="133" t="s">
        <v>308</v>
      </c>
      <c r="E125" s="134" t="s">
        <v>6947</v>
      </c>
      <c r="F125" s="135" t="s">
        <v>3009</v>
      </c>
      <c r="G125" s="136" t="s">
        <v>422</v>
      </c>
      <c r="H125" s="137">
        <v>1</v>
      </c>
      <c r="I125" s="138"/>
      <c r="J125" s="139">
        <f>ROUND(I125*H125,2)</f>
        <v>0</v>
      </c>
      <c r="K125" s="135" t="s">
        <v>311</v>
      </c>
      <c r="L125" s="33"/>
      <c r="M125" s="140" t="s">
        <v>21</v>
      </c>
      <c r="N125" s="141" t="s">
        <v>43</v>
      </c>
      <c r="P125" s="142">
        <f>O125*H125</f>
        <v>0</v>
      </c>
      <c r="Q125" s="142">
        <v>0</v>
      </c>
      <c r="R125" s="142">
        <f>Q125*H125</f>
        <v>0</v>
      </c>
      <c r="S125" s="142">
        <v>0</v>
      </c>
      <c r="T125" s="143">
        <f>S125*H125</f>
        <v>0</v>
      </c>
      <c r="AR125" s="144" t="s">
        <v>108</v>
      </c>
      <c r="AT125" s="144" t="s">
        <v>308</v>
      </c>
      <c r="AU125" s="144" t="s">
        <v>79</v>
      </c>
      <c r="AY125" s="18" t="s">
        <v>306</v>
      </c>
      <c r="BE125" s="145">
        <f>IF(N125="základní",J125,0)</f>
        <v>0</v>
      </c>
      <c r="BF125" s="145">
        <f>IF(N125="snížená",J125,0)</f>
        <v>0</v>
      </c>
      <c r="BG125" s="145">
        <f>IF(N125="zákl. přenesená",J125,0)</f>
        <v>0</v>
      </c>
      <c r="BH125" s="145">
        <f>IF(N125="sníž. přenesená",J125,0)</f>
        <v>0</v>
      </c>
      <c r="BI125" s="145">
        <f>IF(N125="nulová",J125,0)</f>
        <v>0</v>
      </c>
      <c r="BJ125" s="18" t="s">
        <v>79</v>
      </c>
      <c r="BK125" s="145">
        <f>ROUND(I125*H125,2)</f>
        <v>0</v>
      </c>
      <c r="BL125" s="18" t="s">
        <v>108</v>
      </c>
      <c r="BM125" s="144" t="s">
        <v>680</v>
      </c>
    </row>
    <row r="126" spans="2:65" s="1" customFormat="1" ht="16.5" customHeight="1">
      <c r="B126" s="33"/>
      <c r="C126" s="133" t="s">
        <v>497</v>
      </c>
      <c r="D126" s="133" t="s">
        <v>308</v>
      </c>
      <c r="E126" s="134" t="s">
        <v>6948</v>
      </c>
      <c r="F126" s="135" t="s">
        <v>6949</v>
      </c>
      <c r="G126" s="136" t="s">
        <v>1336</v>
      </c>
      <c r="H126" s="137">
        <v>180</v>
      </c>
      <c r="I126" s="138"/>
      <c r="J126" s="139">
        <f>ROUND(I126*H126,2)</f>
        <v>0</v>
      </c>
      <c r="K126" s="135" t="s">
        <v>311</v>
      </c>
      <c r="L126" s="33"/>
      <c r="M126" s="140" t="s">
        <v>21</v>
      </c>
      <c r="N126" s="141" t="s">
        <v>43</v>
      </c>
      <c r="P126" s="142">
        <f>O126*H126</f>
        <v>0</v>
      </c>
      <c r="Q126" s="142">
        <v>0</v>
      </c>
      <c r="R126" s="142">
        <f>Q126*H126</f>
        <v>0</v>
      </c>
      <c r="S126" s="142">
        <v>0</v>
      </c>
      <c r="T126" s="143">
        <f>S126*H126</f>
        <v>0</v>
      </c>
      <c r="AR126" s="144" t="s">
        <v>108</v>
      </c>
      <c r="AT126" s="144" t="s">
        <v>308</v>
      </c>
      <c r="AU126" s="144" t="s">
        <v>79</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709</v>
      </c>
    </row>
    <row r="127" spans="2:65" s="1" customFormat="1" ht="16.5" customHeight="1">
      <c r="B127" s="33"/>
      <c r="C127" s="133" t="s">
        <v>504</v>
      </c>
      <c r="D127" s="133" t="s">
        <v>308</v>
      </c>
      <c r="E127" s="134" t="s">
        <v>6950</v>
      </c>
      <c r="F127" s="135" t="s">
        <v>6951</v>
      </c>
      <c r="G127" s="136" t="s">
        <v>2087</v>
      </c>
      <c r="H127" s="137">
        <v>1</v>
      </c>
      <c r="I127" s="138"/>
      <c r="J127" s="139">
        <f>ROUND(I127*H127,2)</f>
        <v>0</v>
      </c>
      <c r="K127" s="135" t="s">
        <v>311</v>
      </c>
      <c r="L127" s="33"/>
      <c r="M127" s="196" t="s">
        <v>21</v>
      </c>
      <c r="N127" s="197" t="s">
        <v>43</v>
      </c>
      <c r="O127" s="194"/>
      <c r="P127" s="198">
        <f>O127*H127</f>
        <v>0</v>
      </c>
      <c r="Q127" s="198">
        <v>0</v>
      </c>
      <c r="R127" s="198">
        <f>Q127*H127</f>
        <v>0</v>
      </c>
      <c r="S127" s="198">
        <v>0</v>
      </c>
      <c r="T127" s="199">
        <f>S127*H127</f>
        <v>0</v>
      </c>
      <c r="AR127" s="144" t="s">
        <v>108</v>
      </c>
      <c r="AT127" s="144" t="s">
        <v>308</v>
      </c>
      <c r="AU127" s="144" t="s">
        <v>79</v>
      </c>
      <c r="AY127" s="18" t="s">
        <v>306</v>
      </c>
      <c r="BE127" s="145">
        <f>IF(N127="základní",J127,0)</f>
        <v>0</v>
      </c>
      <c r="BF127" s="145">
        <f>IF(N127="snížená",J127,0)</f>
        <v>0</v>
      </c>
      <c r="BG127" s="145">
        <f>IF(N127="zákl. přenesená",J127,0)</f>
        <v>0</v>
      </c>
      <c r="BH127" s="145">
        <f>IF(N127="sníž. přenesená",J127,0)</f>
        <v>0</v>
      </c>
      <c r="BI127" s="145">
        <f>IF(N127="nulová",J127,0)</f>
        <v>0</v>
      </c>
      <c r="BJ127" s="18" t="s">
        <v>79</v>
      </c>
      <c r="BK127" s="145">
        <f>ROUND(I127*H127,2)</f>
        <v>0</v>
      </c>
      <c r="BL127" s="18" t="s">
        <v>108</v>
      </c>
      <c r="BM127" s="144" t="s">
        <v>719</v>
      </c>
    </row>
    <row r="128" spans="2:65" s="1" customFormat="1" ht="6.95" customHeight="1">
      <c r="B128" s="41"/>
      <c r="C128" s="42"/>
      <c r="D128" s="42"/>
      <c r="E128" s="42"/>
      <c r="F128" s="42"/>
      <c r="G128" s="42"/>
      <c r="H128" s="42"/>
      <c r="I128" s="42"/>
      <c r="J128" s="42"/>
      <c r="K128" s="42"/>
      <c r="L128" s="33"/>
    </row>
  </sheetData>
  <sheetProtection algorithmName="SHA-512" hashValue="jbaVPqc0xWRn0qYhbywc1MAkmydlC1yntfaXnlpl/DYsIztS5tfXHXPsvHwRfrca8IuZHpxmNzDjHfUixzDW+Q==" saltValue="ZaHh+3OpRhjuG4vo837WobuBlejdM+43Ykup/xXfob6AAen0UfMLgsmuF69KTg5OGiOeLWF0kNL2ReX3b8CPOw==" spinCount="100000" sheet="1" objects="1" scenarios="1" formatColumns="0" formatRows="0" autoFilter="0"/>
  <autoFilter ref="C94:K127" xr:uid="{00000000-0009-0000-0000-00002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11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233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 customHeight="1">
      <c r="B8" s="21"/>
      <c r="D8" s="28" t="s">
        <v>255</v>
      </c>
      <c r="L8" s="21"/>
    </row>
    <row r="9" spans="2:46" s="1" customFormat="1" ht="16.5" customHeight="1">
      <c r="B9" s="33"/>
      <c r="E9" s="340" t="s">
        <v>6216</v>
      </c>
      <c r="F9" s="342"/>
      <c r="G9" s="342"/>
      <c r="H9" s="342"/>
      <c r="L9" s="33"/>
    </row>
    <row r="10" spans="2:46" s="1" customFormat="1" ht="12" customHeight="1">
      <c r="B10" s="33"/>
      <c r="D10" s="28" t="s">
        <v>257</v>
      </c>
      <c r="L10" s="33"/>
    </row>
    <row r="11" spans="2:46" s="1" customFormat="1" ht="16.5" customHeight="1">
      <c r="B11" s="33"/>
      <c r="E11" s="319" t="s">
        <v>6952</v>
      </c>
      <c r="F11" s="342"/>
      <c r="G11" s="342"/>
      <c r="H11" s="342"/>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3" t="str">
        <f>'Rekapitulace stavby'!E14</f>
        <v>Vyplň údaj</v>
      </c>
      <c r="F20" s="332"/>
      <c r="G20" s="332"/>
      <c r="H20" s="332"/>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6218</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36" t="s">
        <v>3594</v>
      </c>
      <c r="F29" s="336"/>
      <c r="G29" s="336"/>
      <c r="H29" s="336"/>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ROUND(J90,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ROUND((SUM(BE90:BE115)),  2)</f>
        <v>0</v>
      </c>
      <c r="I35" s="95">
        <v>0.21</v>
      </c>
      <c r="J35" s="81">
        <f>ROUND(((SUM(BE90:BE115))*I35),  2)</f>
        <v>0</v>
      </c>
      <c r="L35" s="33"/>
    </row>
    <row r="36" spans="2:12" s="1" customFormat="1" ht="14.45" customHeight="1">
      <c r="B36" s="33"/>
      <c r="E36" s="28" t="s">
        <v>44</v>
      </c>
      <c r="F36" s="81">
        <f>ROUND((SUM(BF90:BF115)),  2)</f>
        <v>0</v>
      </c>
      <c r="I36" s="95">
        <v>0.12</v>
      </c>
      <c r="J36" s="81">
        <f>ROUND(((SUM(BF90:BF115))*I36),  2)</f>
        <v>0</v>
      </c>
      <c r="L36" s="33"/>
    </row>
    <row r="37" spans="2:12" s="1" customFormat="1" ht="14.45" hidden="1" customHeight="1">
      <c r="B37" s="33"/>
      <c r="E37" s="28" t="s">
        <v>45</v>
      </c>
      <c r="F37" s="81">
        <f>ROUND((SUM(BG90:BG115)),  2)</f>
        <v>0</v>
      </c>
      <c r="I37" s="95">
        <v>0.21</v>
      </c>
      <c r="J37" s="81">
        <f>0</f>
        <v>0</v>
      </c>
      <c r="L37" s="33"/>
    </row>
    <row r="38" spans="2:12" s="1" customFormat="1" ht="14.45" hidden="1" customHeight="1">
      <c r="B38" s="33"/>
      <c r="E38" s="28" t="s">
        <v>46</v>
      </c>
      <c r="F38" s="81">
        <f>ROUND((SUM(BH90:BH115)),  2)</f>
        <v>0</v>
      </c>
      <c r="I38" s="95">
        <v>0.12</v>
      </c>
      <c r="J38" s="81">
        <f>0</f>
        <v>0</v>
      </c>
      <c r="L38" s="33"/>
    </row>
    <row r="39" spans="2:12" s="1" customFormat="1" ht="14.45" hidden="1" customHeight="1">
      <c r="B39" s="33"/>
      <c r="E39" s="28" t="s">
        <v>47</v>
      </c>
      <c r="F39" s="81">
        <f>ROUND((SUM(BI90:BI115)),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40" t="str">
        <f>E7</f>
        <v>UPOL FTK – Rekonstrukce infrastruktury v areálu Neředín</v>
      </c>
      <c r="F50" s="341"/>
      <c r="G50" s="341"/>
      <c r="H50" s="341"/>
      <c r="L50" s="33"/>
    </row>
    <row r="51" spans="2:47" ht="12" customHeight="1">
      <c r="B51" s="21"/>
      <c r="C51" s="28" t="s">
        <v>255</v>
      </c>
      <c r="L51" s="21"/>
    </row>
    <row r="52" spans="2:47" s="1" customFormat="1" ht="16.5" customHeight="1">
      <c r="B52" s="33"/>
      <c r="E52" s="340" t="s">
        <v>6216</v>
      </c>
      <c r="F52" s="342"/>
      <c r="G52" s="342"/>
      <c r="H52" s="342"/>
      <c r="L52" s="33"/>
    </row>
    <row r="53" spans="2:47" s="1" customFormat="1" ht="12" customHeight="1">
      <c r="B53" s="33"/>
      <c r="C53" s="28" t="s">
        <v>257</v>
      </c>
      <c r="L53" s="33"/>
    </row>
    <row r="54" spans="2:47" s="1" customFormat="1" ht="16.5" customHeight="1">
      <c r="B54" s="33"/>
      <c r="E54" s="319" t="str">
        <f>E11</f>
        <v>2024/HEX/04-03-VON - Vedlejší a ostatní náklady</v>
      </c>
      <c r="F54" s="342"/>
      <c r="G54" s="342"/>
      <c r="H54" s="342"/>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25.7" customHeight="1">
      <c r="B59" s="33"/>
      <c r="C59" s="28" t="s">
        <v>30</v>
      </c>
      <c r="F59" s="26" t="str">
        <f>IF(E20="","",E20)</f>
        <v>Vyplň údaj</v>
      </c>
      <c r="I59" s="28" t="s">
        <v>35</v>
      </c>
      <c r="J59" s="31" t="str">
        <f>E26</f>
        <v>M.Podroužková,Ing.B.Studničková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J90</f>
        <v>0</v>
      </c>
      <c r="L63" s="33"/>
      <c r="AU63" s="18" t="s">
        <v>266</v>
      </c>
    </row>
    <row r="64" spans="2:47" s="8" customFormat="1" ht="24.95" customHeight="1">
      <c r="B64" s="105"/>
      <c r="D64" s="106" t="s">
        <v>3510</v>
      </c>
      <c r="E64" s="107"/>
      <c r="F64" s="107"/>
      <c r="G64" s="107"/>
      <c r="H64" s="107"/>
      <c r="I64" s="107"/>
      <c r="J64" s="108">
        <f>J91</f>
        <v>0</v>
      </c>
      <c r="L64" s="105"/>
    </row>
    <row r="65" spans="2:12" s="9" customFormat="1" ht="19.899999999999999" customHeight="1">
      <c r="B65" s="109"/>
      <c r="D65" s="110" t="s">
        <v>3511</v>
      </c>
      <c r="E65" s="111"/>
      <c r="F65" s="111"/>
      <c r="G65" s="111"/>
      <c r="H65" s="111"/>
      <c r="I65" s="111"/>
      <c r="J65" s="112">
        <f>J92</f>
        <v>0</v>
      </c>
      <c r="L65" s="109"/>
    </row>
    <row r="66" spans="2:12" s="9" customFormat="1" ht="19.899999999999999" customHeight="1">
      <c r="B66" s="109"/>
      <c r="D66" s="110" t="s">
        <v>3512</v>
      </c>
      <c r="E66" s="111"/>
      <c r="F66" s="111"/>
      <c r="G66" s="111"/>
      <c r="H66" s="111"/>
      <c r="I66" s="111"/>
      <c r="J66" s="112">
        <f>J98</f>
        <v>0</v>
      </c>
      <c r="L66" s="109"/>
    </row>
    <row r="67" spans="2:12" s="9" customFormat="1" ht="19.899999999999999" customHeight="1">
      <c r="B67" s="109"/>
      <c r="D67" s="110" t="s">
        <v>3513</v>
      </c>
      <c r="E67" s="111"/>
      <c r="F67" s="111"/>
      <c r="G67" s="111"/>
      <c r="H67" s="111"/>
      <c r="I67" s="111"/>
      <c r="J67" s="112">
        <f>J105</f>
        <v>0</v>
      </c>
      <c r="L67" s="109"/>
    </row>
    <row r="68" spans="2:12" s="9" customFormat="1" ht="19.899999999999999" customHeight="1">
      <c r="B68" s="109"/>
      <c r="D68" s="110" t="s">
        <v>3516</v>
      </c>
      <c r="E68" s="111"/>
      <c r="F68" s="111"/>
      <c r="G68" s="111"/>
      <c r="H68" s="111"/>
      <c r="I68" s="111"/>
      <c r="J68" s="112">
        <f>J109</f>
        <v>0</v>
      </c>
      <c r="L68" s="109"/>
    </row>
    <row r="69" spans="2:12" s="1" customFormat="1" ht="21.75" customHeight="1">
      <c r="B69" s="33"/>
      <c r="L69" s="33"/>
    </row>
    <row r="70" spans="2:12" s="1" customFormat="1" ht="6.95" customHeight="1">
      <c r="B70" s="41"/>
      <c r="C70" s="42"/>
      <c r="D70" s="42"/>
      <c r="E70" s="42"/>
      <c r="F70" s="42"/>
      <c r="G70" s="42"/>
      <c r="H70" s="42"/>
      <c r="I70" s="42"/>
      <c r="J70" s="42"/>
      <c r="K70" s="42"/>
      <c r="L70" s="33"/>
    </row>
    <row r="74" spans="2:12" s="1" customFormat="1" ht="6.95" customHeight="1">
      <c r="B74" s="43"/>
      <c r="C74" s="44"/>
      <c r="D74" s="44"/>
      <c r="E74" s="44"/>
      <c r="F74" s="44"/>
      <c r="G74" s="44"/>
      <c r="H74" s="44"/>
      <c r="I74" s="44"/>
      <c r="J74" s="44"/>
      <c r="K74" s="44"/>
      <c r="L74" s="33"/>
    </row>
    <row r="75" spans="2:12" s="1" customFormat="1" ht="24.95" customHeight="1">
      <c r="B75" s="33"/>
      <c r="C75" s="22" t="s">
        <v>291</v>
      </c>
      <c r="L75" s="33"/>
    </row>
    <row r="76" spans="2:12" s="1" customFormat="1" ht="6.95" customHeight="1">
      <c r="B76" s="33"/>
      <c r="L76" s="33"/>
    </row>
    <row r="77" spans="2:12" s="1" customFormat="1" ht="12" customHeight="1">
      <c r="B77" s="33"/>
      <c r="C77" s="28" t="s">
        <v>16</v>
      </c>
      <c r="L77" s="33"/>
    </row>
    <row r="78" spans="2:12" s="1" customFormat="1" ht="16.5" customHeight="1">
      <c r="B78" s="33"/>
      <c r="E78" s="340" t="str">
        <f>E7</f>
        <v>UPOL FTK – Rekonstrukce infrastruktury v areálu Neředín</v>
      </c>
      <c r="F78" s="341"/>
      <c r="G78" s="341"/>
      <c r="H78" s="341"/>
      <c r="L78" s="33"/>
    </row>
    <row r="79" spans="2:12" ht="12" customHeight="1">
      <c r="B79" s="21"/>
      <c r="C79" s="28" t="s">
        <v>255</v>
      </c>
      <c r="L79" s="21"/>
    </row>
    <row r="80" spans="2:12" s="1" customFormat="1" ht="16.5" customHeight="1">
      <c r="B80" s="33"/>
      <c r="E80" s="340" t="s">
        <v>6216</v>
      </c>
      <c r="F80" s="342"/>
      <c r="G80" s="342"/>
      <c r="H80" s="342"/>
      <c r="L80" s="33"/>
    </row>
    <row r="81" spans="2:65" s="1" customFormat="1" ht="12" customHeight="1">
      <c r="B81" s="33"/>
      <c r="C81" s="28" t="s">
        <v>257</v>
      </c>
      <c r="L81" s="33"/>
    </row>
    <row r="82" spans="2:65" s="1" customFormat="1" ht="16.5" customHeight="1">
      <c r="B82" s="33"/>
      <c r="E82" s="319" t="str">
        <f>E11</f>
        <v>2024/HEX/04-03-VON - Vedlejší a ostatní náklady</v>
      </c>
      <c r="F82" s="342"/>
      <c r="G82" s="342"/>
      <c r="H82" s="342"/>
      <c r="L82" s="33"/>
    </row>
    <row r="83" spans="2:65" s="1" customFormat="1" ht="6.95" customHeight="1">
      <c r="B83" s="33"/>
      <c r="L83" s="33"/>
    </row>
    <row r="84" spans="2:65" s="1" customFormat="1" ht="12" customHeight="1">
      <c r="B84" s="33"/>
      <c r="C84" s="28" t="s">
        <v>22</v>
      </c>
      <c r="F84" s="26" t="str">
        <f>F14</f>
        <v xml:space="preserve"> </v>
      </c>
      <c r="I84" s="28" t="s">
        <v>24</v>
      </c>
      <c r="J84" s="49" t="str">
        <f>IF(J14="","",J14)</f>
        <v>4. 4. 2024</v>
      </c>
      <c r="L84" s="33"/>
    </row>
    <row r="85" spans="2:65" s="1" customFormat="1" ht="6.95" customHeight="1">
      <c r="B85" s="33"/>
      <c r="L85" s="33"/>
    </row>
    <row r="86" spans="2:65" s="1" customFormat="1" ht="15.2" customHeight="1">
      <c r="B86" s="33"/>
      <c r="C86" s="28" t="s">
        <v>26</v>
      </c>
      <c r="F86" s="26" t="str">
        <f>E17</f>
        <v>UPOL FTK</v>
      </c>
      <c r="I86" s="28" t="s">
        <v>32</v>
      </c>
      <c r="J86" s="31" t="str">
        <f>E23</f>
        <v>Hexaplan International</v>
      </c>
      <c r="L86" s="33"/>
    </row>
    <row r="87" spans="2:65" s="1" customFormat="1" ht="25.7" customHeight="1">
      <c r="B87" s="33"/>
      <c r="C87" s="28" t="s">
        <v>30</v>
      </c>
      <c r="F87" s="26" t="str">
        <f>IF(E20="","",E20)</f>
        <v>Vyplň údaj</v>
      </c>
      <c r="I87" s="28" t="s">
        <v>35</v>
      </c>
      <c r="J87" s="31" t="str">
        <f>E26</f>
        <v>M.Podroužková,Ing.B.Studničková</v>
      </c>
      <c r="L87" s="33"/>
    </row>
    <row r="88" spans="2:65" s="1" customFormat="1" ht="10.35" customHeight="1">
      <c r="B88" s="33"/>
      <c r="L88" s="33"/>
    </row>
    <row r="89" spans="2:65" s="10" customFormat="1" ht="29.25" customHeight="1">
      <c r="B89" s="113"/>
      <c r="C89" s="114" t="s">
        <v>292</v>
      </c>
      <c r="D89" s="115" t="s">
        <v>57</v>
      </c>
      <c r="E89" s="115" t="s">
        <v>53</v>
      </c>
      <c r="F89" s="115" t="s">
        <v>54</v>
      </c>
      <c r="G89" s="115" t="s">
        <v>293</v>
      </c>
      <c r="H89" s="115" t="s">
        <v>294</v>
      </c>
      <c r="I89" s="115" t="s">
        <v>295</v>
      </c>
      <c r="J89" s="115" t="s">
        <v>265</v>
      </c>
      <c r="K89" s="116" t="s">
        <v>296</v>
      </c>
      <c r="L89" s="113"/>
      <c r="M89" s="55" t="s">
        <v>21</v>
      </c>
      <c r="N89" s="56" t="s">
        <v>42</v>
      </c>
      <c r="O89" s="56" t="s">
        <v>297</v>
      </c>
      <c r="P89" s="56" t="s">
        <v>298</v>
      </c>
      <c r="Q89" s="56" t="s">
        <v>299</v>
      </c>
      <c r="R89" s="56" t="s">
        <v>300</v>
      </c>
      <c r="S89" s="56" t="s">
        <v>301</v>
      </c>
      <c r="T89" s="57" t="s">
        <v>302</v>
      </c>
    </row>
    <row r="90" spans="2:65" s="1" customFormat="1" ht="22.9" customHeight="1">
      <c r="B90" s="33"/>
      <c r="C90" s="60" t="s">
        <v>303</v>
      </c>
      <c r="J90" s="117">
        <f>BK90</f>
        <v>0</v>
      </c>
      <c r="L90" s="33"/>
      <c r="M90" s="58"/>
      <c r="N90" s="50"/>
      <c r="O90" s="50"/>
      <c r="P90" s="118">
        <f>P91</f>
        <v>0</v>
      </c>
      <c r="Q90" s="50"/>
      <c r="R90" s="118">
        <f>R91</f>
        <v>0</v>
      </c>
      <c r="S90" s="50"/>
      <c r="T90" s="119">
        <f>T91</f>
        <v>0</v>
      </c>
      <c r="AT90" s="18" t="s">
        <v>71</v>
      </c>
      <c r="AU90" s="18" t="s">
        <v>266</v>
      </c>
      <c r="BK90" s="120">
        <f>BK91</f>
        <v>0</v>
      </c>
    </row>
    <row r="91" spans="2:65" s="11" customFormat="1" ht="25.9" customHeight="1">
      <c r="B91" s="121"/>
      <c r="D91" s="122" t="s">
        <v>71</v>
      </c>
      <c r="E91" s="123" t="s">
        <v>3517</v>
      </c>
      <c r="F91" s="123" t="s">
        <v>3518</v>
      </c>
      <c r="I91" s="124"/>
      <c r="J91" s="125">
        <f>BK91</f>
        <v>0</v>
      </c>
      <c r="L91" s="121"/>
      <c r="M91" s="126"/>
      <c r="P91" s="127">
        <f>P92+P98+P105+P109</f>
        <v>0</v>
      </c>
      <c r="R91" s="127">
        <f>R92+R98+R105+R109</f>
        <v>0</v>
      </c>
      <c r="T91" s="128">
        <f>T92+T98+T105+T109</f>
        <v>0</v>
      </c>
      <c r="AR91" s="122" t="s">
        <v>343</v>
      </c>
      <c r="AT91" s="129" t="s">
        <v>71</v>
      </c>
      <c r="AU91" s="129" t="s">
        <v>72</v>
      </c>
      <c r="AY91" s="122" t="s">
        <v>306</v>
      </c>
      <c r="BK91" s="130">
        <f>BK92+BK98+BK105+BK109</f>
        <v>0</v>
      </c>
    </row>
    <row r="92" spans="2:65" s="11" customFormat="1" ht="22.9" customHeight="1">
      <c r="B92" s="121"/>
      <c r="D92" s="122" t="s">
        <v>71</v>
      </c>
      <c r="E92" s="131" t="s">
        <v>3519</v>
      </c>
      <c r="F92" s="131" t="s">
        <v>3520</v>
      </c>
      <c r="I92" s="124"/>
      <c r="J92" s="132">
        <f>BK92</f>
        <v>0</v>
      </c>
      <c r="L92" s="121"/>
      <c r="M92" s="126"/>
      <c r="P92" s="127">
        <f>SUM(P93:P97)</f>
        <v>0</v>
      </c>
      <c r="R92" s="127">
        <f>SUM(R93:R97)</f>
        <v>0</v>
      </c>
      <c r="T92" s="128">
        <f>SUM(T93:T97)</f>
        <v>0</v>
      </c>
      <c r="AR92" s="122" t="s">
        <v>343</v>
      </c>
      <c r="AT92" s="129" t="s">
        <v>71</v>
      </c>
      <c r="AU92" s="129" t="s">
        <v>79</v>
      </c>
      <c r="AY92" s="122" t="s">
        <v>306</v>
      </c>
      <c r="BK92" s="130">
        <f>SUM(BK93:BK97)</f>
        <v>0</v>
      </c>
    </row>
    <row r="93" spans="2:65" s="1" customFormat="1" ht="16.5" customHeight="1">
      <c r="B93" s="33"/>
      <c r="C93" s="133" t="s">
        <v>79</v>
      </c>
      <c r="D93" s="133" t="s">
        <v>308</v>
      </c>
      <c r="E93" s="134" t="s">
        <v>3530</v>
      </c>
      <c r="F93" s="135" t="s">
        <v>3531</v>
      </c>
      <c r="G93" s="136" t="s">
        <v>5493</v>
      </c>
      <c r="H93" s="137">
        <v>1</v>
      </c>
      <c r="I93" s="138"/>
      <c r="J93" s="139">
        <f>ROUND(I93*H93,2)</f>
        <v>0</v>
      </c>
      <c r="K93" s="135" t="s">
        <v>3596</v>
      </c>
      <c r="L93" s="33"/>
      <c r="M93" s="140" t="s">
        <v>21</v>
      </c>
      <c r="N93" s="141" t="s">
        <v>43</v>
      </c>
      <c r="P93" s="142">
        <f>O93*H93</f>
        <v>0</v>
      </c>
      <c r="Q93" s="142">
        <v>0</v>
      </c>
      <c r="R93" s="142">
        <f>Q93*H93</f>
        <v>0</v>
      </c>
      <c r="S93" s="142">
        <v>0</v>
      </c>
      <c r="T93" s="143">
        <f>S93*H93</f>
        <v>0</v>
      </c>
      <c r="AR93" s="144" t="s">
        <v>108</v>
      </c>
      <c r="AT93" s="144" t="s">
        <v>308</v>
      </c>
      <c r="AU93" s="144" t="s">
        <v>81</v>
      </c>
      <c r="AY93" s="18" t="s">
        <v>306</v>
      </c>
      <c r="BE93" s="145">
        <f>IF(N93="základní",J93,0)</f>
        <v>0</v>
      </c>
      <c r="BF93" s="145">
        <f>IF(N93="snížená",J93,0)</f>
        <v>0</v>
      </c>
      <c r="BG93" s="145">
        <f>IF(N93="zákl. přenesená",J93,0)</f>
        <v>0</v>
      </c>
      <c r="BH93" s="145">
        <f>IF(N93="sníž. přenesená",J93,0)</f>
        <v>0</v>
      </c>
      <c r="BI93" s="145">
        <f>IF(N93="nulová",J93,0)</f>
        <v>0</v>
      </c>
      <c r="BJ93" s="18" t="s">
        <v>79</v>
      </c>
      <c r="BK93" s="145">
        <f>ROUND(I93*H93,2)</f>
        <v>0</v>
      </c>
      <c r="BL93" s="18" t="s">
        <v>108</v>
      </c>
      <c r="BM93" s="144" t="s">
        <v>81</v>
      </c>
    </row>
    <row r="94" spans="2:65" s="1" customFormat="1">
      <c r="B94" s="33"/>
      <c r="D94" s="161" t="s">
        <v>321</v>
      </c>
      <c r="F94" s="162" t="s">
        <v>6197</v>
      </c>
      <c r="I94" s="163"/>
      <c r="L94" s="33"/>
      <c r="M94" s="164"/>
      <c r="T94" s="52"/>
      <c r="AT94" s="18" t="s">
        <v>321</v>
      </c>
      <c r="AU94" s="18" t="s">
        <v>81</v>
      </c>
    </row>
    <row r="95" spans="2:65" s="1" customFormat="1" ht="16.5" customHeight="1">
      <c r="B95" s="33"/>
      <c r="C95" s="133" t="s">
        <v>81</v>
      </c>
      <c r="D95" s="133" t="s">
        <v>308</v>
      </c>
      <c r="E95" s="134" t="s">
        <v>3539</v>
      </c>
      <c r="F95" s="135" t="s">
        <v>3540</v>
      </c>
      <c r="G95" s="136" t="s">
        <v>5493</v>
      </c>
      <c r="H95" s="137">
        <v>1</v>
      </c>
      <c r="I95" s="138"/>
      <c r="J95" s="139">
        <f>ROUND(I95*H95,2)</f>
        <v>0</v>
      </c>
      <c r="K95" s="135" t="s">
        <v>3596</v>
      </c>
      <c r="L95" s="33"/>
      <c r="M95" s="140" t="s">
        <v>21</v>
      </c>
      <c r="N95" s="141" t="s">
        <v>43</v>
      </c>
      <c r="P95" s="142">
        <f>O95*H95</f>
        <v>0</v>
      </c>
      <c r="Q95" s="142">
        <v>0</v>
      </c>
      <c r="R95" s="142">
        <f>Q95*H95</f>
        <v>0</v>
      </c>
      <c r="S95" s="142">
        <v>0</v>
      </c>
      <c r="T95" s="143">
        <f>S95*H95</f>
        <v>0</v>
      </c>
      <c r="AR95" s="144" t="s">
        <v>108</v>
      </c>
      <c r="AT95" s="144" t="s">
        <v>308</v>
      </c>
      <c r="AU95" s="144" t="s">
        <v>81</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108</v>
      </c>
      <c r="BM95" s="144" t="s">
        <v>108</v>
      </c>
    </row>
    <row r="96" spans="2:65" s="1" customFormat="1">
      <c r="B96" s="33"/>
      <c r="D96" s="161" t="s">
        <v>321</v>
      </c>
      <c r="F96" s="162" t="s">
        <v>6201</v>
      </c>
      <c r="I96" s="163"/>
      <c r="L96" s="33"/>
      <c r="M96" s="164"/>
      <c r="T96" s="52"/>
      <c r="AT96" s="18" t="s">
        <v>321</v>
      </c>
      <c r="AU96" s="18" t="s">
        <v>81</v>
      </c>
    </row>
    <row r="97" spans="2:65" s="1" customFormat="1" ht="16.5" customHeight="1">
      <c r="B97" s="33"/>
      <c r="C97" s="133" t="s">
        <v>89</v>
      </c>
      <c r="D97" s="133" t="s">
        <v>308</v>
      </c>
      <c r="E97" s="134" t="s">
        <v>6953</v>
      </c>
      <c r="F97" s="135" t="s">
        <v>6954</v>
      </c>
      <c r="G97" s="136" t="s">
        <v>2564</v>
      </c>
      <c r="H97" s="137">
        <v>1</v>
      </c>
      <c r="I97" s="138"/>
      <c r="J97" s="139">
        <f>ROUND(I97*H97,2)</f>
        <v>0</v>
      </c>
      <c r="K97" s="135" t="s">
        <v>311</v>
      </c>
      <c r="L97" s="33"/>
      <c r="M97" s="140" t="s">
        <v>21</v>
      </c>
      <c r="N97" s="141" t="s">
        <v>43</v>
      </c>
      <c r="P97" s="142">
        <f>O97*H97</f>
        <v>0</v>
      </c>
      <c r="Q97" s="142">
        <v>0</v>
      </c>
      <c r="R97" s="142">
        <f>Q97*H97</f>
        <v>0</v>
      </c>
      <c r="S97" s="142">
        <v>0</v>
      </c>
      <c r="T97" s="143">
        <f>S97*H97</f>
        <v>0</v>
      </c>
      <c r="AR97" s="144" t="s">
        <v>3523</v>
      </c>
      <c r="AT97" s="144" t="s">
        <v>308</v>
      </c>
      <c r="AU97" s="144" t="s">
        <v>81</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3523</v>
      </c>
      <c r="BM97" s="144" t="s">
        <v>6955</v>
      </c>
    </row>
    <row r="98" spans="2:65" s="11" customFormat="1" ht="22.9" customHeight="1">
      <c r="B98" s="121"/>
      <c r="D98" s="122" t="s">
        <v>71</v>
      </c>
      <c r="E98" s="131" t="s">
        <v>3544</v>
      </c>
      <c r="F98" s="131" t="s">
        <v>3545</v>
      </c>
      <c r="I98" s="124"/>
      <c r="J98" s="132">
        <f>BK98</f>
        <v>0</v>
      </c>
      <c r="L98" s="121"/>
      <c r="M98" s="126"/>
      <c r="P98" s="127">
        <f>SUM(P99:P104)</f>
        <v>0</v>
      </c>
      <c r="R98" s="127">
        <f>SUM(R99:R104)</f>
        <v>0</v>
      </c>
      <c r="T98" s="128">
        <f>SUM(T99:T104)</f>
        <v>0</v>
      </c>
      <c r="AR98" s="122" t="s">
        <v>343</v>
      </c>
      <c r="AT98" s="129" t="s">
        <v>71</v>
      </c>
      <c r="AU98" s="129" t="s">
        <v>79</v>
      </c>
      <c r="AY98" s="122" t="s">
        <v>306</v>
      </c>
      <c r="BK98" s="130">
        <f>SUM(BK99:BK104)</f>
        <v>0</v>
      </c>
    </row>
    <row r="99" spans="2:65" s="1" customFormat="1" ht="16.5" customHeight="1">
      <c r="B99" s="33"/>
      <c r="C99" s="133" t="s">
        <v>108</v>
      </c>
      <c r="D99" s="133" t="s">
        <v>308</v>
      </c>
      <c r="E99" s="134" t="s">
        <v>3546</v>
      </c>
      <c r="F99" s="135" t="s">
        <v>3545</v>
      </c>
      <c r="G99" s="136" t="s">
        <v>5493</v>
      </c>
      <c r="H99" s="137">
        <v>1</v>
      </c>
      <c r="I99" s="138"/>
      <c r="J99" s="139">
        <f>ROUND(I99*H99,2)</f>
        <v>0</v>
      </c>
      <c r="K99" s="135" t="s">
        <v>3596</v>
      </c>
      <c r="L99" s="33"/>
      <c r="M99" s="140" t="s">
        <v>21</v>
      </c>
      <c r="N99" s="141" t="s">
        <v>43</v>
      </c>
      <c r="P99" s="142">
        <f>O99*H99</f>
        <v>0</v>
      </c>
      <c r="Q99" s="142">
        <v>0</v>
      </c>
      <c r="R99" s="142">
        <f>Q99*H99</f>
        <v>0</v>
      </c>
      <c r="S99" s="142">
        <v>0</v>
      </c>
      <c r="T99" s="143">
        <f>S99*H99</f>
        <v>0</v>
      </c>
      <c r="AR99" s="144" t="s">
        <v>108</v>
      </c>
      <c r="AT99" s="144" t="s">
        <v>308</v>
      </c>
      <c r="AU99" s="144" t="s">
        <v>81</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351</v>
      </c>
    </row>
    <row r="100" spans="2:65" s="1" customFormat="1">
      <c r="B100" s="33"/>
      <c r="D100" s="161" t="s">
        <v>321</v>
      </c>
      <c r="F100" s="162" t="s">
        <v>6203</v>
      </c>
      <c r="I100" s="163"/>
      <c r="L100" s="33"/>
      <c r="M100" s="164"/>
      <c r="T100" s="52"/>
      <c r="AT100" s="18" t="s">
        <v>321</v>
      </c>
      <c r="AU100" s="18" t="s">
        <v>81</v>
      </c>
    </row>
    <row r="101" spans="2:65" s="1" customFormat="1" ht="16.5" customHeight="1">
      <c r="B101" s="33"/>
      <c r="C101" s="133" t="s">
        <v>343</v>
      </c>
      <c r="D101" s="133" t="s">
        <v>308</v>
      </c>
      <c r="E101" s="134" t="s">
        <v>6956</v>
      </c>
      <c r="F101" s="135" t="s">
        <v>6957</v>
      </c>
      <c r="G101" s="136" t="s">
        <v>5493</v>
      </c>
      <c r="H101" s="137">
        <v>1</v>
      </c>
      <c r="I101" s="138"/>
      <c r="J101" s="139">
        <f>ROUND(I101*H101,2)</f>
        <v>0</v>
      </c>
      <c r="K101" s="135" t="s">
        <v>3596</v>
      </c>
      <c r="L101" s="33"/>
      <c r="M101" s="140" t="s">
        <v>21</v>
      </c>
      <c r="N101" s="141" t="s">
        <v>43</v>
      </c>
      <c r="P101" s="142">
        <f>O101*H101</f>
        <v>0</v>
      </c>
      <c r="Q101" s="142">
        <v>0</v>
      </c>
      <c r="R101" s="142">
        <f>Q101*H101</f>
        <v>0</v>
      </c>
      <c r="S101" s="142">
        <v>0</v>
      </c>
      <c r="T101" s="143">
        <f>S101*H101</f>
        <v>0</v>
      </c>
      <c r="AR101" s="144" t="s">
        <v>108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108</v>
      </c>
      <c r="BM101" s="144" t="s">
        <v>365</v>
      </c>
    </row>
    <row r="102" spans="2:65" s="1" customFormat="1">
      <c r="B102" s="33"/>
      <c r="D102" s="161" t="s">
        <v>321</v>
      </c>
      <c r="F102" s="162" t="s">
        <v>6958</v>
      </c>
      <c r="I102" s="163"/>
      <c r="L102" s="33"/>
      <c r="M102" s="164"/>
      <c r="T102" s="52"/>
      <c r="AT102" s="18" t="s">
        <v>321</v>
      </c>
      <c r="AU102" s="18" t="s">
        <v>81</v>
      </c>
    </row>
    <row r="103" spans="2:65" s="1" customFormat="1" ht="16.5" customHeight="1">
      <c r="B103" s="33"/>
      <c r="C103" s="133" t="s">
        <v>351</v>
      </c>
      <c r="D103" s="133" t="s">
        <v>308</v>
      </c>
      <c r="E103" s="134" t="s">
        <v>6959</v>
      </c>
      <c r="F103" s="135" t="s">
        <v>6960</v>
      </c>
      <c r="G103" s="136" t="s">
        <v>5493</v>
      </c>
      <c r="H103" s="137">
        <v>1</v>
      </c>
      <c r="I103" s="138"/>
      <c r="J103" s="139">
        <f>ROUND(I103*H103,2)</f>
        <v>0</v>
      </c>
      <c r="K103" s="135" t="s">
        <v>3596</v>
      </c>
      <c r="L103" s="33"/>
      <c r="M103" s="140" t="s">
        <v>21</v>
      </c>
      <c r="N103" s="141" t="s">
        <v>43</v>
      </c>
      <c r="P103" s="142">
        <f>O103*H103</f>
        <v>0</v>
      </c>
      <c r="Q103" s="142">
        <v>0</v>
      </c>
      <c r="R103" s="142">
        <f>Q103*H103</f>
        <v>0</v>
      </c>
      <c r="S103" s="142">
        <v>0</v>
      </c>
      <c r="T103" s="143">
        <f>S103*H103</f>
        <v>0</v>
      </c>
      <c r="AR103" s="144" t="s">
        <v>108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379</v>
      </c>
    </row>
    <row r="104" spans="2:65" s="1" customFormat="1">
      <c r="B104" s="33"/>
      <c r="D104" s="161" t="s">
        <v>321</v>
      </c>
      <c r="F104" s="162" t="s">
        <v>6961</v>
      </c>
      <c r="I104" s="163"/>
      <c r="L104" s="33"/>
      <c r="M104" s="164"/>
      <c r="T104" s="52"/>
      <c r="AT104" s="18" t="s">
        <v>321</v>
      </c>
      <c r="AU104" s="18" t="s">
        <v>81</v>
      </c>
    </row>
    <row r="105" spans="2:65" s="11" customFormat="1" ht="22.9" customHeight="1">
      <c r="B105" s="121"/>
      <c r="D105" s="122" t="s">
        <v>71</v>
      </c>
      <c r="E105" s="131" t="s">
        <v>3550</v>
      </c>
      <c r="F105" s="131" t="s">
        <v>3551</v>
      </c>
      <c r="I105" s="124"/>
      <c r="J105" s="132">
        <f>BK105</f>
        <v>0</v>
      </c>
      <c r="L105" s="121"/>
      <c r="M105" s="126"/>
      <c r="P105" s="127">
        <f>SUM(P106:P108)</f>
        <v>0</v>
      </c>
      <c r="R105" s="127">
        <f>SUM(R106:R108)</f>
        <v>0</v>
      </c>
      <c r="T105" s="128">
        <f>SUM(T106:T108)</f>
        <v>0</v>
      </c>
      <c r="AR105" s="122" t="s">
        <v>343</v>
      </c>
      <c r="AT105" s="129" t="s">
        <v>71</v>
      </c>
      <c r="AU105" s="129" t="s">
        <v>79</v>
      </c>
      <c r="AY105" s="122" t="s">
        <v>306</v>
      </c>
      <c r="BK105" s="130">
        <f>SUM(BK106:BK108)</f>
        <v>0</v>
      </c>
    </row>
    <row r="106" spans="2:65" s="1" customFormat="1" ht="16.5" customHeight="1">
      <c r="B106" s="33"/>
      <c r="C106" s="133" t="s">
        <v>359</v>
      </c>
      <c r="D106" s="133" t="s">
        <v>308</v>
      </c>
      <c r="E106" s="134" t="s">
        <v>6962</v>
      </c>
      <c r="F106" s="135" t="s">
        <v>6963</v>
      </c>
      <c r="G106" s="136" t="s">
        <v>5493</v>
      </c>
      <c r="H106" s="137">
        <v>1</v>
      </c>
      <c r="I106" s="138"/>
      <c r="J106" s="139">
        <f>ROUND(I106*H106,2)</f>
        <v>0</v>
      </c>
      <c r="K106" s="135" t="s">
        <v>3596</v>
      </c>
      <c r="L106" s="33"/>
      <c r="M106" s="140" t="s">
        <v>21</v>
      </c>
      <c r="N106" s="141" t="s">
        <v>43</v>
      </c>
      <c r="P106" s="142">
        <f>O106*H106</f>
        <v>0</v>
      </c>
      <c r="Q106" s="142">
        <v>0</v>
      </c>
      <c r="R106" s="142">
        <f>Q106*H106</f>
        <v>0</v>
      </c>
      <c r="S106" s="142">
        <v>0</v>
      </c>
      <c r="T106" s="143">
        <f>S106*H106</f>
        <v>0</v>
      </c>
      <c r="AR106" s="144" t="s">
        <v>108</v>
      </c>
      <c r="AT106" s="144" t="s">
        <v>308</v>
      </c>
      <c r="AU106" s="144" t="s">
        <v>81</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8</v>
      </c>
    </row>
    <row r="107" spans="2:65" s="1" customFormat="1">
      <c r="B107" s="33"/>
      <c r="D107" s="161" t="s">
        <v>321</v>
      </c>
      <c r="F107" s="162" t="s">
        <v>6964</v>
      </c>
      <c r="I107" s="163"/>
      <c r="L107" s="33"/>
      <c r="M107" s="164"/>
      <c r="T107" s="52"/>
      <c r="AT107" s="18" t="s">
        <v>321</v>
      </c>
      <c r="AU107" s="18" t="s">
        <v>81</v>
      </c>
    </row>
    <row r="108" spans="2:65" s="1" customFormat="1" ht="16.5" customHeight="1">
      <c r="B108" s="33"/>
      <c r="C108" s="133" t="s">
        <v>365</v>
      </c>
      <c r="D108" s="133" t="s">
        <v>308</v>
      </c>
      <c r="E108" s="134" t="s">
        <v>6965</v>
      </c>
      <c r="F108" s="135" t="s">
        <v>6966</v>
      </c>
      <c r="G108" s="136" t="s">
        <v>5493</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406</v>
      </c>
    </row>
    <row r="109" spans="2:65" s="11" customFormat="1" ht="22.9" customHeight="1">
      <c r="B109" s="121"/>
      <c r="D109" s="122" t="s">
        <v>71</v>
      </c>
      <c r="E109" s="131" t="s">
        <v>3580</v>
      </c>
      <c r="F109" s="131" t="s">
        <v>3581</v>
      </c>
      <c r="I109" s="124"/>
      <c r="J109" s="132">
        <f>BK109</f>
        <v>0</v>
      </c>
      <c r="L109" s="121"/>
      <c r="M109" s="126"/>
      <c r="P109" s="127">
        <f>SUM(P110:P115)</f>
        <v>0</v>
      </c>
      <c r="R109" s="127">
        <f>SUM(R110:R115)</f>
        <v>0</v>
      </c>
      <c r="T109" s="128">
        <f>SUM(T110:T115)</f>
        <v>0</v>
      </c>
      <c r="AR109" s="122" t="s">
        <v>343</v>
      </c>
      <c r="AT109" s="129" t="s">
        <v>71</v>
      </c>
      <c r="AU109" s="129" t="s">
        <v>79</v>
      </c>
      <c r="AY109" s="122" t="s">
        <v>306</v>
      </c>
      <c r="BK109" s="130">
        <f>SUM(BK110:BK115)</f>
        <v>0</v>
      </c>
    </row>
    <row r="110" spans="2:65" s="1" customFormat="1" ht="16.5" customHeight="1">
      <c r="B110" s="33"/>
      <c r="C110" s="133" t="s">
        <v>372</v>
      </c>
      <c r="D110" s="133" t="s">
        <v>308</v>
      </c>
      <c r="E110" s="134" t="s">
        <v>6967</v>
      </c>
      <c r="F110" s="135" t="s">
        <v>6968</v>
      </c>
      <c r="G110" s="136" t="s">
        <v>5493</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368</v>
      </c>
    </row>
    <row r="111" spans="2:65" s="1" customFormat="1" ht="16.5" customHeight="1">
      <c r="B111" s="33"/>
      <c r="C111" s="133" t="s">
        <v>379</v>
      </c>
      <c r="D111" s="133" t="s">
        <v>308</v>
      </c>
      <c r="E111" s="134" t="s">
        <v>6969</v>
      </c>
      <c r="F111" s="135" t="s">
        <v>6970</v>
      </c>
      <c r="G111" s="136" t="s">
        <v>5493</v>
      </c>
      <c r="H111" s="137">
        <v>1</v>
      </c>
      <c r="I111" s="138"/>
      <c r="J111" s="139">
        <f>ROUND(I111*H111,2)</f>
        <v>0</v>
      </c>
      <c r="K111" s="135" t="s">
        <v>3596</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432</v>
      </c>
    </row>
    <row r="112" spans="2:65" s="1" customFormat="1">
      <c r="B112" s="33"/>
      <c r="D112" s="161" t="s">
        <v>321</v>
      </c>
      <c r="F112" s="162" t="s">
        <v>6971</v>
      </c>
      <c r="I112" s="163"/>
      <c r="L112" s="33"/>
      <c r="M112" s="164"/>
      <c r="T112" s="52"/>
      <c r="AT112" s="18" t="s">
        <v>321</v>
      </c>
      <c r="AU112" s="18" t="s">
        <v>81</v>
      </c>
    </row>
    <row r="113" spans="2:65" s="1" customFormat="1" ht="16.5" customHeight="1">
      <c r="B113" s="33"/>
      <c r="C113" s="133" t="s">
        <v>384</v>
      </c>
      <c r="D113" s="133" t="s">
        <v>308</v>
      </c>
      <c r="E113" s="134" t="s">
        <v>6972</v>
      </c>
      <c r="F113" s="135" t="s">
        <v>6973</v>
      </c>
      <c r="G113" s="136" t="s">
        <v>5493</v>
      </c>
      <c r="H113" s="137">
        <v>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81</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446</v>
      </c>
    </row>
    <row r="114" spans="2:65" s="1" customFormat="1" ht="16.5" customHeight="1">
      <c r="B114" s="33"/>
      <c r="C114" s="133" t="s">
        <v>8</v>
      </c>
      <c r="D114" s="133" t="s">
        <v>308</v>
      </c>
      <c r="E114" s="134" t="s">
        <v>6974</v>
      </c>
      <c r="F114" s="135" t="s">
        <v>6975</v>
      </c>
      <c r="G114" s="136" t="s">
        <v>5493</v>
      </c>
      <c r="H114" s="137">
        <v>1</v>
      </c>
      <c r="I114" s="138"/>
      <c r="J114" s="139">
        <f>ROUND(I114*H114,2)</f>
        <v>0</v>
      </c>
      <c r="K114" s="135" t="s">
        <v>3596</v>
      </c>
      <c r="L114" s="33"/>
      <c r="M114" s="140" t="s">
        <v>21</v>
      </c>
      <c r="N114" s="141" t="s">
        <v>43</v>
      </c>
      <c r="P114" s="142">
        <f>O114*H114</f>
        <v>0</v>
      </c>
      <c r="Q114" s="142">
        <v>0</v>
      </c>
      <c r="R114" s="142">
        <f>Q114*H114</f>
        <v>0</v>
      </c>
      <c r="S114" s="142">
        <v>0</v>
      </c>
      <c r="T114" s="143">
        <f>S114*H114</f>
        <v>0</v>
      </c>
      <c r="AR114" s="144" t="s">
        <v>108</v>
      </c>
      <c r="AT114" s="144" t="s">
        <v>308</v>
      </c>
      <c r="AU114" s="144" t="s">
        <v>81</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108</v>
      </c>
      <c r="BM114" s="144" t="s">
        <v>460</v>
      </c>
    </row>
    <row r="115" spans="2:65" s="1" customFormat="1">
      <c r="B115" s="33"/>
      <c r="D115" s="161" t="s">
        <v>321</v>
      </c>
      <c r="F115" s="162" t="s">
        <v>6976</v>
      </c>
      <c r="I115" s="163"/>
      <c r="L115" s="33"/>
      <c r="M115" s="193"/>
      <c r="N115" s="194"/>
      <c r="O115" s="194"/>
      <c r="P115" s="194"/>
      <c r="Q115" s="194"/>
      <c r="R115" s="194"/>
      <c r="S115" s="194"/>
      <c r="T115" s="195"/>
      <c r="AT115" s="18" t="s">
        <v>321</v>
      </c>
      <c r="AU115" s="18" t="s">
        <v>81</v>
      </c>
    </row>
    <row r="116" spans="2:65" s="1" customFormat="1" ht="6.95" customHeight="1">
      <c r="B116" s="41"/>
      <c r="C116" s="42"/>
      <c r="D116" s="42"/>
      <c r="E116" s="42"/>
      <c r="F116" s="42"/>
      <c r="G116" s="42"/>
      <c r="H116" s="42"/>
      <c r="I116" s="42"/>
      <c r="J116" s="42"/>
      <c r="K116" s="42"/>
      <c r="L116" s="33"/>
    </row>
  </sheetData>
  <sheetProtection algorithmName="SHA-512" hashValue="Z0j4tGsX72e9UQNZAgkOfAJgbkXeFA1SQiKHJH8f29DYmmL8H+eH3kU+lyTy9y8B9m8UbZhR1c3g96Iyk2QPGg==" saltValue="uXX/ndmeMvihRZ3XE0ZhIPX/gxVzNb0XuiaQzHGeq12I+sHf4MU+BioyTNDzlDBNAR4TrWKt0sYSbZzdxrBR4Q==" spinCount="100000" sheet="1" objects="1" scenarios="1" formatColumns="0" formatRows="0" autoFilter="0"/>
  <autoFilter ref="C89:K115" xr:uid="{00000000-0009-0000-0000-000028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2800-000000000000}"/>
    <hyperlink ref="F96" r:id="rId2" xr:uid="{00000000-0004-0000-2800-000001000000}"/>
    <hyperlink ref="F100" r:id="rId3" xr:uid="{00000000-0004-0000-2800-000002000000}"/>
    <hyperlink ref="F102" r:id="rId4" xr:uid="{00000000-0004-0000-2800-000003000000}"/>
    <hyperlink ref="F104" r:id="rId5" xr:uid="{00000000-0004-0000-2800-000004000000}"/>
    <hyperlink ref="F107" r:id="rId6" xr:uid="{00000000-0004-0000-2800-000005000000}"/>
    <hyperlink ref="F112" r:id="rId7" xr:uid="{00000000-0004-0000-2800-000006000000}"/>
    <hyperlink ref="F115" r:id="rId8" xr:uid="{00000000-0004-0000-28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H332"/>
  <sheetViews>
    <sheetView showGridLines="0" workbookViewId="0"/>
  </sheetViews>
  <sheetFormatPr defaultRowHeight="11.25"/>
  <cols>
    <col min="1" max="1" width="8.33203125" customWidth="1"/>
    <col min="2" max="2" width="1.6640625" customWidth="1"/>
    <col min="3" max="3" width="25" customWidth="1"/>
    <col min="4" max="4" width="130.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6977</v>
      </c>
      <c r="H4" s="21"/>
    </row>
    <row r="5" spans="2:8" ht="12" customHeight="1">
      <c r="B5" s="21"/>
      <c r="C5" s="25" t="s">
        <v>13</v>
      </c>
      <c r="D5" s="336" t="s">
        <v>14</v>
      </c>
      <c r="E5" s="318"/>
      <c r="F5" s="318"/>
      <c r="H5" s="21"/>
    </row>
    <row r="6" spans="2:8" ht="36.950000000000003" customHeight="1">
      <c r="B6" s="21"/>
      <c r="C6" s="27" t="s">
        <v>16</v>
      </c>
      <c r="D6" s="333" t="s">
        <v>17</v>
      </c>
      <c r="E6" s="318"/>
      <c r="F6" s="318"/>
      <c r="H6" s="21"/>
    </row>
    <row r="7" spans="2:8" ht="16.5" customHeight="1">
      <c r="B7" s="21"/>
      <c r="C7" s="28" t="s">
        <v>24</v>
      </c>
      <c r="D7" s="49" t="str">
        <f>'Rekapitulace stavby'!AN8</f>
        <v>4. 4. 2024</v>
      </c>
      <c r="H7" s="21"/>
    </row>
    <row r="8" spans="2:8" s="1" customFormat="1" ht="10.9" customHeight="1">
      <c r="B8" s="33"/>
      <c r="H8" s="33"/>
    </row>
    <row r="9" spans="2:8" s="10" customFormat="1" ht="29.25" customHeight="1">
      <c r="B9" s="113"/>
      <c r="C9" s="114" t="s">
        <v>53</v>
      </c>
      <c r="D9" s="115" t="s">
        <v>54</v>
      </c>
      <c r="E9" s="115" t="s">
        <v>293</v>
      </c>
      <c r="F9" s="116" t="s">
        <v>6978</v>
      </c>
      <c r="H9" s="113"/>
    </row>
    <row r="10" spans="2:8" s="1" customFormat="1" ht="63">
      <c r="B10" s="33"/>
      <c r="C10" s="203" t="s">
        <v>6979</v>
      </c>
      <c r="D10" s="203" t="s">
        <v>88</v>
      </c>
      <c r="H10" s="33"/>
    </row>
    <row r="11" spans="2:8" s="1" customFormat="1" ht="16.899999999999999" customHeight="1">
      <c r="B11" s="33"/>
      <c r="C11" s="204" t="s">
        <v>234</v>
      </c>
      <c r="D11" s="205" t="s">
        <v>235</v>
      </c>
      <c r="E11" s="206" t="s">
        <v>236</v>
      </c>
      <c r="F11" s="207">
        <v>24.824999999999999</v>
      </c>
      <c r="H11" s="33"/>
    </row>
    <row r="12" spans="2:8" s="1" customFormat="1" ht="16.899999999999999" customHeight="1">
      <c r="B12" s="33"/>
      <c r="C12" s="208" t="s">
        <v>21</v>
      </c>
      <c r="D12" s="208" t="s">
        <v>2394</v>
      </c>
      <c r="E12" s="18" t="s">
        <v>21</v>
      </c>
      <c r="F12" s="209">
        <v>0</v>
      </c>
      <c r="H12" s="33"/>
    </row>
    <row r="13" spans="2:8" s="1" customFormat="1" ht="16.899999999999999" customHeight="1">
      <c r="B13" s="33"/>
      <c r="C13" s="208" t="s">
        <v>21</v>
      </c>
      <c r="D13" s="208" t="s">
        <v>2302</v>
      </c>
      <c r="E13" s="18" t="s">
        <v>21</v>
      </c>
      <c r="F13" s="209">
        <v>0</v>
      </c>
      <c r="H13" s="33"/>
    </row>
    <row r="14" spans="2:8" s="1" customFormat="1" ht="16.899999999999999" customHeight="1">
      <c r="B14" s="33"/>
      <c r="C14" s="208" t="s">
        <v>21</v>
      </c>
      <c r="D14" s="208" t="s">
        <v>2395</v>
      </c>
      <c r="E14" s="18" t="s">
        <v>21</v>
      </c>
      <c r="F14" s="209">
        <v>8.5020000000000007</v>
      </c>
      <c r="H14" s="33"/>
    </row>
    <row r="15" spans="2:8" s="1" customFormat="1" ht="16.899999999999999" customHeight="1">
      <c r="B15" s="33"/>
      <c r="C15" s="208" t="s">
        <v>21</v>
      </c>
      <c r="D15" s="208" t="s">
        <v>2396</v>
      </c>
      <c r="E15" s="18" t="s">
        <v>21</v>
      </c>
      <c r="F15" s="209">
        <v>16.323</v>
      </c>
      <c r="H15" s="33"/>
    </row>
    <row r="16" spans="2:8" s="1" customFormat="1" ht="16.899999999999999" customHeight="1">
      <c r="B16" s="33"/>
      <c r="C16" s="208" t="s">
        <v>234</v>
      </c>
      <c r="D16" s="208" t="s">
        <v>315</v>
      </c>
      <c r="E16" s="18" t="s">
        <v>21</v>
      </c>
      <c r="F16" s="209">
        <v>24.824999999999999</v>
      </c>
      <c r="H16" s="33"/>
    </row>
    <row r="17" spans="2:8" s="1" customFormat="1" ht="16.899999999999999" customHeight="1">
      <c r="B17" s="33"/>
      <c r="C17" s="210" t="s">
        <v>6980</v>
      </c>
      <c r="H17" s="33"/>
    </row>
    <row r="18" spans="2:8" s="1" customFormat="1" ht="16.899999999999999" customHeight="1">
      <c r="B18" s="33"/>
      <c r="C18" s="208" t="s">
        <v>2390</v>
      </c>
      <c r="D18" s="208" t="s">
        <v>6981</v>
      </c>
      <c r="E18" s="18" t="s">
        <v>236</v>
      </c>
      <c r="F18" s="209">
        <v>24.824999999999999</v>
      </c>
      <c r="H18" s="33"/>
    </row>
    <row r="19" spans="2:8" s="1" customFormat="1" ht="16.899999999999999" customHeight="1">
      <c r="B19" s="33"/>
      <c r="C19" s="208" t="s">
        <v>878</v>
      </c>
      <c r="D19" s="208" t="s">
        <v>6982</v>
      </c>
      <c r="E19" s="18" t="s">
        <v>236</v>
      </c>
      <c r="F19" s="209">
        <v>191.505</v>
      </c>
      <c r="H19" s="33"/>
    </row>
    <row r="20" spans="2:8" s="1" customFormat="1" ht="16.899999999999999" customHeight="1">
      <c r="B20" s="33"/>
      <c r="C20" s="208" t="s">
        <v>884</v>
      </c>
      <c r="D20" s="208" t="s">
        <v>6983</v>
      </c>
      <c r="E20" s="18" t="s">
        <v>236</v>
      </c>
      <c r="F20" s="209">
        <v>191.505</v>
      </c>
      <c r="H20" s="33"/>
    </row>
    <row r="21" spans="2:8" s="1" customFormat="1" ht="16.899999999999999" customHeight="1">
      <c r="B21" s="33"/>
      <c r="C21" s="208" t="s">
        <v>899</v>
      </c>
      <c r="D21" s="208" t="s">
        <v>6984</v>
      </c>
      <c r="E21" s="18" t="s">
        <v>236</v>
      </c>
      <c r="F21" s="209">
        <v>24.824999999999999</v>
      </c>
      <c r="H21" s="33"/>
    </row>
    <row r="22" spans="2:8" s="1" customFormat="1" ht="16.899999999999999" customHeight="1">
      <c r="B22" s="33"/>
      <c r="C22" s="208" t="s">
        <v>992</v>
      </c>
      <c r="D22" s="208" t="s">
        <v>6985</v>
      </c>
      <c r="E22" s="18" t="s">
        <v>240</v>
      </c>
      <c r="F22" s="209">
        <v>95.753</v>
      </c>
      <c r="H22" s="33"/>
    </row>
    <row r="23" spans="2:8" s="1" customFormat="1" ht="16.899999999999999" customHeight="1">
      <c r="B23" s="33"/>
      <c r="C23" s="208" t="s">
        <v>2369</v>
      </c>
      <c r="D23" s="208" t="s">
        <v>6986</v>
      </c>
      <c r="E23" s="18" t="s">
        <v>236</v>
      </c>
      <c r="F23" s="209">
        <v>24.824999999999999</v>
      </c>
      <c r="H23" s="33"/>
    </row>
    <row r="24" spans="2:8" s="1" customFormat="1" ht="16.899999999999999" customHeight="1">
      <c r="B24" s="33"/>
      <c r="C24" s="208" t="s">
        <v>2374</v>
      </c>
      <c r="D24" s="208" t="s">
        <v>6987</v>
      </c>
      <c r="E24" s="18" t="s">
        <v>236</v>
      </c>
      <c r="F24" s="209">
        <v>24.824999999999999</v>
      </c>
      <c r="H24" s="33"/>
    </row>
    <row r="25" spans="2:8" s="1" customFormat="1" ht="16.899999999999999" customHeight="1">
      <c r="B25" s="33"/>
      <c r="C25" s="208" t="s">
        <v>2404</v>
      </c>
      <c r="D25" s="208" t="s">
        <v>6988</v>
      </c>
      <c r="E25" s="18" t="s">
        <v>236</v>
      </c>
      <c r="F25" s="209">
        <v>24.824999999999999</v>
      </c>
      <c r="H25" s="33"/>
    </row>
    <row r="26" spans="2:8" s="1" customFormat="1" ht="16.899999999999999" customHeight="1">
      <c r="B26" s="33"/>
      <c r="C26" s="208" t="s">
        <v>2409</v>
      </c>
      <c r="D26" s="208" t="s">
        <v>6989</v>
      </c>
      <c r="E26" s="18" t="s">
        <v>236</v>
      </c>
      <c r="F26" s="209">
        <v>24.824999999999999</v>
      </c>
      <c r="H26" s="33"/>
    </row>
    <row r="27" spans="2:8" s="1" customFormat="1" ht="16.899999999999999" customHeight="1">
      <c r="B27" s="33"/>
      <c r="C27" s="208" t="s">
        <v>2414</v>
      </c>
      <c r="D27" s="208" t="s">
        <v>6990</v>
      </c>
      <c r="E27" s="18" t="s">
        <v>236</v>
      </c>
      <c r="F27" s="209">
        <v>24.824999999999999</v>
      </c>
      <c r="H27" s="33"/>
    </row>
    <row r="28" spans="2:8" s="1" customFormat="1" ht="16.899999999999999" customHeight="1">
      <c r="B28" s="33"/>
      <c r="C28" s="208" t="s">
        <v>2419</v>
      </c>
      <c r="D28" s="208" t="s">
        <v>6991</v>
      </c>
      <c r="E28" s="18" t="s">
        <v>236</v>
      </c>
      <c r="F28" s="209">
        <v>24.824999999999999</v>
      </c>
      <c r="H28" s="33"/>
    </row>
    <row r="29" spans="2:8" s="1" customFormat="1" ht="16.899999999999999" customHeight="1">
      <c r="B29" s="33"/>
      <c r="C29" s="208" t="s">
        <v>2437</v>
      </c>
      <c r="D29" s="208" t="s">
        <v>6992</v>
      </c>
      <c r="E29" s="18" t="s">
        <v>236</v>
      </c>
      <c r="F29" s="209">
        <v>24.824999999999999</v>
      </c>
      <c r="H29" s="33"/>
    </row>
    <row r="30" spans="2:8" s="1" customFormat="1" ht="16.899999999999999" customHeight="1">
      <c r="B30" s="33"/>
      <c r="C30" s="204" t="s">
        <v>238</v>
      </c>
      <c r="D30" s="205" t="s">
        <v>239</v>
      </c>
      <c r="E30" s="206" t="s">
        <v>240</v>
      </c>
      <c r="F30" s="207">
        <v>74.900000000000006</v>
      </c>
      <c r="H30" s="33"/>
    </row>
    <row r="31" spans="2:8" s="1" customFormat="1" ht="16.899999999999999" customHeight="1">
      <c r="B31" s="33"/>
      <c r="C31" s="208" t="s">
        <v>21</v>
      </c>
      <c r="D31" s="208" t="s">
        <v>2245</v>
      </c>
      <c r="E31" s="18" t="s">
        <v>21</v>
      </c>
      <c r="F31" s="209">
        <v>0</v>
      </c>
      <c r="H31" s="33"/>
    </row>
    <row r="32" spans="2:8" s="1" customFormat="1" ht="16.899999999999999" customHeight="1">
      <c r="B32" s="33"/>
      <c r="C32" s="208" t="s">
        <v>21</v>
      </c>
      <c r="D32" s="208" t="s">
        <v>2246</v>
      </c>
      <c r="E32" s="18" t="s">
        <v>21</v>
      </c>
      <c r="F32" s="209">
        <v>32.729999999999997</v>
      </c>
      <c r="H32" s="33"/>
    </row>
    <row r="33" spans="2:8" s="1" customFormat="1" ht="16.899999999999999" customHeight="1">
      <c r="B33" s="33"/>
      <c r="C33" s="208" t="s">
        <v>21</v>
      </c>
      <c r="D33" s="208" t="s">
        <v>2247</v>
      </c>
      <c r="E33" s="18" t="s">
        <v>21</v>
      </c>
      <c r="F33" s="209">
        <v>7.24</v>
      </c>
      <c r="H33" s="33"/>
    </row>
    <row r="34" spans="2:8" s="1" customFormat="1" ht="16.899999999999999" customHeight="1">
      <c r="B34" s="33"/>
      <c r="C34" s="208" t="s">
        <v>21</v>
      </c>
      <c r="D34" s="208" t="s">
        <v>2248</v>
      </c>
      <c r="E34" s="18" t="s">
        <v>21</v>
      </c>
      <c r="F34" s="209">
        <v>13.2</v>
      </c>
      <c r="H34" s="33"/>
    </row>
    <row r="35" spans="2:8" s="1" customFormat="1" ht="16.899999999999999" customHeight="1">
      <c r="B35" s="33"/>
      <c r="C35" s="208" t="s">
        <v>21</v>
      </c>
      <c r="D35" s="208" t="s">
        <v>2249</v>
      </c>
      <c r="E35" s="18" t="s">
        <v>21</v>
      </c>
      <c r="F35" s="209">
        <v>15.45</v>
      </c>
      <c r="H35" s="33"/>
    </row>
    <row r="36" spans="2:8" s="1" customFormat="1" ht="16.899999999999999" customHeight="1">
      <c r="B36" s="33"/>
      <c r="C36" s="208" t="s">
        <v>21</v>
      </c>
      <c r="D36" s="208" t="s">
        <v>2250</v>
      </c>
      <c r="E36" s="18" t="s">
        <v>21</v>
      </c>
      <c r="F36" s="209">
        <v>6.28</v>
      </c>
      <c r="H36" s="33"/>
    </row>
    <row r="37" spans="2:8" s="1" customFormat="1" ht="16.899999999999999" customHeight="1">
      <c r="B37" s="33"/>
      <c r="C37" s="208" t="s">
        <v>238</v>
      </c>
      <c r="D37" s="208" t="s">
        <v>315</v>
      </c>
      <c r="E37" s="18" t="s">
        <v>21</v>
      </c>
      <c r="F37" s="209">
        <v>74.900000000000006</v>
      </c>
      <c r="H37" s="33"/>
    </row>
    <row r="38" spans="2:8" s="1" customFormat="1" ht="16.899999999999999" customHeight="1">
      <c r="B38" s="33"/>
      <c r="C38" s="210" t="s">
        <v>6980</v>
      </c>
      <c r="H38" s="33"/>
    </row>
    <row r="39" spans="2:8" s="1" customFormat="1" ht="16.899999999999999" customHeight="1">
      <c r="B39" s="33"/>
      <c r="C39" s="208" t="s">
        <v>2241</v>
      </c>
      <c r="D39" s="208" t="s">
        <v>6993</v>
      </c>
      <c r="E39" s="18" t="s">
        <v>240</v>
      </c>
      <c r="F39" s="209">
        <v>74.900000000000006</v>
      </c>
      <c r="H39" s="33"/>
    </row>
    <row r="40" spans="2:8" s="1" customFormat="1" ht="16.899999999999999" customHeight="1">
      <c r="B40" s="33"/>
      <c r="C40" s="208" t="s">
        <v>936</v>
      </c>
      <c r="D40" s="208" t="s">
        <v>6994</v>
      </c>
      <c r="E40" s="18" t="s">
        <v>240</v>
      </c>
      <c r="F40" s="209">
        <v>91.96</v>
      </c>
      <c r="H40" s="33"/>
    </row>
    <row r="41" spans="2:8" s="1" customFormat="1" ht="16.899999999999999" customHeight="1">
      <c r="B41" s="33"/>
      <c r="C41" s="208" t="s">
        <v>2177</v>
      </c>
      <c r="D41" s="208" t="s">
        <v>6995</v>
      </c>
      <c r="E41" s="18" t="s">
        <v>236</v>
      </c>
      <c r="F41" s="209">
        <v>153.43899999999999</v>
      </c>
      <c r="H41" s="33"/>
    </row>
    <row r="42" spans="2:8" s="1" customFormat="1" ht="16.899999999999999" customHeight="1">
      <c r="B42" s="33"/>
      <c r="C42" s="208" t="s">
        <v>2286</v>
      </c>
      <c r="D42" s="208" t="s">
        <v>6996</v>
      </c>
      <c r="E42" s="18" t="s">
        <v>236</v>
      </c>
      <c r="F42" s="209">
        <v>153.43899999999999</v>
      </c>
      <c r="H42" s="33"/>
    </row>
    <row r="43" spans="2:8" s="1" customFormat="1" ht="16.899999999999999" customHeight="1">
      <c r="B43" s="33"/>
      <c r="C43" s="208" t="s">
        <v>2291</v>
      </c>
      <c r="D43" s="208" t="s">
        <v>6997</v>
      </c>
      <c r="E43" s="18" t="s">
        <v>236</v>
      </c>
      <c r="F43" s="209">
        <v>153.43899999999999</v>
      </c>
      <c r="H43" s="33"/>
    </row>
    <row r="44" spans="2:8" s="1" customFormat="1" ht="16.899999999999999" customHeight="1">
      <c r="B44" s="33"/>
      <c r="C44" s="208" t="s">
        <v>2296</v>
      </c>
      <c r="D44" s="208" t="s">
        <v>6998</v>
      </c>
      <c r="E44" s="18" t="s">
        <v>240</v>
      </c>
      <c r="F44" s="209">
        <v>106.31</v>
      </c>
      <c r="H44" s="33"/>
    </row>
    <row r="45" spans="2:8" s="1" customFormat="1" ht="16.899999999999999" customHeight="1">
      <c r="B45" s="33"/>
      <c r="C45" s="208" t="s">
        <v>2306</v>
      </c>
      <c r="D45" s="208" t="s">
        <v>6999</v>
      </c>
      <c r="E45" s="18" t="s">
        <v>240</v>
      </c>
      <c r="F45" s="209">
        <v>106.31</v>
      </c>
      <c r="H45" s="33"/>
    </row>
    <row r="46" spans="2:8" s="1" customFormat="1" ht="16.899999999999999" customHeight="1">
      <c r="B46" s="33"/>
      <c r="C46" s="208" t="s">
        <v>2311</v>
      </c>
      <c r="D46" s="208" t="s">
        <v>7000</v>
      </c>
      <c r="E46" s="18" t="s">
        <v>240</v>
      </c>
      <c r="F46" s="209">
        <v>78.2</v>
      </c>
      <c r="H46" s="33"/>
    </row>
    <row r="47" spans="2:8" s="1" customFormat="1" ht="16.899999999999999" customHeight="1">
      <c r="B47" s="33"/>
      <c r="C47" s="208" t="s">
        <v>2317</v>
      </c>
      <c r="D47" s="208" t="s">
        <v>7001</v>
      </c>
      <c r="E47" s="18" t="s">
        <v>236</v>
      </c>
      <c r="F47" s="209">
        <v>153.43899999999999</v>
      </c>
      <c r="H47" s="33"/>
    </row>
    <row r="48" spans="2:8" s="1" customFormat="1" ht="16.899999999999999" customHeight="1">
      <c r="B48" s="33"/>
      <c r="C48" s="208" t="s">
        <v>2226</v>
      </c>
      <c r="D48" s="208" t="s">
        <v>2227</v>
      </c>
      <c r="E48" s="18" t="s">
        <v>236</v>
      </c>
      <c r="F48" s="209">
        <v>6.742</v>
      </c>
      <c r="H48" s="33"/>
    </row>
    <row r="49" spans="2:8" s="1" customFormat="1" ht="16.899999999999999" customHeight="1">
      <c r="B49" s="33"/>
      <c r="C49" s="204" t="s">
        <v>243</v>
      </c>
      <c r="D49" s="205" t="s">
        <v>244</v>
      </c>
      <c r="E49" s="206" t="s">
        <v>240</v>
      </c>
      <c r="F49" s="207">
        <v>3.3</v>
      </c>
      <c r="H49" s="33"/>
    </row>
    <row r="50" spans="2:8" s="1" customFormat="1" ht="16.899999999999999" customHeight="1">
      <c r="B50" s="33"/>
      <c r="C50" s="208" t="s">
        <v>21</v>
      </c>
      <c r="D50" s="208" t="s">
        <v>2261</v>
      </c>
      <c r="E50" s="18" t="s">
        <v>21</v>
      </c>
      <c r="F50" s="209">
        <v>3.3</v>
      </c>
      <c r="H50" s="33"/>
    </row>
    <row r="51" spans="2:8" s="1" customFormat="1" ht="16.899999999999999" customHeight="1">
      <c r="B51" s="33"/>
      <c r="C51" s="208" t="s">
        <v>243</v>
      </c>
      <c r="D51" s="208" t="s">
        <v>315</v>
      </c>
      <c r="E51" s="18" t="s">
        <v>21</v>
      </c>
      <c r="F51" s="209">
        <v>3.3</v>
      </c>
      <c r="H51" s="33"/>
    </row>
    <row r="52" spans="2:8" s="1" customFormat="1" ht="16.899999999999999" customHeight="1">
      <c r="B52" s="33"/>
      <c r="C52" s="210" t="s">
        <v>6980</v>
      </c>
      <c r="H52" s="33"/>
    </row>
    <row r="53" spans="2:8" s="1" customFormat="1" ht="16.899999999999999" customHeight="1">
      <c r="B53" s="33"/>
      <c r="C53" s="208" t="s">
        <v>2257</v>
      </c>
      <c r="D53" s="208" t="s">
        <v>7002</v>
      </c>
      <c r="E53" s="18" t="s">
        <v>240</v>
      </c>
      <c r="F53" s="209">
        <v>3.3</v>
      </c>
      <c r="H53" s="33"/>
    </row>
    <row r="54" spans="2:8" s="1" customFormat="1" ht="16.899999999999999" customHeight="1">
      <c r="B54" s="33"/>
      <c r="C54" s="208" t="s">
        <v>936</v>
      </c>
      <c r="D54" s="208" t="s">
        <v>6994</v>
      </c>
      <c r="E54" s="18" t="s">
        <v>240</v>
      </c>
      <c r="F54" s="209">
        <v>91.96</v>
      </c>
      <c r="H54" s="33"/>
    </row>
    <row r="55" spans="2:8" s="1" customFormat="1" ht="16.899999999999999" customHeight="1">
      <c r="B55" s="33"/>
      <c r="C55" s="208" t="s">
        <v>2177</v>
      </c>
      <c r="D55" s="208" t="s">
        <v>6995</v>
      </c>
      <c r="E55" s="18" t="s">
        <v>236</v>
      </c>
      <c r="F55" s="209">
        <v>153.43899999999999</v>
      </c>
      <c r="H55" s="33"/>
    </row>
    <row r="56" spans="2:8" s="1" customFormat="1" ht="16.899999999999999" customHeight="1">
      <c r="B56" s="33"/>
      <c r="C56" s="208" t="s">
        <v>2286</v>
      </c>
      <c r="D56" s="208" t="s">
        <v>6996</v>
      </c>
      <c r="E56" s="18" t="s">
        <v>236</v>
      </c>
      <c r="F56" s="209">
        <v>153.43899999999999</v>
      </c>
      <c r="H56" s="33"/>
    </row>
    <row r="57" spans="2:8" s="1" customFormat="1" ht="16.899999999999999" customHeight="1">
      <c r="B57" s="33"/>
      <c r="C57" s="208" t="s">
        <v>2291</v>
      </c>
      <c r="D57" s="208" t="s">
        <v>6997</v>
      </c>
      <c r="E57" s="18" t="s">
        <v>236</v>
      </c>
      <c r="F57" s="209">
        <v>153.43899999999999</v>
      </c>
      <c r="H57" s="33"/>
    </row>
    <row r="58" spans="2:8" s="1" customFormat="1" ht="16.899999999999999" customHeight="1">
      <c r="B58" s="33"/>
      <c r="C58" s="208" t="s">
        <v>2296</v>
      </c>
      <c r="D58" s="208" t="s">
        <v>6998</v>
      </c>
      <c r="E58" s="18" t="s">
        <v>240</v>
      </c>
      <c r="F58" s="209">
        <v>106.31</v>
      </c>
      <c r="H58" s="33"/>
    </row>
    <row r="59" spans="2:8" s="1" customFormat="1" ht="16.899999999999999" customHeight="1">
      <c r="B59" s="33"/>
      <c r="C59" s="208" t="s">
        <v>2306</v>
      </c>
      <c r="D59" s="208" t="s">
        <v>6999</v>
      </c>
      <c r="E59" s="18" t="s">
        <v>240</v>
      </c>
      <c r="F59" s="209">
        <v>106.31</v>
      </c>
      <c r="H59" s="33"/>
    </row>
    <row r="60" spans="2:8" s="1" customFormat="1" ht="16.899999999999999" customHeight="1">
      <c r="B60" s="33"/>
      <c r="C60" s="208" t="s">
        <v>2311</v>
      </c>
      <c r="D60" s="208" t="s">
        <v>7000</v>
      </c>
      <c r="E60" s="18" t="s">
        <v>240</v>
      </c>
      <c r="F60" s="209">
        <v>78.2</v>
      </c>
      <c r="H60" s="33"/>
    </row>
    <row r="61" spans="2:8" s="1" customFormat="1" ht="16.899999999999999" customHeight="1">
      <c r="B61" s="33"/>
      <c r="C61" s="208" t="s">
        <v>2317</v>
      </c>
      <c r="D61" s="208" t="s">
        <v>7001</v>
      </c>
      <c r="E61" s="18" t="s">
        <v>236</v>
      </c>
      <c r="F61" s="209">
        <v>153.43899999999999</v>
      </c>
      <c r="H61" s="33"/>
    </row>
    <row r="62" spans="2:8" s="1" customFormat="1" ht="16.899999999999999" customHeight="1">
      <c r="B62" s="33"/>
      <c r="C62" s="208" t="s">
        <v>2226</v>
      </c>
      <c r="D62" s="208" t="s">
        <v>2227</v>
      </c>
      <c r="E62" s="18" t="s">
        <v>236</v>
      </c>
      <c r="F62" s="209">
        <v>0.29799999999999999</v>
      </c>
      <c r="H62" s="33"/>
    </row>
    <row r="63" spans="2:8" s="1" customFormat="1" ht="16.899999999999999" customHeight="1">
      <c r="B63" s="33"/>
      <c r="C63" s="204" t="s">
        <v>2274</v>
      </c>
      <c r="D63" s="205" t="s">
        <v>7003</v>
      </c>
      <c r="E63" s="206" t="s">
        <v>236</v>
      </c>
      <c r="F63" s="207">
        <v>62.19</v>
      </c>
      <c r="H63" s="33"/>
    </row>
    <row r="64" spans="2:8" s="1" customFormat="1" ht="16.899999999999999" customHeight="1">
      <c r="B64" s="33"/>
      <c r="C64" s="208" t="s">
        <v>21</v>
      </c>
      <c r="D64" s="208" t="s">
        <v>1777</v>
      </c>
      <c r="E64" s="18" t="s">
        <v>21</v>
      </c>
      <c r="F64" s="209">
        <v>0</v>
      </c>
      <c r="H64" s="33"/>
    </row>
    <row r="65" spans="2:8" s="1" customFormat="1" ht="16.899999999999999" customHeight="1">
      <c r="B65" s="33"/>
      <c r="C65" s="208" t="s">
        <v>21</v>
      </c>
      <c r="D65" s="208" t="s">
        <v>2272</v>
      </c>
      <c r="E65" s="18" t="s">
        <v>21</v>
      </c>
      <c r="F65" s="209">
        <v>0</v>
      </c>
      <c r="H65" s="33"/>
    </row>
    <row r="66" spans="2:8" s="1" customFormat="1" ht="16.899999999999999" customHeight="1">
      <c r="B66" s="33"/>
      <c r="C66" s="208" t="s">
        <v>21</v>
      </c>
      <c r="D66" s="208" t="s">
        <v>2273</v>
      </c>
      <c r="E66" s="18" t="s">
        <v>21</v>
      </c>
      <c r="F66" s="209">
        <v>62.19</v>
      </c>
      <c r="H66" s="33"/>
    </row>
    <row r="67" spans="2:8" s="1" customFormat="1" ht="16.899999999999999" customHeight="1">
      <c r="B67" s="33"/>
      <c r="C67" s="208" t="s">
        <v>2274</v>
      </c>
      <c r="D67" s="208" t="s">
        <v>315</v>
      </c>
      <c r="E67" s="18" t="s">
        <v>21</v>
      </c>
      <c r="F67" s="209">
        <v>62.19</v>
      </c>
      <c r="H67" s="33"/>
    </row>
    <row r="68" spans="2:8" s="1" customFormat="1" ht="16.899999999999999" customHeight="1">
      <c r="B68" s="33"/>
      <c r="C68" s="210" t="s">
        <v>6980</v>
      </c>
      <c r="H68" s="33"/>
    </row>
    <row r="69" spans="2:8" s="1" customFormat="1" ht="16.899999999999999" customHeight="1">
      <c r="B69" s="33"/>
      <c r="C69" s="208" t="s">
        <v>2268</v>
      </c>
      <c r="D69" s="208" t="s">
        <v>7004</v>
      </c>
      <c r="E69" s="18" t="s">
        <v>236</v>
      </c>
      <c r="F69" s="209">
        <v>143.916</v>
      </c>
      <c r="H69" s="33"/>
    </row>
    <row r="70" spans="2:8" s="1" customFormat="1" ht="16.899999999999999" customHeight="1">
      <c r="B70" s="33"/>
      <c r="C70" s="208" t="s">
        <v>2169</v>
      </c>
      <c r="D70" s="208" t="s">
        <v>7005</v>
      </c>
      <c r="E70" s="18" t="s">
        <v>236</v>
      </c>
      <c r="F70" s="209">
        <v>147.57400000000001</v>
      </c>
      <c r="H70" s="33"/>
    </row>
    <row r="71" spans="2:8" s="1" customFormat="1" ht="16.899999999999999" customHeight="1">
      <c r="B71" s="33"/>
      <c r="C71" s="208" t="s">
        <v>2177</v>
      </c>
      <c r="D71" s="208" t="s">
        <v>6995</v>
      </c>
      <c r="E71" s="18" t="s">
        <v>236</v>
      </c>
      <c r="F71" s="209">
        <v>153.43899999999999</v>
      </c>
      <c r="H71" s="33"/>
    </row>
    <row r="72" spans="2:8" s="1" customFormat="1" ht="16.899999999999999" customHeight="1">
      <c r="B72" s="33"/>
      <c r="C72" s="208" t="s">
        <v>2286</v>
      </c>
      <c r="D72" s="208" t="s">
        <v>6996</v>
      </c>
      <c r="E72" s="18" t="s">
        <v>236</v>
      </c>
      <c r="F72" s="209">
        <v>153.43899999999999</v>
      </c>
      <c r="H72" s="33"/>
    </row>
    <row r="73" spans="2:8" s="1" customFormat="1" ht="16.899999999999999" customHeight="1">
      <c r="B73" s="33"/>
      <c r="C73" s="208" t="s">
        <v>2291</v>
      </c>
      <c r="D73" s="208" t="s">
        <v>6997</v>
      </c>
      <c r="E73" s="18" t="s">
        <v>236</v>
      </c>
      <c r="F73" s="209">
        <v>153.43899999999999</v>
      </c>
      <c r="H73" s="33"/>
    </row>
    <row r="74" spans="2:8" s="1" customFormat="1" ht="16.899999999999999" customHeight="1">
      <c r="B74" s="33"/>
      <c r="C74" s="208" t="s">
        <v>2317</v>
      </c>
      <c r="D74" s="208" t="s">
        <v>7001</v>
      </c>
      <c r="E74" s="18" t="s">
        <v>236</v>
      </c>
      <c r="F74" s="209">
        <v>153.43899999999999</v>
      </c>
      <c r="H74" s="33"/>
    </row>
    <row r="75" spans="2:8" s="1" customFormat="1" ht="16.899999999999999" customHeight="1">
      <c r="B75" s="33"/>
      <c r="C75" s="204" t="s">
        <v>252</v>
      </c>
      <c r="D75" s="205" t="s">
        <v>253</v>
      </c>
      <c r="E75" s="206" t="s">
        <v>236</v>
      </c>
      <c r="F75" s="207">
        <v>51.4</v>
      </c>
      <c r="H75" s="33"/>
    </row>
    <row r="76" spans="2:8" s="1" customFormat="1" ht="16.899999999999999" customHeight="1">
      <c r="B76" s="33"/>
      <c r="C76" s="208" t="s">
        <v>21</v>
      </c>
      <c r="D76" s="208" t="s">
        <v>2275</v>
      </c>
      <c r="E76" s="18" t="s">
        <v>21</v>
      </c>
      <c r="F76" s="209">
        <v>0</v>
      </c>
      <c r="H76" s="33"/>
    </row>
    <row r="77" spans="2:8" s="1" customFormat="1" ht="16.899999999999999" customHeight="1">
      <c r="B77" s="33"/>
      <c r="C77" s="208" t="s">
        <v>21</v>
      </c>
      <c r="D77" s="208" t="s">
        <v>2276</v>
      </c>
      <c r="E77" s="18" t="s">
        <v>21</v>
      </c>
      <c r="F77" s="209">
        <v>30.9</v>
      </c>
      <c r="H77" s="33"/>
    </row>
    <row r="78" spans="2:8" s="1" customFormat="1" ht="16.899999999999999" customHeight="1">
      <c r="B78" s="33"/>
      <c r="C78" s="208" t="s">
        <v>21</v>
      </c>
      <c r="D78" s="208" t="s">
        <v>2277</v>
      </c>
      <c r="E78" s="18" t="s">
        <v>21</v>
      </c>
      <c r="F78" s="209">
        <v>20.5</v>
      </c>
      <c r="H78" s="33"/>
    </row>
    <row r="79" spans="2:8" s="1" customFormat="1" ht="16.899999999999999" customHeight="1">
      <c r="B79" s="33"/>
      <c r="C79" s="208" t="s">
        <v>252</v>
      </c>
      <c r="D79" s="208" t="s">
        <v>315</v>
      </c>
      <c r="E79" s="18" t="s">
        <v>21</v>
      </c>
      <c r="F79" s="209">
        <v>51.4</v>
      </c>
      <c r="H79" s="33"/>
    </row>
    <row r="80" spans="2:8" s="1" customFormat="1" ht="16.899999999999999" customHeight="1">
      <c r="B80" s="33"/>
      <c r="C80" s="210" t="s">
        <v>6980</v>
      </c>
      <c r="H80" s="33"/>
    </row>
    <row r="81" spans="2:8" s="1" customFormat="1" ht="16.899999999999999" customHeight="1">
      <c r="B81" s="33"/>
      <c r="C81" s="208" t="s">
        <v>2268</v>
      </c>
      <c r="D81" s="208" t="s">
        <v>7004</v>
      </c>
      <c r="E81" s="18" t="s">
        <v>236</v>
      </c>
      <c r="F81" s="209">
        <v>143.916</v>
      </c>
      <c r="H81" s="33"/>
    </row>
    <row r="82" spans="2:8" s="1" customFormat="1" ht="16.899999999999999" customHeight="1">
      <c r="B82" s="33"/>
      <c r="C82" s="208" t="s">
        <v>2169</v>
      </c>
      <c r="D82" s="208" t="s">
        <v>7005</v>
      </c>
      <c r="E82" s="18" t="s">
        <v>236</v>
      </c>
      <c r="F82" s="209">
        <v>147.57400000000001</v>
      </c>
      <c r="H82" s="33"/>
    </row>
    <row r="83" spans="2:8" s="1" customFormat="1" ht="16.899999999999999" customHeight="1">
      <c r="B83" s="33"/>
      <c r="C83" s="208" t="s">
        <v>2177</v>
      </c>
      <c r="D83" s="208" t="s">
        <v>6995</v>
      </c>
      <c r="E83" s="18" t="s">
        <v>236</v>
      </c>
      <c r="F83" s="209">
        <v>153.43899999999999</v>
      </c>
      <c r="H83" s="33"/>
    </row>
    <row r="84" spans="2:8" s="1" customFormat="1" ht="16.899999999999999" customHeight="1">
      <c r="B84" s="33"/>
      <c r="C84" s="208" t="s">
        <v>2286</v>
      </c>
      <c r="D84" s="208" t="s">
        <v>6996</v>
      </c>
      <c r="E84" s="18" t="s">
        <v>236</v>
      </c>
      <c r="F84" s="209">
        <v>153.43899999999999</v>
      </c>
      <c r="H84" s="33"/>
    </row>
    <row r="85" spans="2:8" s="1" customFormat="1" ht="16.899999999999999" customHeight="1">
      <c r="B85" s="33"/>
      <c r="C85" s="208" t="s">
        <v>2291</v>
      </c>
      <c r="D85" s="208" t="s">
        <v>6997</v>
      </c>
      <c r="E85" s="18" t="s">
        <v>236</v>
      </c>
      <c r="F85" s="209">
        <v>153.43899999999999</v>
      </c>
      <c r="H85" s="33"/>
    </row>
    <row r="86" spans="2:8" s="1" customFormat="1" ht="16.899999999999999" customHeight="1">
      <c r="B86" s="33"/>
      <c r="C86" s="208" t="s">
        <v>2317</v>
      </c>
      <c r="D86" s="208" t="s">
        <v>7001</v>
      </c>
      <c r="E86" s="18" t="s">
        <v>236</v>
      </c>
      <c r="F86" s="209">
        <v>153.43899999999999</v>
      </c>
      <c r="H86" s="33"/>
    </row>
    <row r="87" spans="2:8" s="1" customFormat="1" ht="16.899999999999999" customHeight="1">
      <c r="B87" s="33"/>
      <c r="C87" s="204" t="s">
        <v>249</v>
      </c>
      <c r="D87" s="205" t="s">
        <v>250</v>
      </c>
      <c r="E87" s="206" t="s">
        <v>236</v>
      </c>
      <c r="F87" s="207">
        <v>16.28</v>
      </c>
      <c r="H87" s="33"/>
    </row>
    <row r="88" spans="2:8" s="1" customFormat="1" ht="16.899999999999999" customHeight="1">
      <c r="B88" s="33"/>
      <c r="C88" s="208" t="s">
        <v>21</v>
      </c>
      <c r="D88" s="208" t="s">
        <v>2278</v>
      </c>
      <c r="E88" s="18" t="s">
        <v>21</v>
      </c>
      <c r="F88" s="209">
        <v>0</v>
      </c>
      <c r="H88" s="33"/>
    </row>
    <row r="89" spans="2:8" s="1" customFormat="1" ht="16.899999999999999" customHeight="1">
      <c r="B89" s="33"/>
      <c r="C89" s="208" t="s">
        <v>21</v>
      </c>
      <c r="D89" s="208" t="s">
        <v>2279</v>
      </c>
      <c r="E89" s="18" t="s">
        <v>21</v>
      </c>
      <c r="F89" s="209">
        <v>16.28</v>
      </c>
      <c r="H89" s="33"/>
    </row>
    <row r="90" spans="2:8" s="1" customFormat="1" ht="16.899999999999999" customHeight="1">
      <c r="B90" s="33"/>
      <c r="C90" s="208" t="s">
        <v>249</v>
      </c>
      <c r="D90" s="208" t="s">
        <v>315</v>
      </c>
      <c r="E90" s="18" t="s">
        <v>21</v>
      </c>
      <c r="F90" s="209">
        <v>16.28</v>
      </c>
      <c r="H90" s="33"/>
    </row>
    <row r="91" spans="2:8" s="1" customFormat="1" ht="16.899999999999999" customHeight="1">
      <c r="B91" s="33"/>
      <c r="C91" s="210" t="s">
        <v>6980</v>
      </c>
      <c r="H91" s="33"/>
    </row>
    <row r="92" spans="2:8" s="1" customFormat="1" ht="16.899999999999999" customHeight="1">
      <c r="B92" s="33"/>
      <c r="C92" s="208" t="s">
        <v>2268</v>
      </c>
      <c r="D92" s="208" t="s">
        <v>7004</v>
      </c>
      <c r="E92" s="18" t="s">
        <v>236</v>
      </c>
      <c r="F92" s="209">
        <v>143.916</v>
      </c>
      <c r="H92" s="33"/>
    </row>
    <row r="93" spans="2:8" s="1" customFormat="1" ht="16.899999999999999" customHeight="1">
      <c r="B93" s="33"/>
      <c r="C93" s="208" t="s">
        <v>1939</v>
      </c>
      <c r="D93" s="208" t="s">
        <v>7006</v>
      </c>
      <c r="E93" s="18" t="s">
        <v>236</v>
      </c>
      <c r="F93" s="209">
        <v>16.28</v>
      </c>
      <c r="H93" s="33"/>
    </row>
    <row r="94" spans="2:8" s="1" customFormat="1" ht="16.899999999999999" customHeight="1">
      <c r="B94" s="33"/>
      <c r="C94" s="208" t="s">
        <v>2169</v>
      </c>
      <c r="D94" s="208" t="s">
        <v>7005</v>
      </c>
      <c r="E94" s="18" t="s">
        <v>236</v>
      </c>
      <c r="F94" s="209">
        <v>147.57400000000001</v>
      </c>
      <c r="H94" s="33"/>
    </row>
    <row r="95" spans="2:8" s="1" customFormat="1" ht="16.899999999999999" customHeight="1">
      <c r="B95" s="33"/>
      <c r="C95" s="208" t="s">
        <v>2177</v>
      </c>
      <c r="D95" s="208" t="s">
        <v>6995</v>
      </c>
      <c r="E95" s="18" t="s">
        <v>236</v>
      </c>
      <c r="F95" s="209">
        <v>153.43899999999999</v>
      </c>
      <c r="H95" s="33"/>
    </row>
    <row r="96" spans="2:8" s="1" customFormat="1" ht="16.899999999999999" customHeight="1">
      <c r="B96" s="33"/>
      <c r="C96" s="208" t="s">
        <v>2191</v>
      </c>
      <c r="D96" s="208" t="s">
        <v>7007</v>
      </c>
      <c r="E96" s="18" t="s">
        <v>236</v>
      </c>
      <c r="F96" s="209">
        <v>16.28</v>
      </c>
      <c r="H96" s="33"/>
    </row>
    <row r="97" spans="2:8" s="1" customFormat="1" ht="16.899999999999999" customHeight="1">
      <c r="B97" s="33"/>
      <c r="C97" s="208" t="s">
        <v>2286</v>
      </c>
      <c r="D97" s="208" t="s">
        <v>6996</v>
      </c>
      <c r="E97" s="18" t="s">
        <v>236</v>
      </c>
      <c r="F97" s="209">
        <v>153.43899999999999</v>
      </c>
      <c r="H97" s="33"/>
    </row>
    <row r="98" spans="2:8" s="1" customFormat="1" ht="16.899999999999999" customHeight="1">
      <c r="B98" s="33"/>
      <c r="C98" s="208" t="s">
        <v>2291</v>
      </c>
      <c r="D98" s="208" t="s">
        <v>6997</v>
      </c>
      <c r="E98" s="18" t="s">
        <v>236</v>
      </c>
      <c r="F98" s="209">
        <v>153.43899999999999</v>
      </c>
      <c r="H98" s="33"/>
    </row>
    <row r="99" spans="2:8" s="1" customFormat="1" ht="16.899999999999999" customHeight="1">
      <c r="B99" s="33"/>
      <c r="C99" s="208" t="s">
        <v>2317</v>
      </c>
      <c r="D99" s="208" t="s">
        <v>7001</v>
      </c>
      <c r="E99" s="18" t="s">
        <v>236</v>
      </c>
      <c r="F99" s="209">
        <v>153.43899999999999</v>
      </c>
      <c r="H99" s="33"/>
    </row>
    <row r="100" spans="2:8" s="1" customFormat="1" ht="16.899999999999999" customHeight="1">
      <c r="B100" s="33"/>
      <c r="C100" s="208" t="s">
        <v>2351</v>
      </c>
      <c r="D100" s="208" t="s">
        <v>7008</v>
      </c>
      <c r="E100" s="18" t="s">
        <v>236</v>
      </c>
      <c r="F100" s="209">
        <v>16.28</v>
      </c>
      <c r="H100" s="33"/>
    </row>
    <row r="101" spans="2:8" s="1" customFormat="1" ht="16.899999999999999" customHeight="1">
      <c r="B101" s="33"/>
      <c r="C101" s="208" t="s">
        <v>2479</v>
      </c>
      <c r="D101" s="208" t="s">
        <v>7009</v>
      </c>
      <c r="E101" s="18" t="s">
        <v>236</v>
      </c>
      <c r="F101" s="209">
        <v>48.222000000000001</v>
      </c>
      <c r="H101" s="33"/>
    </row>
    <row r="102" spans="2:8" s="1" customFormat="1" ht="16.899999999999999" customHeight="1">
      <c r="B102" s="33"/>
      <c r="C102" s="208" t="s">
        <v>2485</v>
      </c>
      <c r="D102" s="208" t="s">
        <v>7010</v>
      </c>
      <c r="E102" s="18" t="s">
        <v>236</v>
      </c>
      <c r="F102" s="209">
        <v>48.222000000000001</v>
      </c>
      <c r="H102" s="33"/>
    </row>
    <row r="103" spans="2:8" s="1" customFormat="1" ht="16.899999999999999" customHeight="1">
      <c r="B103" s="33"/>
      <c r="C103" s="208" t="s">
        <v>1398</v>
      </c>
      <c r="D103" s="208" t="s">
        <v>1399</v>
      </c>
      <c r="E103" s="18" t="s">
        <v>236</v>
      </c>
      <c r="F103" s="209">
        <v>16.28</v>
      </c>
      <c r="H103" s="33"/>
    </row>
    <row r="104" spans="2:8" s="1" customFormat="1" ht="16.899999999999999" customHeight="1">
      <c r="B104" s="33"/>
      <c r="C104" s="208" t="s">
        <v>1404</v>
      </c>
      <c r="D104" s="208" t="s">
        <v>7011</v>
      </c>
      <c r="E104" s="18" t="s">
        <v>236</v>
      </c>
      <c r="F104" s="209">
        <v>81.400000000000006</v>
      </c>
      <c r="H104" s="33"/>
    </row>
    <row r="105" spans="2:8" s="1" customFormat="1" ht="16.899999999999999" customHeight="1">
      <c r="B105" s="33"/>
      <c r="C105" s="208" t="s">
        <v>1452</v>
      </c>
      <c r="D105" s="208" t="s">
        <v>7012</v>
      </c>
      <c r="E105" s="18" t="s">
        <v>236</v>
      </c>
      <c r="F105" s="209">
        <v>16.28</v>
      </c>
      <c r="H105" s="33"/>
    </row>
    <row r="106" spans="2:8" s="1" customFormat="1" ht="16.899999999999999" customHeight="1">
      <c r="B106" s="33"/>
      <c r="C106" s="204" t="s">
        <v>246</v>
      </c>
      <c r="D106" s="205" t="s">
        <v>247</v>
      </c>
      <c r="E106" s="206" t="s">
        <v>236</v>
      </c>
      <c r="F106" s="207">
        <v>14.045999999999999</v>
      </c>
      <c r="H106" s="33"/>
    </row>
    <row r="107" spans="2:8" s="1" customFormat="1" ht="16.899999999999999" customHeight="1">
      <c r="B107" s="33"/>
      <c r="C107" s="208" t="s">
        <v>21</v>
      </c>
      <c r="D107" s="208" t="s">
        <v>2280</v>
      </c>
      <c r="E107" s="18" t="s">
        <v>21</v>
      </c>
      <c r="F107" s="209">
        <v>0</v>
      </c>
      <c r="H107" s="33"/>
    </row>
    <row r="108" spans="2:8" s="1" customFormat="1" ht="16.899999999999999" customHeight="1">
      <c r="B108" s="33"/>
      <c r="C108" s="208" t="s">
        <v>21</v>
      </c>
      <c r="D108" s="208" t="s">
        <v>2281</v>
      </c>
      <c r="E108" s="18" t="s">
        <v>21</v>
      </c>
      <c r="F108" s="209">
        <v>14.045999999999999</v>
      </c>
      <c r="H108" s="33"/>
    </row>
    <row r="109" spans="2:8" s="1" customFormat="1" ht="16.899999999999999" customHeight="1">
      <c r="B109" s="33"/>
      <c r="C109" s="208" t="s">
        <v>246</v>
      </c>
      <c r="D109" s="208" t="s">
        <v>315</v>
      </c>
      <c r="E109" s="18" t="s">
        <v>21</v>
      </c>
      <c r="F109" s="209">
        <v>14.045999999999999</v>
      </c>
      <c r="H109" s="33"/>
    </row>
    <row r="110" spans="2:8" s="1" customFormat="1" ht="16.899999999999999" customHeight="1">
      <c r="B110" s="33"/>
      <c r="C110" s="210" t="s">
        <v>6980</v>
      </c>
      <c r="H110" s="33"/>
    </row>
    <row r="111" spans="2:8" s="1" customFormat="1" ht="16.899999999999999" customHeight="1">
      <c r="B111" s="33"/>
      <c r="C111" s="208" t="s">
        <v>2268</v>
      </c>
      <c r="D111" s="208" t="s">
        <v>7004</v>
      </c>
      <c r="E111" s="18" t="s">
        <v>236</v>
      </c>
      <c r="F111" s="209">
        <v>143.916</v>
      </c>
      <c r="H111" s="33"/>
    </row>
    <row r="112" spans="2:8" s="1" customFormat="1" ht="16.899999999999999" customHeight="1">
      <c r="B112" s="33"/>
      <c r="C112" s="208" t="s">
        <v>1155</v>
      </c>
      <c r="D112" s="208" t="s">
        <v>7013</v>
      </c>
      <c r="E112" s="18" t="s">
        <v>375</v>
      </c>
      <c r="F112" s="209">
        <v>0.87</v>
      </c>
      <c r="H112" s="33"/>
    </row>
    <row r="113" spans="2:8" s="1" customFormat="1" ht="16.899999999999999" customHeight="1">
      <c r="B113" s="33"/>
      <c r="C113" s="208" t="s">
        <v>1174</v>
      </c>
      <c r="D113" s="208" t="s">
        <v>7014</v>
      </c>
      <c r="E113" s="18" t="s">
        <v>236</v>
      </c>
      <c r="F113" s="209">
        <v>104.236</v>
      </c>
      <c r="H113" s="33"/>
    </row>
    <row r="114" spans="2:8" s="1" customFormat="1" ht="16.899999999999999" customHeight="1">
      <c r="B114" s="33"/>
      <c r="C114" s="208" t="s">
        <v>1182</v>
      </c>
      <c r="D114" s="208" t="s">
        <v>7015</v>
      </c>
      <c r="E114" s="18" t="s">
        <v>236</v>
      </c>
      <c r="F114" s="209">
        <v>312.70800000000003</v>
      </c>
      <c r="H114" s="33"/>
    </row>
    <row r="115" spans="2:8" s="1" customFormat="1" ht="16.899999999999999" customHeight="1">
      <c r="B115" s="33"/>
      <c r="C115" s="208" t="s">
        <v>1190</v>
      </c>
      <c r="D115" s="208" t="s">
        <v>7016</v>
      </c>
      <c r="E115" s="18" t="s">
        <v>236</v>
      </c>
      <c r="F115" s="209">
        <v>104.236</v>
      </c>
      <c r="H115" s="33"/>
    </row>
    <row r="116" spans="2:8" s="1" customFormat="1" ht="16.899999999999999" customHeight="1">
      <c r="B116" s="33"/>
      <c r="C116" s="208" t="s">
        <v>1202</v>
      </c>
      <c r="D116" s="208" t="s">
        <v>7017</v>
      </c>
      <c r="E116" s="18" t="s">
        <v>236</v>
      </c>
      <c r="F116" s="209">
        <v>652.63499999999999</v>
      </c>
      <c r="H116" s="33"/>
    </row>
    <row r="117" spans="2:8" s="1" customFormat="1" ht="16.899999999999999" customHeight="1">
      <c r="B117" s="33"/>
      <c r="C117" s="208" t="s">
        <v>1773</v>
      </c>
      <c r="D117" s="208" t="s">
        <v>7018</v>
      </c>
      <c r="E117" s="18" t="s">
        <v>236</v>
      </c>
      <c r="F117" s="209">
        <v>104.236</v>
      </c>
      <c r="H117" s="33"/>
    </row>
    <row r="118" spans="2:8" s="1" customFormat="1" ht="16.899999999999999" customHeight="1">
      <c r="B118" s="33"/>
      <c r="C118" s="208" t="s">
        <v>2169</v>
      </c>
      <c r="D118" s="208" t="s">
        <v>7005</v>
      </c>
      <c r="E118" s="18" t="s">
        <v>236</v>
      </c>
      <c r="F118" s="209">
        <v>147.57400000000001</v>
      </c>
      <c r="H118" s="33"/>
    </row>
    <row r="119" spans="2:8" s="1" customFormat="1" ht="16.899999999999999" customHeight="1">
      <c r="B119" s="33"/>
      <c r="C119" s="208" t="s">
        <v>2177</v>
      </c>
      <c r="D119" s="208" t="s">
        <v>6995</v>
      </c>
      <c r="E119" s="18" t="s">
        <v>236</v>
      </c>
      <c r="F119" s="209">
        <v>153.43899999999999</v>
      </c>
      <c r="H119" s="33"/>
    </row>
    <row r="120" spans="2:8" s="1" customFormat="1" ht="16.899999999999999" customHeight="1">
      <c r="B120" s="33"/>
      <c r="C120" s="208" t="s">
        <v>2183</v>
      </c>
      <c r="D120" s="208" t="s">
        <v>7019</v>
      </c>
      <c r="E120" s="18" t="s">
        <v>236</v>
      </c>
      <c r="F120" s="209">
        <v>26.916</v>
      </c>
      <c r="H120" s="33"/>
    </row>
    <row r="121" spans="2:8" s="1" customFormat="1" ht="16.899999999999999" customHeight="1">
      <c r="B121" s="33"/>
      <c r="C121" s="208" t="s">
        <v>2286</v>
      </c>
      <c r="D121" s="208" t="s">
        <v>6996</v>
      </c>
      <c r="E121" s="18" t="s">
        <v>236</v>
      </c>
      <c r="F121" s="209">
        <v>153.43899999999999</v>
      </c>
      <c r="H121" s="33"/>
    </row>
    <row r="122" spans="2:8" s="1" customFormat="1" ht="16.899999999999999" customHeight="1">
      <c r="B122" s="33"/>
      <c r="C122" s="208" t="s">
        <v>2291</v>
      </c>
      <c r="D122" s="208" t="s">
        <v>6997</v>
      </c>
      <c r="E122" s="18" t="s">
        <v>236</v>
      </c>
      <c r="F122" s="209">
        <v>153.43899999999999</v>
      </c>
      <c r="H122" s="33"/>
    </row>
    <row r="123" spans="2:8" s="1" customFormat="1" ht="16.899999999999999" customHeight="1">
      <c r="B123" s="33"/>
      <c r="C123" s="208" t="s">
        <v>2317</v>
      </c>
      <c r="D123" s="208" t="s">
        <v>7001</v>
      </c>
      <c r="E123" s="18" t="s">
        <v>236</v>
      </c>
      <c r="F123" s="209">
        <v>153.43899999999999</v>
      </c>
      <c r="H123" s="33"/>
    </row>
    <row r="124" spans="2:8" s="1" customFormat="1" ht="16.899999999999999" customHeight="1">
      <c r="B124" s="33"/>
      <c r="C124" s="208" t="s">
        <v>2479</v>
      </c>
      <c r="D124" s="208" t="s">
        <v>7009</v>
      </c>
      <c r="E124" s="18" t="s">
        <v>236</v>
      </c>
      <c r="F124" s="209">
        <v>48.222000000000001</v>
      </c>
      <c r="H124" s="33"/>
    </row>
    <row r="125" spans="2:8" s="1" customFormat="1" ht="16.899999999999999" customHeight="1">
      <c r="B125" s="33"/>
      <c r="C125" s="208" t="s">
        <v>2485</v>
      </c>
      <c r="D125" s="208" t="s">
        <v>7010</v>
      </c>
      <c r="E125" s="18" t="s">
        <v>236</v>
      </c>
      <c r="F125" s="209">
        <v>48.222000000000001</v>
      </c>
      <c r="H125" s="33"/>
    </row>
    <row r="126" spans="2:8" s="1" customFormat="1" ht="16.899999999999999" customHeight="1">
      <c r="B126" s="33"/>
      <c r="C126" s="208" t="s">
        <v>1786</v>
      </c>
      <c r="D126" s="208" t="s">
        <v>1787</v>
      </c>
      <c r="E126" s="18" t="s">
        <v>236</v>
      </c>
      <c r="F126" s="209">
        <v>29.497</v>
      </c>
      <c r="H126" s="33"/>
    </row>
    <row r="127" spans="2:8" s="1" customFormat="1" ht="63">
      <c r="B127" s="33"/>
      <c r="C127" s="203" t="s">
        <v>7020</v>
      </c>
      <c r="D127" s="203" t="s">
        <v>154</v>
      </c>
      <c r="H127" s="33"/>
    </row>
    <row r="128" spans="2:8" s="1" customFormat="1" ht="16.899999999999999" customHeight="1">
      <c r="B128" s="33"/>
      <c r="C128" s="204" t="s">
        <v>3656</v>
      </c>
      <c r="D128" s="205" t="s">
        <v>3657</v>
      </c>
      <c r="E128" s="206" t="s">
        <v>236</v>
      </c>
      <c r="F128" s="207">
        <v>219.745</v>
      </c>
      <c r="H128" s="33"/>
    </row>
    <row r="129" spans="2:8" s="1" customFormat="1" ht="16.899999999999999" customHeight="1">
      <c r="B129" s="33"/>
      <c r="C129" s="208" t="s">
        <v>21</v>
      </c>
      <c r="D129" s="208" t="s">
        <v>1777</v>
      </c>
      <c r="E129" s="18" t="s">
        <v>21</v>
      </c>
      <c r="F129" s="209">
        <v>0</v>
      </c>
      <c r="H129" s="33"/>
    </row>
    <row r="130" spans="2:8" s="1" customFormat="1" ht="16.899999999999999" customHeight="1">
      <c r="B130" s="33"/>
      <c r="C130" s="208" t="s">
        <v>21</v>
      </c>
      <c r="D130" s="208" t="s">
        <v>5172</v>
      </c>
      <c r="E130" s="18" t="s">
        <v>21</v>
      </c>
      <c r="F130" s="209">
        <v>0</v>
      </c>
      <c r="H130" s="33"/>
    </row>
    <row r="131" spans="2:8" s="1" customFormat="1" ht="16.899999999999999" customHeight="1">
      <c r="B131" s="33"/>
      <c r="C131" s="208" t="s">
        <v>21</v>
      </c>
      <c r="D131" s="208" t="s">
        <v>5173</v>
      </c>
      <c r="E131" s="18" t="s">
        <v>21</v>
      </c>
      <c r="F131" s="209">
        <v>219.745</v>
      </c>
      <c r="H131" s="33"/>
    </row>
    <row r="132" spans="2:8" s="1" customFormat="1" ht="16.899999999999999" customHeight="1">
      <c r="B132" s="33"/>
      <c r="C132" s="208" t="s">
        <v>3656</v>
      </c>
      <c r="D132" s="208" t="s">
        <v>315</v>
      </c>
      <c r="E132" s="18" t="s">
        <v>21</v>
      </c>
      <c r="F132" s="209">
        <v>219.745</v>
      </c>
      <c r="H132" s="33"/>
    </row>
    <row r="133" spans="2:8" s="1" customFormat="1" ht="16.899999999999999" customHeight="1">
      <c r="B133" s="33"/>
      <c r="C133" s="210" t="s">
        <v>6980</v>
      </c>
      <c r="H133" s="33"/>
    </row>
    <row r="134" spans="2:8" s="1" customFormat="1" ht="16.899999999999999" customHeight="1">
      <c r="B134" s="33"/>
      <c r="C134" s="208" t="s">
        <v>5168</v>
      </c>
      <c r="D134" s="208" t="s">
        <v>7021</v>
      </c>
      <c r="E134" s="18" t="s">
        <v>236</v>
      </c>
      <c r="F134" s="209">
        <v>233.72499999999999</v>
      </c>
      <c r="H134" s="33"/>
    </row>
    <row r="135" spans="2:8" s="1" customFormat="1" ht="16.899999999999999" customHeight="1">
      <c r="B135" s="33"/>
      <c r="C135" s="208" t="s">
        <v>1155</v>
      </c>
      <c r="D135" s="208" t="s">
        <v>7013</v>
      </c>
      <c r="E135" s="18" t="s">
        <v>375</v>
      </c>
      <c r="F135" s="209">
        <v>0.46600000000000003</v>
      </c>
      <c r="H135" s="33"/>
    </row>
    <row r="136" spans="2:8" s="1" customFormat="1" ht="16.899999999999999" customHeight="1">
      <c r="B136" s="33"/>
      <c r="C136" s="208" t="s">
        <v>1174</v>
      </c>
      <c r="D136" s="208" t="s">
        <v>7014</v>
      </c>
      <c r="E136" s="18" t="s">
        <v>236</v>
      </c>
      <c r="F136" s="209">
        <v>231.52500000000001</v>
      </c>
      <c r="H136" s="33"/>
    </row>
    <row r="137" spans="2:8" s="1" customFormat="1" ht="16.899999999999999" customHeight="1">
      <c r="B137" s="33"/>
      <c r="C137" s="208" t="s">
        <v>1190</v>
      </c>
      <c r="D137" s="208" t="s">
        <v>7016</v>
      </c>
      <c r="E137" s="18" t="s">
        <v>236</v>
      </c>
      <c r="F137" s="209">
        <v>251.38499999999999</v>
      </c>
      <c r="H137" s="33"/>
    </row>
    <row r="138" spans="2:8" s="1" customFormat="1" ht="16.899999999999999" customHeight="1">
      <c r="B138" s="33"/>
      <c r="C138" s="208" t="s">
        <v>1202</v>
      </c>
      <c r="D138" s="208" t="s">
        <v>7022</v>
      </c>
      <c r="E138" s="18" t="s">
        <v>236</v>
      </c>
      <c r="F138" s="209">
        <v>940.86500000000001</v>
      </c>
      <c r="H138" s="33"/>
    </row>
    <row r="139" spans="2:8" s="1" customFormat="1" ht="16.899999999999999" customHeight="1">
      <c r="B139" s="33"/>
      <c r="C139" s="208" t="s">
        <v>1773</v>
      </c>
      <c r="D139" s="208" t="s">
        <v>7018</v>
      </c>
      <c r="E139" s="18" t="s">
        <v>236</v>
      </c>
      <c r="F139" s="209">
        <v>231.52500000000001</v>
      </c>
      <c r="H139" s="33"/>
    </row>
    <row r="140" spans="2:8" s="1" customFormat="1" ht="16.899999999999999" customHeight="1">
      <c r="B140" s="33"/>
      <c r="C140" s="208" t="s">
        <v>5150</v>
      </c>
      <c r="D140" s="208" t="s">
        <v>7023</v>
      </c>
      <c r="E140" s="18" t="s">
        <v>236</v>
      </c>
      <c r="F140" s="209">
        <v>233.72499999999999</v>
      </c>
      <c r="H140" s="33"/>
    </row>
    <row r="141" spans="2:8" s="1" customFormat="1" ht="16.899999999999999" customHeight="1">
      <c r="B141" s="33"/>
      <c r="C141" s="208" t="s">
        <v>5155</v>
      </c>
      <c r="D141" s="208" t="s">
        <v>7024</v>
      </c>
      <c r="E141" s="18" t="s">
        <v>236</v>
      </c>
      <c r="F141" s="209">
        <v>467.45</v>
      </c>
      <c r="H141" s="33"/>
    </row>
    <row r="142" spans="2:8" s="1" customFormat="1" ht="16.899999999999999" customHeight="1">
      <c r="B142" s="33"/>
      <c r="C142" s="208" t="s">
        <v>5160</v>
      </c>
      <c r="D142" s="208" t="s">
        <v>7025</v>
      </c>
      <c r="E142" s="18" t="s">
        <v>236</v>
      </c>
      <c r="F142" s="209">
        <v>233.72499999999999</v>
      </c>
      <c r="H142" s="33"/>
    </row>
    <row r="143" spans="2:8" s="1" customFormat="1" ht="16.899999999999999" customHeight="1">
      <c r="B143" s="33"/>
      <c r="C143" s="208" t="s">
        <v>5164</v>
      </c>
      <c r="D143" s="208" t="s">
        <v>7026</v>
      </c>
      <c r="E143" s="18" t="s">
        <v>236</v>
      </c>
      <c r="F143" s="209">
        <v>233.72499999999999</v>
      </c>
      <c r="H143" s="33"/>
    </row>
    <row r="144" spans="2:8" s="1" customFormat="1" ht="16.899999999999999" customHeight="1">
      <c r="B144" s="33"/>
      <c r="C144" s="208" t="s">
        <v>5188</v>
      </c>
      <c r="D144" s="208" t="s">
        <v>7027</v>
      </c>
      <c r="E144" s="18" t="s">
        <v>240</v>
      </c>
      <c r="F144" s="209">
        <v>175.29400000000001</v>
      </c>
      <c r="H144" s="33"/>
    </row>
    <row r="145" spans="2:8" s="1" customFormat="1" ht="16.899999999999999" customHeight="1">
      <c r="B145" s="33"/>
      <c r="C145" s="208" t="s">
        <v>5210</v>
      </c>
      <c r="D145" s="208" t="s">
        <v>7028</v>
      </c>
      <c r="E145" s="18" t="s">
        <v>236</v>
      </c>
      <c r="F145" s="209">
        <v>233.72499999999999</v>
      </c>
      <c r="H145" s="33"/>
    </row>
    <row r="146" spans="2:8" s="1" customFormat="1" ht="16.899999999999999" customHeight="1">
      <c r="B146" s="33"/>
      <c r="C146" s="208" t="s">
        <v>2479</v>
      </c>
      <c r="D146" s="208" t="s">
        <v>7009</v>
      </c>
      <c r="E146" s="18" t="s">
        <v>236</v>
      </c>
      <c r="F146" s="209">
        <v>280.86500000000001</v>
      </c>
      <c r="H146" s="33"/>
    </row>
    <row r="147" spans="2:8" s="1" customFormat="1" ht="16.899999999999999" customHeight="1">
      <c r="B147" s="33"/>
      <c r="C147" s="208" t="s">
        <v>5305</v>
      </c>
      <c r="D147" s="208" t="s">
        <v>7029</v>
      </c>
      <c r="E147" s="18" t="s">
        <v>236</v>
      </c>
      <c r="F147" s="209">
        <v>280.86500000000001</v>
      </c>
      <c r="H147" s="33"/>
    </row>
    <row r="148" spans="2:8" s="1" customFormat="1" ht="22.5">
      <c r="B148" s="33"/>
      <c r="C148" s="208" t="s">
        <v>5176</v>
      </c>
      <c r="D148" s="208" t="s">
        <v>7030</v>
      </c>
      <c r="E148" s="18" t="s">
        <v>236</v>
      </c>
      <c r="F148" s="209">
        <v>241.72</v>
      </c>
      <c r="H148" s="33"/>
    </row>
    <row r="149" spans="2:8" s="1" customFormat="1" ht="16.899999999999999" customHeight="1">
      <c r="B149" s="33"/>
      <c r="C149" s="204" t="s">
        <v>3665</v>
      </c>
      <c r="D149" s="205" t="s">
        <v>3666</v>
      </c>
      <c r="E149" s="206" t="s">
        <v>236</v>
      </c>
      <c r="F149" s="207">
        <v>13.98</v>
      </c>
      <c r="H149" s="33"/>
    </row>
    <row r="150" spans="2:8" s="1" customFormat="1" ht="16.899999999999999" customHeight="1">
      <c r="B150" s="33"/>
      <c r="C150" s="208" t="s">
        <v>21</v>
      </c>
      <c r="D150" s="208" t="s">
        <v>5174</v>
      </c>
      <c r="E150" s="18" t="s">
        <v>21</v>
      </c>
      <c r="F150" s="209">
        <v>0</v>
      </c>
      <c r="H150" s="33"/>
    </row>
    <row r="151" spans="2:8" s="1" customFormat="1" ht="16.899999999999999" customHeight="1">
      <c r="B151" s="33"/>
      <c r="C151" s="208" t="s">
        <v>21</v>
      </c>
      <c r="D151" s="208" t="s">
        <v>5175</v>
      </c>
      <c r="E151" s="18" t="s">
        <v>21</v>
      </c>
      <c r="F151" s="209">
        <v>13.98</v>
      </c>
      <c r="H151" s="33"/>
    </row>
    <row r="152" spans="2:8" s="1" customFormat="1" ht="16.899999999999999" customHeight="1">
      <c r="B152" s="33"/>
      <c r="C152" s="208" t="s">
        <v>3665</v>
      </c>
      <c r="D152" s="208" t="s">
        <v>315</v>
      </c>
      <c r="E152" s="18" t="s">
        <v>21</v>
      </c>
      <c r="F152" s="209">
        <v>13.98</v>
      </c>
      <c r="H152" s="33"/>
    </row>
    <row r="153" spans="2:8" s="1" customFormat="1" ht="16.899999999999999" customHeight="1">
      <c r="B153" s="33"/>
      <c r="C153" s="210" t="s">
        <v>6980</v>
      </c>
      <c r="H153" s="33"/>
    </row>
    <row r="154" spans="2:8" s="1" customFormat="1" ht="16.899999999999999" customHeight="1">
      <c r="B154" s="33"/>
      <c r="C154" s="208" t="s">
        <v>5168</v>
      </c>
      <c r="D154" s="208" t="s">
        <v>7021</v>
      </c>
      <c r="E154" s="18" t="s">
        <v>236</v>
      </c>
      <c r="F154" s="209">
        <v>233.72499999999999</v>
      </c>
      <c r="H154" s="33"/>
    </row>
    <row r="155" spans="2:8" s="1" customFormat="1" ht="16.899999999999999" customHeight="1">
      <c r="B155" s="33"/>
      <c r="C155" s="208" t="s">
        <v>4237</v>
      </c>
      <c r="D155" s="208" t="s">
        <v>7031</v>
      </c>
      <c r="E155" s="18" t="s">
        <v>236</v>
      </c>
      <c r="F155" s="209">
        <v>29.48</v>
      </c>
      <c r="H155" s="33"/>
    </row>
    <row r="156" spans="2:8" s="1" customFormat="1" ht="16.899999999999999" customHeight="1">
      <c r="B156" s="33"/>
      <c r="C156" s="208" t="s">
        <v>1202</v>
      </c>
      <c r="D156" s="208" t="s">
        <v>7022</v>
      </c>
      <c r="E156" s="18" t="s">
        <v>236</v>
      </c>
      <c r="F156" s="209">
        <v>940.86500000000001</v>
      </c>
      <c r="H156" s="33"/>
    </row>
    <row r="157" spans="2:8" s="1" customFormat="1" ht="16.899999999999999" customHeight="1">
      <c r="B157" s="33"/>
      <c r="C157" s="208" t="s">
        <v>4616</v>
      </c>
      <c r="D157" s="208" t="s">
        <v>7032</v>
      </c>
      <c r="E157" s="18" t="s">
        <v>236</v>
      </c>
      <c r="F157" s="209">
        <v>49.34</v>
      </c>
      <c r="H157" s="33"/>
    </row>
    <row r="158" spans="2:8" s="1" customFormat="1" ht="16.899999999999999" customHeight="1">
      <c r="B158" s="33"/>
      <c r="C158" s="208" t="s">
        <v>4642</v>
      </c>
      <c r="D158" s="208" t="s">
        <v>7033</v>
      </c>
      <c r="E158" s="18" t="s">
        <v>236</v>
      </c>
      <c r="F158" s="209">
        <v>29.48</v>
      </c>
      <c r="H158" s="33"/>
    </row>
    <row r="159" spans="2:8" s="1" customFormat="1" ht="16.899999999999999" customHeight="1">
      <c r="B159" s="33"/>
      <c r="C159" s="208" t="s">
        <v>5150</v>
      </c>
      <c r="D159" s="208" t="s">
        <v>7023</v>
      </c>
      <c r="E159" s="18" t="s">
        <v>236</v>
      </c>
      <c r="F159" s="209">
        <v>233.72499999999999</v>
      </c>
      <c r="H159" s="33"/>
    </row>
    <row r="160" spans="2:8" s="1" customFormat="1" ht="16.899999999999999" customHeight="1">
      <c r="B160" s="33"/>
      <c r="C160" s="208" t="s">
        <v>5155</v>
      </c>
      <c r="D160" s="208" t="s">
        <v>7024</v>
      </c>
      <c r="E160" s="18" t="s">
        <v>236</v>
      </c>
      <c r="F160" s="209">
        <v>467.45</v>
      </c>
      <c r="H160" s="33"/>
    </row>
    <row r="161" spans="2:8" s="1" customFormat="1" ht="16.899999999999999" customHeight="1">
      <c r="B161" s="33"/>
      <c r="C161" s="208" t="s">
        <v>5160</v>
      </c>
      <c r="D161" s="208" t="s">
        <v>7025</v>
      </c>
      <c r="E161" s="18" t="s">
        <v>236</v>
      </c>
      <c r="F161" s="209">
        <v>233.72499999999999</v>
      </c>
      <c r="H161" s="33"/>
    </row>
    <row r="162" spans="2:8" s="1" customFormat="1" ht="16.899999999999999" customHeight="1">
      <c r="B162" s="33"/>
      <c r="C162" s="208" t="s">
        <v>5164</v>
      </c>
      <c r="D162" s="208" t="s">
        <v>7026</v>
      </c>
      <c r="E162" s="18" t="s">
        <v>236</v>
      </c>
      <c r="F162" s="209">
        <v>233.72499999999999</v>
      </c>
      <c r="H162" s="33"/>
    </row>
    <row r="163" spans="2:8" s="1" customFormat="1" ht="16.899999999999999" customHeight="1">
      <c r="B163" s="33"/>
      <c r="C163" s="208" t="s">
        <v>5188</v>
      </c>
      <c r="D163" s="208" t="s">
        <v>7027</v>
      </c>
      <c r="E163" s="18" t="s">
        <v>240</v>
      </c>
      <c r="F163" s="209">
        <v>175.29400000000001</v>
      </c>
      <c r="H163" s="33"/>
    </row>
    <row r="164" spans="2:8" s="1" customFormat="1" ht="16.899999999999999" customHeight="1">
      <c r="B164" s="33"/>
      <c r="C164" s="208" t="s">
        <v>5210</v>
      </c>
      <c r="D164" s="208" t="s">
        <v>7028</v>
      </c>
      <c r="E164" s="18" t="s">
        <v>236</v>
      </c>
      <c r="F164" s="209">
        <v>233.72499999999999</v>
      </c>
      <c r="H164" s="33"/>
    </row>
    <row r="165" spans="2:8" s="1" customFormat="1" ht="16.899999999999999" customHeight="1">
      <c r="B165" s="33"/>
      <c r="C165" s="208" t="s">
        <v>2479</v>
      </c>
      <c r="D165" s="208" t="s">
        <v>7009</v>
      </c>
      <c r="E165" s="18" t="s">
        <v>236</v>
      </c>
      <c r="F165" s="209">
        <v>280.86500000000001</v>
      </c>
      <c r="H165" s="33"/>
    </row>
    <row r="166" spans="2:8" s="1" customFormat="1" ht="16.899999999999999" customHeight="1">
      <c r="B166" s="33"/>
      <c r="C166" s="208" t="s">
        <v>5305</v>
      </c>
      <c r="D166" s="208" t="s">
        <v>7029</v>
      </c>
      <c r="E166" s="18" t="s">
        <v>236</v>
      </c>
      <c r="F166" s="209">
        <v>280.86500000000001</v>
      </c>
      <c r="H166" s="33"/>
    </row>
    <row r="167" spans="2:8" s="1" customFormat="1" ht="16.899999999999999" customHeight="1">
      <c r="B167" s="33"/>
      <c r="C167" s="208" t="s">
        <v>4623</v>
      </c>
      <c r="D167" s="208" t="s">
        <v>4624</v>
      </c>
      <c r="E167" s="18" t="s">
        <v>236</v>
      </c>
      <c r="F167" s="209">
        <v>30.954000000000001</v>
      </c>
      <c r="H167" s="33"/>
    </row>
    <row r="168" spans="2:8" s="1" customFormat="1" ht="22.5">
      <c r="B168" s="33"/>
      <c r="C168" s="208" t="s">
        <v>5182</v>
      </c>
      <c r="D168" s="208" t="s">
        <v>7034</v>
      </c>
      <c r="E168" s="18" t="s">
        <v>236</v>
      </c>
      <c r="F168" s="209">
        <v>15.378</v>
      </c>
      <c r="H168" s="33"/>
    </row>
    <row r="169" spans="2:8" s="1" customFormat="1" ht="16.899999999999999" customHeight="1">
      <c r="B169" s="33"/>
      <c r="C169" s="204" t="s">
        <v>3659</v>
      </c>
      <c r="D169" s="205" t="s">
        <v>3660</v>
      </c>
      <c r="E169" s="206" t="s">
        <v>236</v>
      </c>
      <c r="F169" s="207">
        <v>11.78</v>
      </c>
      <c r="H169" s="33"/>
    </row>
    <row r="170" spans="2:8" s="1" customFormat="1" ht="16.899999999999999" customHeight="1">
      <c r="B170" s="33"/>
      <c r="C170" s="208" t="s">
        <v>21</v>
      </c>
      <c r="D170" s="208" t="s">
        <v>5086</v>
      </c>
      <c r="E170" s="18" t="s">
        <v>21</v>
      </c>
      <c r="F170" s="209">
        <v>0</v>
      </c>
      <c r="H170" s="33"/>
    </row>
    <row r="171" spans="2:8" s="1" customFormat="1" ht="16.899999999999999" customHeight="1">
      <c r="B171" s="33"/>
      <c r="C171" s="208" t="s">
        <v>21</v>
      </c>
      <c r="D171" s="208" t="s">
        <v>5087</v>
      </c>
      <c r="E171" s="18" t="s">
        <v>21</v>
      </c>
      <c r="F171" s="209">
        <v>0</v>
      </c>
      <c r="H171" s="33"/>
    </row>
    <row r="172" spans="2:8" s="1" customFormat="1" ht="16.899999999999999" customHeight="1">
      <c r="B172" s="33"/>
      <c r="C172" s="208" t="s">
        <v>21</v>
      </c>
      <c r="D172" s="208" t="s">
        <v>5088</v>
      </c>
      <c r="E172" s="18" t="s">
        <v>21</v>
      </c>
      <c r="F172" s="209">
        <v>11.78</v>
      </c>
      <c r="H172" s="33"/>
    </row>
    <row r="173" spans="2:8" s="1" customFormat="1" ht="16.899999999999999" customHeight="1">
      <c r="B173" s="33"/>
      <c r="C173" s="208" t="s">
        <v>3659</v>
      </c>
      <c r="D173" s="208" t="s">
        <v>315</v>
      </c>
      <c r="E173" s="18" t="s">
        <v>21</v>
      </c>
      <c r="F173" s="209">
        <v>11.78</v>
      </c>
      <c r="H173" s="33"/>
    </row>
    <row r="174" spans="2:8" s="1" customFormat="1" ht="16.899999999999999" customHeight="1">
      <c r="B174" s="33"/>
      <c r="C174" s="210" t="s">
        <v>6980</v>
      </c>
      <c r="H174" s="33"/>
    </row>
    <row r="175" spans="2:8" s="1" customFormat="1" ht="16.899999999999999" customHeight="1">
      <c r="B175" s="33"/>
      <c r="C175" s="208" t="s">
        <v>5082</v>
      </c>
      <c r="D175" s="208" t="s">
        <v>7035</v>
      </c>
      <c r="E175" s="18" t="s">
        <v>236</v>
      </c>
      <c r="F175" s="209">
        <v>31.64</v>
      </c>
      <c r="H175" s="33"/>
    </row>
    <row r="176" spans="2:8" s="1" customFormat="1" ht="16.899999999999999" customHeight="1">
      <c r="B176" s="33"/>
      <c r="C176" s="208" t="s">
        <v>1155</v>
      </c>
      <c r="D176" s="208" t="s">
        <v>7013</v>
      </c>
      <c r="E176" s="18" t="s">
        <v>375</v>
      </c>
      <c r="F176" s="209">
        <v>0.46600000000000003</v>
      </c>
      <c r="H176" s="33"/>
    </row>
    <row r="177" spans="2:8" s="1" customFormat="1" ht="16.899999999999999" customHeight="1">
      <c r="B177" s="33"/>
      <c r="C177" s="208" t="s">
        <v>1174</v>
      </c>
      <c r="D177" s="208" t="s">
        <v>7014</v>
      </c>
      <c r="E177" s="18" t="s">
        <v>236</v>
      </c>
      <c r="F177" s="209">
        <v>231.52500000000001</v>
      </c>
      <c r="H177" s="33"/>
    </row>
    <row r="178" spans="2:8" s="1" customFormat="1" ht="16.899999999999999" customHeight="1">
      <c r="B178" s="33"/>
      <c r="C178" s="208" t="s">
        <v>1182</v>
      </c>
      <c r="D178" s="208" t="s">
        <v>7015</v>
      </c>
      <c r="E178" s="18" t="s">
        <v>236</v>
      </c>
      <c r="F178" s="209">
        <v>11.78</v>
      </c>
      <c r="H178" s="33"/>
    </row>
    <row r="179" spans="2:8" s="1" customFormat="1" ht="16.899999999999999" customHeight="1">
      <c r="B179" s="33"/>
      <c r="C179" s="208" t="s">
        <v>1190</v>
      </c>
      <c r="D179" s="208" t="s">
        <v>7016</v>
      </c>
      <c r="E179" s="18" t="s">
        <v>236</v>
      </c>
      <c r="F179" s="209">
        <v>251.38499999999999</v>
      </c>
      <c r="H179" s="33"/>
    </row>
    <row r="180" spans="2:8" s="1" customFormat="1" ht="16.899999999999999" customHeight="1">
      <c r="B180" s="33"/>
      <c r="C180" s="208" t="s">
        <v>1202</v>
      </c>
      <c r="D180" s="208" t="s">
        <v>7022</v>
      </c>
      <c r="E180" s="18" t="s">
        <v>236</v>
      </c>
      <c r="F180" s="209">
        <v>940.86500000000001</v>
      </c>
      <c r="H180" s="33"/>
    </row>
    <row r="181" spans="2:8" s="1" customFormat="1" ht="16.899999999999999" customHeight="1">
      <c r="B181" s="33"/>
      <c r="C181" s="208" t="s">
        <v>1773</v>
      </c>
      <c r="D181" s="208" t="s">
        <v>7018</v>
      </c>
      <c r="E181" s="18" t="s">
        <v>236</v>
      </c>
      <c r="F181" s="209">
        <v>231.52500000000001</v>
      </c>
      <c r="H181" s="33"/>
    </row>
    <row r="182" spans="2:8" s="1" customFormat="1" ht="16.899999999999999" customHeight="1">
      <c r="B182" s="33"/>
      <c r="C182" s="208" t="s">
        <v>2169</v>
      </c>
      <c r="D182" s="208" t="s">
        <v>7005</v>
      </c>
      <c r="E182" s="18" t="s">
        <v>236</v>
      </c>
      <c r="F182" s="209">
        <v>100.88</v>
      </c>
      <c r="H182" s="33"/>
    </row>
    <row r="183" spans="2:8" s="1" customFormat="1" ht="16.899999999999999" customHeight="1">
      <c r="B183" s="33"/>
      <c r="C183" s="208" t="s">
        <v>2177</v>
      </c>
      <c r="D183" s="208" t="s">
        <v>6995</v>
      </c>
      <c r="E183" s="18" t="s">
        <v>236</v>
      </c>
      <c r="F183" s="209">
        <v>50.44</v>
      </c>
      <c r="H183" s="33"/>
    </row>
    <row r="184" spans="2:8" s="1" customFormat="1" ht="16.899999999999999" customHeight="1">
      <c r="B184" s="33"/>
      <c r="C184" s="208" t="s">
        <v>2183</v>
      </c>
      <c r="D184" s="208" t="s">
        <v>7019</v>
      </c>
      <c r="E184" s="18" t="s">
        <v>236</v>
      </c>
      <c r="F184" s="209">
        <v>47.14</v>
      </c>
      <c r="H184" s="33"/>
    </row>
    <row r="185" spans="2:8" s="1" customFormat="1" ht="16.899999999999999" customHeight="1">
      <c r="B185" s="33"/>
      <c r="C185" s="208" t="s">
        <v>5108</v>
      </c>
      <c r="D185" s="208" t="s">
        <v>7036</v>
      </c>
      <c r="E185" s="18" t="s">
        <v>236</v>
      </c>
      <c r="F185" s="209">
        <v>54.210999999999999</v>
      </c>
      <c r="H185" s="33"/>
    </row>
    <row r="186" spans="2:8" s="1" customFormat="1" ht="16.899999999999999" customHeight="1">
      <c r="B186" s="33"/>
      <c r="C186" s="208" t="s">
        <v>2317</v>
      </c>
      <c r="D186" s="208" t="s">
        <v>7001</v>
      </c>
      <c r="E186" s="18" t="s">
        <v>236</v>
      </c>
      <c r="F186" s="209">
        <v>50.44</v>
      </c>
      <c r="H186" s="33"/>
    </row>
    <row r="187" spans="2:8" s="1" customFormat="1" ht="16.899999999999999" customHeight="1">
      <c r="B187" s="33"/>
      <c r="C187" s="208" t="s">
        <v>2479</v>
      </c>
      <c r="D187" s="208" t="s">
        <v>7009</v>
      </c>
      <c r="E187" s="18" t="s">
        <v>236</v>
      </c>
      <c r="F187" s="209">
        <v>280.86500000000001</v>
      </c>
      <c r="H187" s="33"/>
    </row>
    <row r="188" spans="2:8" s="1" customFormat="1" ht="16.899999999999999" customHeight="1">
      <c r="B188" s="33"/>
      <c r="C188" s="208" t="s">
        <v>5305</v>
      </c>
      <c r="D188" s="208" t="s">
        <v>7029</v>
      </c>
      <c r="E188" s="18" t="s">
        <v>236</v>
      </c>
      <c r="F188" s="209">
        <v>280.86500000000001</v>
      </c>
      <c r="H188" s="33"/>
    </row>
    <row r="189" spans="2:8" s="1" customFormat="1" ht="16.899999999999999" customHeight="1">
      <c r="B189" s="33"/>
      <c r="C189" s="204" t="s">
        <v>3668</v>
      </c>
      <c r="D189" s="205" t="s">
        <v>3669</v>
      </c>
      <c r="E189" s="206" t="s">
        <v>236</v>
      </c>
      <c r="F189" s="207">
        <v>15.5</v>
      </c>
      <c r="H189" s="33"/>
    </row>
    <row r="190" spans="2:8" s="1" customFormat="1" ht="16.899999999999999" customHeight="1">
      <c r="B190" s="33"/>
      <c r="C190" s="208" t="s">
        <v>21</v>
      </c>
      <c r="D190" s="208" t="s">
        <v>5096</v>
      </c>
      <c r="E190" s="18" t="s">
        <v>21</v>
      </c>
      <c r="F190" s="209">
        <v>0</v>
      </c>
      <c r="H190" s="33"/>
    </row>
    <row r="191" spans="2:8" s="1" customFormat="1" ht="16.899999999999999" customHeight="1">
      <c r="B191" s="33"/>
      <c r="C191" s="208" t="s">
        <v>21</v>
      </c>
      <c r="D191" s="208" t="s">
        <v>5097</v>
      </c>
      <c r="E191" s="18" t="s">
        <v>21</v>
      </c>
      <c r="F191" s="209">
        <v>0</v>
      </c>
      <c r="H191" s="33"/>
    </row>
    <row r="192" spans="2:8" s="1" customFormat="1" ht="16.899999999999999" customHeight="1">
      <c r="B192" s="33"/>
      <c r="C192" s="208" t="s">
        <v>21</v>
      </c>
      <c r="D192" s="208" t="s">
        <v>5098</v>
      </c>
      <c r="E192" s="18" t="s">
        <v>21</v>
      </c>
      <c r="F192" s="209">
        <v>15.5</v>
      </c>
      <c r="H192" s="33"/>
    </row>
    <row r="193" spans="2:8" s="1" customFormat="1" ht="16.899999999999999" customHeight="1">
      <c r="B193" s="33"/>
      <c r="C193" s="208" t="s">
        <v>3668</v>
      </c>
      <c r="D193" s="208" t="s">
        <v>315</v>
      </c>
      <c r="E193" s="18" t="s">
        <v>21</v>
      </c>
      <c r="F193" s="209">
        <v>15.5</v>
      </c>
      <c r="H193" s="33"/>
    </row>
    <row r="194" spans="2:8" s="1" customFormat="1" ht="16.899999999999999" customHeight="1">
      <c r="B194" s="33"/>
      <c r="C194" s="210" t="s">
        <v>6980</v>
      </c>
      <c r="H194" s="33"/>
    </row>
    <row r="195" spans="2:8" s="1" customFormat="1" ht="16.899999999999999" customHeight="1">
      <c r="B195" s="33"/>
      <c r="C195" s="208" t="s">
        <v>5092</v>
      </c>
      <c r="D195" s="208" t="s">
        <v>7037</v>
      </c>
      <c r="E195" s="18" t="s">
        <v>236</v>
      </c>
      <c r="F195" s="209">
        <v>15.5</v>
      </c>
      <c r="H195" s="33"/>
    </row>
    <row r="196" spans="2:8" s="1" customFormat="1" ht="16.899999999999999" customHeight="1">
      <c r="B196" s="33"/>
      <c r="C196" s="208" t="s">
        <v>4237</v>
      </c>
      <c r="D196" s="208" t="s">
        <v>7031</v>
      </c>
      <c r="E196" s="18" t="s">
        <v>236</v>
      </c>
      <c r="F196" s="209">
        <v>29.48</v>
      </c>
      <c r="H196" s="33"/>
    </row>
    <row r="197" spans="2:8" s="1" customFormat="1" ht="16.899999999999999" customHeight="1">
      <c r="B197" s="33"/>
      <c r="C197" s="208" t="s">
        <v>1202</v>
      </c>
      <c r="D197" s="208" t="s">
        <v>7022</v>
      </c>
      <c r="E197" s="18" t="s">
        <v>236</v>
      </c>
      <c r="F197" s="209">
        <v>940.86500000000001</v>
      </c>
      <c r="H197" s="33"/>
    </row>
    <row r="198" spans="2:8" s="1" customFormat="1" ht="16.899999999999999" customHeight="1">
      <c r="B198" s="33"/>
      <c r="C198" s="208" t="s">
        <v>4616</v>
      </c>
      <c r="D198" s="208" t="s">
        <v>7032</v>
      </c>
      <c r="E198" s="18" t="s">
        <v>236</v>
      </c>
      <c r="F198" s="209">
        <v>49.34</v>
      </c>
      <c r="H198" s="33"/>
    </row>
    <row r="199" spans="2:8" s="1" customFormat="1" ht="16.899999999999999" customHeight="1">
      <c r="B199" s="33"/>
      <c r="C199" s="208" t="s">
        <v>4642</v>
      </c>
      <c r="D199" s="208" t="s">
        <v>7033</v>
      </c>
      <c r="E199" s="18" t="s">
        <v>236</v>
      </c>
      <c r="F199" s="209">
        <v>29.48</v>
      </c>
      <c r="H199" s="33"/>
    </row>
    <row r="200" spans="2:8" s="1" customFormat="1" ht="16.899999999999999" customHeight="1">
      <c r="B200" s="33"/>
      <c r="C200" s="208" t="s">
        <v>2169</v>
      </c>
      <c r="D200" s="208" t="s">
        <v>7005</v>
      </c>
      <c r="E200" s="18" t="s">
        <v>236</v>
      </c>
      <c r="F200" s="209">
        <v>100.88</v>
      </c>
      <c r="H200" s="33"/>
    </row>
    <row r="201" spans="2:8" s="1" customFormat="1" ht="16.899999999999999" customHeight="1">
      <c r="B201" s="33"/>
      <c r="C201" s="208" t="s">
        <v>2177</v>
      </c>
      <c r="D201" s="208" t="s">
        <v>6995</v>
      </c>
      <c r="E201" s="18" t="s">
        <v>236</v>
      </c>
      <c r="F201" s="209">
        <v>50.44</v>
      </c>
      <c r="H201" s="33"/>
    </row>
    <row r="202" spans="2:8" s="1" customFormat="1" ht="16.899999999999999" customHeight="1">
      <c r="B202" s="33"/>
      <c r="C202" s="208" t="s">
        <v>2183</v>
      </c>
      <c r="D202" s="208" t="s">
        <v>7019</v>
      </c>
      <c r="E202" s="18" t="s">
        <v>236</v>
      </c>
      <c r="F202" s="209">
        <v>47.14</v>
      </c>
      <c r="H202" s="33"/>
    </row>
    <row r="203" spans="2:8" s="1" customFormat="1" ht="16.899999999999999" customHeight="1">
      <c r="B203" s="33"/>
      <c r="C203" s="208" t="s">
        <v>5108</v>
      </c>
      <c r="D203" s="208" t="s">
        <v>7036</v>
      </c>
      <c r="E203" s="18" t="s">
        <v>236</v>
      </c>
      <c r="F203" s="209">
        <v>54.210999999999999</v>
      </c>
      <c r="H203" s="33"/>
    </row>
    <row r="204" spans="2:8" s="1" customFormat="1" ht="16.899999999999999" customHeight="1">
      <c r="B204" s="33"/>
      <c r="C204" s="208" t="s">
        <v>2317</v>
      </c>
      <c r="D204" s="208" t="s">
        <v>7001</v>
      </c>
      <c r="E204" s="18" t="s">
        <v>236</v>
      </c>
      <c r="F204" s="209">
        <v>50.44</v>
      </c>
      <c r="H204" s="33"/>
    </row>
    <row r="205" spans="2:8" s="1" customFormat="1" ht="16.899999999999999" customHeight="1">
      <c r="B205" s="33"/>
      <c r="C205" s="208" t="s">
        <v>2479</v>
      </c>
      <c r="D205" s="208" t="s">
        <v>7009</v>
      </c>
      <c r="E205" s="18" t="s">
        <v>236</v>
      </c>
      <c r="F205" s="209">
        <v>280.86500000000001</v>
      </c>
      <c r="H205" s="33"/>
    </row>
    <row r="206" spans="2:8" s="1" customFormat="1" ht="16.899999999999999" customHeight="1">
      <c r="B206" s="33"/>
      <c r="C206" s="208" t="s">
        <v>5305</v>
      </c>
      <c r="D206" s="208" t="s">
        <v>7029</v>
      </c>
      <c r="E206" s="18" t="s">
        <v>236</v>
      </c>
      <c r="F206" s="209">
        <v>280.86500000000001</v>
      </c>
      <c r="H206" s="33"/>
    </row>
    <row r="207" spans="2:8" s="1" customFormat="1" ht="16.899999999999999" customHeight="1">
      <c r="B207" s="33"/>
      <c r="C207" s="208" t="s">
        <v>4623</v>
      </c>
      <c r="D207" s="208" t="s">
        <v>4624</v>
      </c>
      <c r="E207" s="18" t="s">
        <v>236</v>
      </c>
      <c r="F207" s="209">
        <v>30.954000000000001</v>
      </c>
      <c r="H207" s="33"/>
    </row>
    <row r="208" spans="2:8" s="1" customFormat="1" ht="16.899999999999999" customHeight="1">
      <c r="B208" s="33"/>
      <c r="C208" s="204" t="s">
        <v>3662</v>
      </c>
      <c r="D208" s="205" t="s">
        <v>3663</v>
      </c>
      <c r="E208" s="206" t="s">
        <v>236</v>
      </c>
      <c r="F208" s="207">
        <v>19.86</v>
      </c>
      <c r="H208" s="33"/>
    </row>
    <row r="209" spans="2:8" s="1" customFormat="1" ht="16.899999999999999" customHeight="1">
      <c r="B209" s="33"/>
      <c r="C209" s="208" t="s">
        <v>21</v>
      </c>
      <c r="D209" s="208" t="s">
        <v>5089</v>
      </c>
      <c r="E209" s="18" t="s">
        <v>21</v>
      </c>
      <c r="F209" s="209">
        <v>0</v>
      </c>
      <c r="H209" s="33"/>
    </row>
    <row r="210" spans="2:8" s="1" customFormat="1" ht="16.899999999999999" customHeight="1">
      <c r="B210" s="33"/>
      <c r="C210" s="208" t="s">
        <v>21</v>
      </c>
      <c r="D210" s="208" t="s">
        <v>4082</v>
      </c>
      <c r="E210" s="18" t="s">
        <v>21</v>
      </c>
      <c r="F210" s="209">
        <v>19.86</v>
      </c>
      <c r="H210" s="33"/>
    </row>
    <row r="211" spans="2:8" s="1" customFormat="1" ht="16.899999999999999" customHeight="1">
      <c r="B211" s="33"/>
      <c r="C211" s="208" t="s">
        <v>3662</v>
      </c>
      <c r="D211" s="208" t="s">
        <v>315</v>
      </c>
      <c r="E211" s="18" t="s">
        <v>21</v>
      </c>
      <c r="F211" s="209">
        <v>19.86</v>
      </c>
      <c r="H211" s="33"/>
    </row>
    <row r="212" spans="2:8" s="1" customFormat="1" ht="16.899999999999999" customHeight="1">
      <c r="B212" s="33"/>
      <c r="C212" s="210" t="s">
        <v>6980</v>
      </c>
      <c r="H212" s="33"/>
    </row>
    <row r="213" spans="2:8" s="1" customFormat="1" ht="16.899999999999999" customHeight="1">
      <c r="B213" s="33"/>
      <c r="C213" s="208" t="s">
        <v>5082</v>
      </c>
      <c r="D213" s="208" t="s">
        <v>7035</v>
      </c>
      <c r="E213" s="18" t="s">
        <v>236</v>
      </c>
      <c r="F213" s="209">
        <v>31.64</v>
      </c>
      <c r="H213" s="33"/>
    </row>
    <row r="214" spans="2:8" s="1" customFormat="1" ht="16.899999999999999" customHeight="1">
      <c r="B214" s="33"/>
      <c r="C214" s="208" t="s">
        <v>1155</v>
      </c>
      <c r="D214" s="208" t="s">
        <v>7013</v>
      </c>
      <c r="E214" s="18" t="s">
        <v>375</v>
      </c>
      <c r="F214" s="209">
        <v>0.46600000000000003</v>
      </c>
      <c r="H214" s="33"/>
    </row>
    <row r="215" spans="2:8" s="1" customFormat="1" ht="16.899999999999999" customHeight="1">
      <c r="B215" s="33"/>
      <c r="C215" s="208" t="s">
        <v>4242</v>
      </c>
      <c r="D215" s="208" t="s">
        <v>7038</v>
      </c>
      <c r="E215" s="18" t="s">
        <v>236</v>
      </c>
      <c r="F215" s="209">
        <v>19.86</v>
      </c>
      <c r="H215" s="33"/>
    </row>
    <row r="216" spans="2:8" s="1" customFormat="1" ht="16.899999999999999" customHeight="1">
      <c r="B216" s="33"/>
      <c r="C216" s="208" t="s">
        <v>1190</v>
      </c>
      <c r="D216" s="208" t="s">
        <v>7016</v>
      </c>
      <c r="E216" s="18" t="s">
        <v>236</v>
      </c>
      <c r="F216" s="209">
        <v>251.38499999999999</v>
      </c>
      <c r="H216" s="33"/>
    </row>
    <row r="217" spans="2:8" s="1" customFormat="1" ht="16.899999999999999" customHeight="1">
      <c r="B217" s="33"/>
      <c r="C217" s="208" t="s">
        <v>1202</v>
      </c>
      <c r="D217" s="208" t="s">
        <v>7022</v>
      </c>
      <c r="E217" s="18" t="s">
        <v>236</v>
      </c>
      <c r="F217" s="209">
        <v>940.86500000000001</v>
      </c>
      <c r="H217" s="33"/>
    </row>
    <row r="218" spans="2:8" s="1" customFormat="1" ht="16.899999999999999" customHeight="1">
      <c r="B218" s="33"/>
      <c r="C218" s="208" t="s">
        <v>4616</v>
      </c>
      <c r="D218" s="208" t="s">
        <v>7032</v>
      </c>
      <c r="E218" s="18" t="s">
        <v>236</v>
      </c>
      <c r="F218" s="209">
        <v>49.34</v>
      </c>
      <c r="H218" s="33"/>
    </row>
    <row r="219" spans="2:8" s="1" customFormat="1" ht="16.899999999999999" customHeight="1">
      <c r="B219" s="33"/>
      <c r="C219" s="208" t="s">
        <v>2169</v>
      </c>
      <c r="D219" s="208" t="s">
        <v>7005</v>
      </c>
      <c r="E219" s="18" t="s">
        <v>236</v>
      </c>
      <c r="F219" s="209">
        <v>100.88</v>
      </c>
      <c r="H219" s="33"/>
    </row>
    <row r="220" spans="2:8" s="1" customFormat="1" ht="16.899999999999999" customHeight="1">
      <c r="B220" s="33"/>
      <c r="C220" s="208" t="s">
        <v>2177</v>
      </c>
      <c r="D220" s="208" t="s">
        <v>6995</v>
      </c>
      <c r="E220" s="18" t="s">
        <v>236</v>
      </c>
      <c r="F220" s="209">
        <v>50.44</v>
      </c>
      <c r="H220" s="33"/>
    </row>
    <row r="221" spans="2:8" s="1" customFormat="1" ht="16.899999999999999" customHeight="1">
      <c r="B221" s="33"/>
      <c r="C221" s="208" t="s">
        <v>2183</v>
      </c>
      <c r="D221" s="208" t="s">
        <v>7019</v>
      </c>
      <c r="E221" s="18" t="s">
        <v>236</v>
      </c>
      <c r="F221" s="209">
        <v>47.14</v>
      </c>
      <c r="H221" s="33"/>
    </row>
    <row r="222" spans="2:8" s="1" customFormat="1" ht="16.899999999999999" customHeight="1">
      <c r="B222" s="33"/>
      <c r="C222" s="208" t="s">
        <v>5108</v>
      </c>
      <c r="D222" s="208" t="s">
        <v>7036</v>
      </c>
      <c r="E222" s="18" t="s">
        <v>236</v>
      </c>
      <c r="F222" s="209">
        <v>54.210999999999999</v>
      </c>
      <c r="H222" s="33"/>
    </row>
    <row r="223" spans="2:8" s="1" customFormat="1" ht="16.899999999999999" customHeight="1">
      <c r="B223" s="33"/>
      <c r="C223" s="208" t="s">
        <v>2317</v>
      </c>
      <c r="D223" s="208" t="s">
        <v>7001</v>
      </c>
      <c r="E223" s="18" t="s">
        <v>236</v>
      </c>
      <c r="F223" s="209">
        <v>50.44</v>
      </c>
      <c r="H223" s="33"/>
    </row>
    <row r="224" spans="2:8" s="1" customFormat="1" ht="16.899999999999999" customHeight="1">
      <c r="B224" s="33"/>
      <c r="C224" s="208" t="s">
        <v>2479</v>
      </c>
      <c r="D224" s="208" t="s">
        <v>7009</v>
      </c>
      <c r="E224" s="18" t="s">
        <v>236</v>
      </c>
      <c r="F224" s="209">
        <v>280.86500000000001</v>
      </c>
      <c r="H224" s="33"/>
    </row>
    <row r="225" spans="2:8" s="1" customFormat="1" ht="16.899999999999999" customHeight="1">
      <c r="B225" s="33"/>
      <c r="C225" s="208" t="s">
        <v>5305</v>
      </c>
      <c r="D225" s="208" t="s">
        <v>7029</v>
      </c>
      <c r="E225" s="18" t="s">
        <v>236</v>
      </c>
      <c r="F225" s="209">
        <v>280.86500000000001</v>
      </c>
      <c r="H225" s="33"/>
    </row>
    <row r="226" spans="2:8" s="1" customFormat="1" ht="16.899999999999999" customHeight="1">
      <c r="B226" s="33"/>
      <c r="C226" s="208" t="s">
        <v>4627</v>
      </c>
      <c r="D226" s="208" t="s">
        <v>4628</v>
      </c>
      <c r="E226" s="18" t="s">
        <v>236</v>
      </c>
      <c r="F226" s="209">
        <v>20.853000000000002</v>
      </c>
      <c r="H226" s="33"/>
    </row>
    <row r="227" spans="2:8" s="1" customFormat="1" ht="16.899999999999999" customHeight="1">
      <c r="B227" s="33"/>
      <c r="C227" s="204" t="s">
        <v>234</v>
      </c>
      <c r="D227" s="205" t="s">
        <v>3681</v>
      </c>
      <c r="E227" s="206" t="s">
        <v>236</v>
      </c>
      <c r="F227" s="207">
        <v>70.555000000000007</v>
      </c>
      <c r="H227" s="33"/>
    </row>
    <row r="228" spans="2:8" s="1" customFormat="1" ht="16.899999999999999" customHeight="1">
      <c r="B228" s="33"/>
      <c r="C228" s="208" t="s">
        <v>21</v>
      </c>
      <c r="D228" s="208" t="s">
        <v>5253</v>
      </c>
      <c r="E228" s="18" t="s">
        <v>21</v>
      </c>
      <c r="F228" s="209">
        <v>0</v>
      </c>
      <c r="H228" s="33"/>
    </row>
    <row r="229" spans="2:8" s="1" customFormat="1" ht="16.899999999999999" customHeight="1">
      <c r="B229" s="33"/>
      <c r="C229" s="208" t="s">
        <v>21</v>
      </c>
      <c r="D229" s="208" t="s">
        <v>5254</v>
      </c>
      <c r="E229" s="18" t="s">
        <v>21</v>
      </c>
      <c r="F229" s="209">
        <v>10.648999999999999</v>
      </c>
      <c r="H229" s="33"/>
    </row>
    <row r="230" spans="2:8" s="1" customFormat="1" ht="16.899999999999999" customHeight="1">
      <c r="B230" s="33"/>
      <c r="C230" s="208" t="s">
        <v>21</v>
      </c>
      <c r="D230" s="208" t="s">
        <v>5255</v>
      </c>
      <c r="E230" s="18" t="s">
        <v>21</v>
      </c>
      <c r="F230" s="209">
        <v>31.184000000000001</v>
      </c>
      <c r="H230" s="33"/>
    </row>
    <row r="231" spans="2:8" s="1" customFormat="1" ht="16.899999999999999" customHeight="1">
      <c r="B231" s="33"/>
      <c r="C231" s="208" t="s">
        <v>21</v>
      </c>
      <c r="D231" s="208" t="s">
        <v>5256</v>
      </c>
      <c r="E231" s="18" t="s">
        <v>21</v>
      </c>
      <c r="F231" s="209">
        <v>28.722000000000001</v>
      </c>
      <c r="H231" s="33"/>
    </row>
    <row r="232" spans="2:8" s="1" customFormat="1" ht="16.899999999999999" customHeight="1">
      <c r="B232" s="33"/>
      <c r="C232" s="208" t="s">
        <v>234</v>
      </c>
      <c r="D232" s="208" t="s">
        <v>315</v>
      </c>
      <c r="E232" s="18" t="s">
        <v>21</v>
      </c>
      <c r="F232" s="209">
        <v>70.555000000000007</v>
      </c>
      <c r="H232" s="33"/>
    </row>
    <row r="233" spans="2:8" s="1" customFormat="1" ht="16.899999999999999" customHeight="1">
      <c r="B233" s="33"/>
      <c r="C233" s="210" t="s">
        <v>6980</v>
      </c>
      <c r="H233" s="33"/>
    </row>
    <row r="234" spans="2:8" s="1" customFormat="1" ht="16.899999999999999" customHeight="1">
      <c r="B234" s="33"/>
      <c r="C234" s="208" t="s">
        <v>5249</v>
      </c>
      <c r="D234" s="208" t="s">
        <v>7039</v>
      </c>
      <c r="E234" s="18" t="s">
        <v>236</v>
      </c>
      <c r="F234" s="209">
        <v>70.555000000000007</v>
      </c>
      <c r="H234" s="33"/>
    </row>
    <row r="235" spans="2:8" s="1" customFormat="1" ht="16.899999999999999" customHeight="1">
      <c r="B235" s="33"/>
      <c r="C235" s="208" t="s">
        <v>2369</v>
      </c>
      <c r="D235" s="208" t="s">
        <v>6986</v>
      </c>
      <c r="E235" s="18" t="s">
        <v>236</v>
      </c>
      <c r="F235" s="209">
        <v>70.555000000000007</v>
      </c>
      <c r="H235" s="33"/>
    </row>
    <row r="236" spans="2:8" s="1" customFormat="1" ht="16.899999999999999" customHeight="1">
      <c r="B236" s="33"/>
      <c r="C236" s="208" t="s">
        <v>2374</v>
      </c>
      <c r="D236" s="208" t="s">
        <v>6987</v>
      </c>
      <c r="E236" s="18" t="s">
        <v>236</v>
      </c>
      <c r="F236" s="209">
        <v>70.555000000000007</v>
      </c>
      <c r="H236" s="33"/>
    </row>
    <row r="237" spans="2:8" s="1" customFormat="1" ht="16.899999999999999" customHeight="1">
      <c r="B237" s="33"/>
      <c r="C237" s="208" t="s">
        <v>2437</v>
      </c>
      <c r="D237" s="208" t="s">
        <v>6992</v>
      </c>
      <c r="E237" s="18" t="s">
        <v>236</v>
      </c>
      <c r="F237" s="209">
        <v>70.555000000000007</v>
      </c>
      <c r="H237" s="33"/>
    </row>
    <row r="238" spans="2:8" s="1" customFormat="1" ht="16.899999999999999" customHeight="1">
      <c r="B238" s="33"/>
      <c r="C238" s="204" t="s">
        <v>238</v>
      </c>
      <c r="D238" s="205" t="s">
        <v>3649</v>
      </c>
      <c r="E238" s="206" t="s">
        <v>240</v>
      </c>
      <c r="F238" s="207">
        <v>33</v>
      </c>
      <c r="H238" s="33"/>
    </row>
    <row r="239" spans="2:8" s="1" customFormat="1" ht="16.899999999999999" customHeight="1">
      <c r="B239" s="33"/>
      <c r="C239" s="208" t="s">
        <v>21</v>
      </c>
      <c r="D239" s="208" t="s">
        <v>5074</v>
      </c>
      <c r="E239" s="18" t="s">
        <v>21</v>
      </c>
      <c r="F239" s="209">
        <v>0</v>
      </c>
      <c r="H239" s="33"/>
    </row>
    <row r="240" spans="2:8" s="1" customFormat="1" ht="16.899999999999999" customHeight="1">
      <c r="B240" s="33"/>
      <c r="C240" s="208" t="s">
        <v>21</v>
      </c>
      <c r="D240" s="208" t="s">
        <v>3819</v>
      </c>
      <c r="E240" s="18" t="s">
        <v>21</v>
      </c>
      <c r="F240" s="209">
        <v>0</v>
      </c>
      <c r="H240" s="33"/>
    </row>
    <row r="241" spans="2:8" s="1" customFormat="1" ht="16.899999999999999" customHeight="1">
      <c r="B241" s="33"/>
      <c r="C241" s="208" t="s">
        <v>21</v>
      </c>
      <c r="D241" s="208" t="s">
        <v>5075</v>
      </c>
      <c r="E241" s="18" t="s">
        <v>21</v>
      </c>
      <c r="F241" s="209">
        <v>12.8</v>
      </c>
      <c r="H241" s="33"/>
    </row>
    <row r="242" spans="2:8" s="1" customFormat="1" ht="16.899999999999999" customHeight="1">
      <c r="B242" s="33"/>
      <c r="C242" s="208" t="s">
        <v>21</v>
      </c>
      <c r="D242" s="208" t="s">
        <v>3825</v>
      </c>
      <c r="E242" s="18" t="s">
        <v>21</v>
      </c>
      <c r="F242" s="209">
        <v>0</v>
      </c>
      <c r="H242" s="33"/>
    </row>
    <row r="243" spans="2:8" s="1" customFormat="1" ht="16.899999999999999" customHeight="1">
      <c r="B243" s="33"/>
      <c r="C243" s="208" t="s">
        <v>21</v>
      </c>
      <c r="D243" s="208" t="s">
        <v>5076</v>
      </c>
      <c r="E243" s="18" t="s">
        <v>21</v>
      </c>
      <c r="F243" s="209">
        <v>20.2</v>
      </c>
      <c r="H243" s="33"/>
    </row>
    <row r="244" spans="2:8" s="1" customFormat="1" ht="16.899999999999999" customHeight="1">
      <c r="B244" s="33"/>
      <c r="C244" s="208" t="s">
        <v>238</v>
      </c>
      <c r="D244" s="208" t="s">
        <v>315</v>
      </c>
      <c r="E244" s="18" t="s">
        <v>21</v>
      </c>
      <c r="F244" s="209">
        <v>33</v>
      </c>
      <c r="H244" s="33"/>
    </row>
    <row r="245" spans="2:8" s="1" customFormat="1" ht="16.899999999999999" customHeight="1">
      <c r="B245" s="33"/>
      <c r="C245" s="210" t="s">
        <v>6980</v>
      </c>
      <c r="H245" s="33"/>
    </row>
    <row r="246" spans="2:8" s="1" customFormat="1" ht="16.899999999999999" customHeight="1">
      <c r="B246" s="33"/>
      <c r="C246" s="208" t="s">
        <v>5070</v>
      </c>
      <c r="D246" s="208" t="s">
        <v>7040</v>
      </c>
      <c r="E246" s="18" t="s">
        <v>240</v>
      </c>
      <c r="F246" s="209">
        <v>33</v>
      </c>
      <c r="H246" s="33"/>
    </row>
    <row r="247" spans="2:8" s="1" customFormat="1" ht="16.899999999999999" customHeight="1">
      <c r="B247" s="33"/>
      <c r="C247" s="208" t="s">
        <v>936</v>
      </c>
      <c r="D247" s="208" t="s">
        <v>6994</v>
      </c>
      <c r="E247" s="18" t="s">
        <v>240</v>
      </c>
      <c r="F247" s="209">
        <v>33</v>
      </c>
      <c r="H247" s="33"/>
    </row>
    <row r="248" spans="2:8" s="1" customFormat="1" ht="16.899999999999999" customHeight="1">
      <c r="B248" s="33"/>
      <c r="C248" s="208" t="s">
        <v>2169</v>
      </c>
      <c r="D248" s="208" t="s">
        <v>7005</v>
      </c>
      <c r="E248" s="18" t="s">
        <v>236</v>
      </c>
      <c r="F248" s="209">
        <v>100.88</v>
      </c>
      <c r="H248" s="33"/>
    </row>
    <row r="249" spans="2:8" s="1" customFormat="1" ht="16.899999999999999" customHeight="1">
      <c r="B249" s="33"/>
      <c r="C249" s="208" t="s">
        <v>2177</v>
      </c>
      <c r="D249" s="208" t="s">
        <v>6995</v>
      </c>
      <c r="E249" s="18" t="s">
        <v>236</v>
      </c>
      <c r="F249" s="209">
        <v>50.44</v>
      </c>
      <c r="H249" s="33"/>
    </row>
    <row r="250" spans="2:8" s="1" customFormat="1" ht="16.899999999999999" customHeight="1">
      <c r="B250" s="33"/>
      <c r="C250" s="208" t="s">
        <v>2296</v>
      </c>
      <c r="D250" s="208" t="s">
        <v>6998</v>
      </c>
      <c r="E250" s="18" t="s">
        <v>240</v>
      </c>
      <c r="F250" s="209">
        <v>59.35</v>
      </c>
      <c r="H250" s="33"/>
    </row>
    <row r="251" spans="2:8" s="1" customFormat="1" ht="16.899999999999999" customHeight="1">
      <c r="B251" s="33"/>
      <c r="C251" s="208" t="s">
        <v>2311</v>
      </c>
      <c r="D251" s="208" t="s">
        <v>7000</v>
      </c>
      <c r="E251" s="18" t="s">
        <v>240</v>
      </c>
      <c r="F251" s="209">
        <v>33</v>
      </c>
      <c r="H251" s="33"/>
    </row>
    <row r="252" spans="2:8" s="1" customFormat="1" ht="16.899999999999999" customHeight="1">
      <c r="B252" s="33"/>
      <c r="C252" s="208" t="s">
        <v>5129</v>
      </c>
      <c r="D252" s="208" t="s">
        <v>7041</v>
      </c>
      <c r="E252" s="18" t="s">
        <v>240</v>
      </c>
      <c r="F252" s="209">
        <v>59.35</v>
      </c>
      <c r="H252" s="33"/>
    </row>
    <row r="253" spans="2:8" s="1" customFormat="1" ht="16.899999999999999" customHeight="1">
      <c r="B253" s="33"/>
      <c r="C253" s="208" t="s">
        <v>2317</v>
      </c>
      <c r="D253" s="208" t="s">
        <v>7001</v>
      </c>
      <c r="E253" s="18" t="s">
        <v>236</v>
      </c>
      <c r="F253" s="209">
        <v>50.44</v>
      </c>
      <c r="H253" s="33"/>
    </row>
    <row r="254" spans="2:8" s="1" customFormat="1" ht="16.899999999999999" customHeight="1">
      <c r="B254" s="33"/>
      <c r="C254" s="208" t="s">
        <v>5223</v>
      </c>
      <c r="D254" s="208" t="s">
        <v>7042</v>
      </c>
      <c r="E254" s="18" t="s">
        <v>236</v>
      </c>
      <c r="F254" s="209">
        <v>53.436999999999998</v>
      </c>
      <c r="H254" s="33"/>
    </row>
    <row r="255" spans="2:8" s="1" customFormat="1" ht="16.899999999999999" customHeight="1">
      <c r="B255" s="33"/>
      <c r="C255" s="208" t="s">
        <v>5077</v>
      </c>
      <c r="D255" s="208" t="s">
        <v>5078</v>
      </c>
      <c r="E255" s="18" t="s">
        <v>236</v>
      </c>
      <c r="F255" s="209">
        <v>3.7949999999999999</v>
      </c>
      <c r="H255" s="33"/>
    </row>
    <row r="256" spans="2:8" s="1" customFormat="1" ht="16.899999999999999" customHeight="1">
      <c r="B256" s="33"/>
      <c r="C256" s="204" t="s">
        <v>3674</v>
      </c>
      <c r="D256" s="205" t="s">
        <v>3675</v>
      </c>
      <c r="E256" s="206" t="s">
        <v>236</v>
      </c>
      <c r="F256" s="207">
        <v>44.530999999999999</v>
      </c>
      <c r="H256" s="33"/>
    </row>
    <row r="257" spans="2:8" s="1" customFormat="1" ht="16.899999999999999" customHeight="1">
      <c r="B257" s="33"/>
      <c r="C257" s="208" t="s">
        <v>21</v>
      </c>
      <c r="D257" s="208" t="s">
        <v>5227</v>
      </c>
      <c r="E257" s="18" t="s">
        <v>21</v>
      </c>
      <c r="F257" s="209">
        <v>0</v>
      </c>
      <c r="H257" s="33"/>
    </row>
    <row r="258" spans="2:8" s="1" customFormat="1" ht="16.899999999999999" customHeight="1">
      <c r="B258" s="33"/>
      <c r="C258" s="208" t="s">
        <v>21</v>
      </c>
      <c r="D258" s="208" t="s">
        <v>5228</v>
      </c>
      <c r="E258" s="18" t="s">
        <v>21</v>
      </c>
      <c r="F258" s="209">
        <v>1.155</v>
      </c>
      <c r="H258" s="33"/>
    </row>
    <row r="259" spans="2:8" s="1" customFormat="1" ht="16.899999999999999" customHeight="1">
      <c r="B259" s="33"/>
      <c r="C259" s="208" t="s">
        <v>21</v>
      </c>
      <c r="D259" s="208" t="s">
        <v>5229</v>
      </c>
      <c r="E259" s="18" t="s">
        <v>21</v>
      </c>
      <c r="F259" s="209">
        <v>3.54</v>
      </c>
      <c r="H259" s="33"/>
    </row>
    <row r="260" spans="2:8" s="1" customFormat="1" ht="16.899999999999999" customHeight="1">
      <c r="B260" s="33"/>
      <c r="C260" s="208" t="s">
        <v>21</v>
      </c>
      <c r="D260" s="208" t="s">
        <v>5230</v>
      </c>
      <c r="E260" s="18" t="s">
        <v>21</v>
      </c>
      <c r="F260" s="209">
        <v>3.21</v>
      </c>
      <c r="H260" s="33"/>
    </row>
    <row r="261" spans="2:8" s="1" customFormat="1" ht="16.899999999999999" customHeight="1">
      <c r="B261" s="33"/>
      <c r="C261" s="208" t="s">
        <v>21</v>
      </c>
      <c r="D261" s="208" t="s">
        <v>5231</v>
      </c>
      <c r="E261" s="18" t="s">
        <v>21</v>
      </c>
      <c r="F261" s="209">
        <v>26.725999999999999</v>
      </c>
      <c r="H261" s="33"/>
    </row>
    <row r="262" spans="2:8" s="1" customFormat="1" ht="16.899999999999999" customHeight="1">
      <c r="B262" s="33"/>
      <c r="C262" s="208" t="s">
        <v>21</v>
      </c>
      <c r="D262" s="208" t="s">
        <v>5232</v>
      </c>
      <c r="E262" s="18" t="s">
        <v>21</v>
      </c>
      <c r="F262" s="209">
        <v>9.9</v>
      </c>
      <c r="H262" s="33"/>
    </row>
    <row r="263" spans="2:8" s="1" customFormat="1" ht="16.899999999999999" customHeight="1">
      <c r="B263" s="33"/>
      <c r="C263" s="208" t="s">
        <v>3674</v>
      </c>
      <c r="D263" s="208" t="s">
        <v>315</v>
      </c>
      <c r="E263" s="18" t="s">
        <v>21</v>
      </c>
      <c r="F263" s="209">
        <v>44.530999999999999</v>
      </c>
      <c r="H263" s="33"/>
    </row>
    <row r="264" spans="2:8" s="1" customFormat="1" ht="16.899999999999999" customHeight="1">
      <c r="B264" s="33"/>
      <c r="C264" s="210" t="s">
        <v>6980</v>
      </c>
      <c r="H264" s="33"/>
    </row>
    <row r="265" spans="2:8" s="1" customFormat="1" ht="16.899999999999999" customHeight="1">
      <c r="B265" s="33"/>
      <c r="C265" s="208" t="s">
        <v>5223</v>
      </c>
      <c r="D265" s="208" t="s">
        <v>7042</v>
      </c>
      <c r="E265" s="18" t="s">
        <v>236</v>
      </c>
      <c r="F265" s="209">
        <v>53.436999999999998</v>
      </c>
      <c r="H265" s="33"/>
    </row>
    <row r="266" spans="2:8" s="1" customFormat="1" ht="16.899999999999999" customHeight="1">
      <c r="B266" s="33"/>
      <c r="C266" s="208" t="s">
        <v>1533</v>
      </c>
      <c r="D266" s="208" t="s">
        <v>7043</v>
      </c>
      <c r="E266" s="18" t="s">
        <v>236</v>
      </c>
      <c r="F266" s="209">
        <v>44.530999999999999</v>
      </c>
      <c r="H266" s="33"/>
    </row>
    <row r="267" spans="2:8" s="1" customFormat="1" ht="16.899999999999999" customHeight="1">
      <c r="B267" s="33"/>
      <c r="C267" s="204" t="s">
        <v>3671</v>
      </c>
      <c r="D267" s="205" t="s">
        <v>3672</v>
      </c>
      <c r="E267" s="206" t="s">
        <v>236</v>
      </c>
      <c r="F267" s="207">
        <v>47.14</v>
      </c>
      <c r="H267" s="33"/>
    </row>
    <row r="268" spans="2:8" s="1" customFormat="1" ht="16.899999999999999" customHeight="1">
      <c r="B268" s="33"/>
      <c r="C268" s="208" t="s">
        <v>21</v>
      </c>
      <c r="D268" s="208" t="s">
        <v>5112</v>
      </c>
      <c r="E268" s="18" t="s">
        <v>21</v>
      </c>
      <c r="F268" s="209">
        <v>47.14</v>
      </c>
      <c r="H268" s="33"/>
    </row>
    <row r="269" spans="2:8" s="1" customFormat="1" ht="16.899999999999999" customHeight="1">
      <c r="B269" s="33"/>
      <c r="C269" s="208" t="s">
        <v>3671</v>
      </c>
      <c r="D269" s="208" t="s">
        <v>315</v>
      </c>
      <c r="E269" s="18" t="s">
        <v>21</v>
      </c>
      <c r="F269" s="209">
        <v>47.14</v>
      </c>
      <c r="H269" s="33"/>
    </row>
    <row r="270" spans="2:8" s="1" customFormat="1" ht="16.899999999999999" customHeight="1">
      <c r="B270" s="33"/>
      <c r="C270" s="210" t="s">
        <v>6980</v>
      </c>
      <c r="H270" s="33"/>
    </row>
    <row r="271" spans="2:8" s="1" customFormat="1" ht="16.899999999999999" customHeight="1">
      <c r="B271" s="33"/>
      <c r="C271" s="208" t="s">
        <v>5108</v>
      </c>
      <c r="D271" s="208" t="s">
        <v>7036</v>
      </c>
      <c r="E271" s="18" t="s">
        <v>236</v>
      </c>
      <c r="F271" s="209">
        <v>54.210999999999999</v>
      </c>
      <c r="H271" s="33"/>
    </row>
    <row r="272" spans="2:8" s="1" customFormat="1" ht="16.899999999999999" customHeight="1">
      <c r="B272" s="33"/>
      <c r="C272" s="208" t="s">
        <v>1522</v>
      </c>
      <c r="D272" s="208" t="s">
        <v>7044</v>
      </c>
      <c r="E272" s="18" t="s">
        <v>236</v>
      </c>
      <c r="F272" s="209">
        <v>47.14</v>
      </c>
      <c r="H272" s="33"/>
    </row>
    <row r="273" spans="2:8" s="1" customFormat="1" ht="16.899999999999999" customHeight="1">
      <c r="B273" s="33"/>
      <c r="C273" s="204" t="s">
        <v>3677</v>
      </c>
      <c r="D273" s="205" t="s">
        <v>3678</v>
      </c>
      <c r="E273" s="206" t="s">
        <v>240</v>
      </c>
      <c r="F273" s="207">
        <v>93.855000000000004</v>
      </c>
      <c r="H273" s="33"/>
    </row>
    <row r="274" spans="2:8" s="1" customFormat="1" ht="16.899999999999999" customHeight="1">
      <c r="B274" s="33"/>
      <c r="C274" s="208" t="s">
        <v>21</v>
      </c>
      <c r="D274" s="208" t="s">
        <v>5197</v>
      </c>
      <c r="E274" s="18" t="s">
        <v>21</v>
      </c>
      <c r="F274" s="209">
        <v>0</v>
      </c>
      <c r="H274" s="33"/>
    </row>
    <row r="275" spans="2:8" s="1" customFormat="1" ht="16.899999999999999" customHeight="1">
      <c r="B275" s="33"/>
      <c r="C275" s="208" t="s">
        <v>21</v>
      </c>
      <c r="D275" s="208" t="s">
        <v>5198</v>
      </c>
      <c r="E275" s="18" t="s">
        <v>21</v>
      </c>
      <c r="F275" s="209">
        <v>74.5</v>
      </c>
      <c r="H275" s="33"/>
    </row>
    <row r="276" spans="2:8" s="1" customFormat="1" ht="16.899999999999999" customHeight="1">
      <c r="B276" s="33"/>
      <c r="C276" s="208" t="s">
        <v>21</v>
      </c>
      <c r="D276" s="208" t="s">
        <v>5199</v>
      </c>
      <c r="E276" s="18" t="s">
        <v>21</v>
      </c>
      <c r="F276" s="209">
        <v>9</v>
      </c>
      <c r="H276" s="33"/>
    </row>
    <row r="277" spans="2:8" s="1" customFormat="1" ht="16.899999999999999" customHeight="1">
      <c r="B277" s="33"/>
      <c r="C277" s="208" t="s">
        <v>21</v>
      </c>
      <c r="D277" s="208" t="s">
        <v>5200</v>
      </c>
      <c r="E277" s="18" t="s">
        <v>21</v>
      </c>
      <c r="F277" s="209">
        <v>10.355</v>
      </c>
      <c r="H277" s="33"/>
    </row>
    <row r="278" spans="2:8" s="1" customFormat="1" ht="16.899999999999999" customHeight="1">
      <c r="B278" s="33"/>
      <c r="C278" s="208" t="s">
        <v>3677</v>
      </c>
      <c r="D278" s="208" t="s">
        <v>315</v>
      </c>
      <c r="E278" s="18" t="s">
        <v>21</v>
      </c>
      <c r="F278" s="209">
        <v>93.855000000000004</v>
      </c>
      <c r="H278" s="33"/>
    </row>
    <row r="279" spans="2:8" s="1" customFormat="1" ht="16.899999999999999" customHeight="1">
      <c r="B279" s="33"/>
      <c r="C279" s="210" t="s">
        <v>6980</v>
      </c>
      <c r="H279" s="33"/>
    </row>
    <row r="280" spans="2:8" s="1" customFormat="1" ht="16.899999999999999" customHeight="1">
      <c r="B280" s="33"/>
      <c r="C280" s="208" t="s">
        <v>5193</v>
      </c>
      <c r="D280" s="208" t="s">
        <v>7045</v>
      </c>
      <c r="E280" s="18" t="s">
        <v>240</v>
      </c>
      <c r="F280" s="209">
        <v>93.855000000000004</v>
      </c>
      <c r="H280" s="33"/>
    </row>
    <row r="281" spans="2:8" s="1" customFormat="1" ht="16.899999999999999" customHeight="1">
      <c r="B281" s="33"/>
      <c r="C281" s="208" t="s">
        <v>5206</v>
      </c>
      <c r="D281" s="208" t="s">
        <v>7046</v>
      </c>
      <c r="E281" s="18" t="s">
        <v>240</v>
      </c>
      <c r="F281" s="209">
        <v>93.855000000000004</v>
      </c>
      <c r="H281" s="33"/>
    </row>
    <row r="282" spans="2:8" s="1" customFormat="1" ht="16.899999999999999" customHeight="1">
      <c r="B282" s="33"/>
      <c r="C282" s="204" t="s">
        <v>3650</v>
      </c>
      <c r="D282" s="205" t="s">
        <v>3651</v>
      </c>
      <c r="E282" s="206" t="s">
        <v>236</v>
      </c>
      <c r="F282" s="207">
        <v>21.513000000000002</v>
      </c>
      <c r="H282" s="33"/>
    </row>
    <row r="283" spans="2:8" s="1" customFormat="1" ht="16.899999999999999" customHeight="1">
      <c r="B283" s="33"/>
      <c r="C283" s="208" t="s">
        <v>21</v>
      </c>
      <c r="D283" s="208" t="s">
        <v>4132</v>
      </c>
      <c r="E283" s="18" t="s">
        <v>21</v>
      </c>
      <c r="F283" s="209">
        <v>0</v>
      </c>
      <c r="H283" s="33"/>
    </row>
    <row r="284" spans="2:8" s="1" customFormat="1" ht="16.899999999999999" customHeight="1">
      <c r="B284" s="33"/>
      <c r="C284" s="208" t="s">
        <v>21</v>
      </c>
      <c r="D284" s="208" t="s">
        <v>4133</v>
      </c>
      <c r="E284" s="18" t="s">
        <v>21</v>
      </c>
      <c r="F284" s="209">
        <v>0</v>
      </c>
      <c r="H284" s="33"/>
    </row>
    <row r="285" spans="2:8" s="1" customFormat="1" ht="16.899999999999999" customHeight="1">
      <c r="B285" s="33"/>
      <c r="C285" s="208" t="s">
        <v>21</v>
      </c>
      <c r="D285" s="208" t="s">
        <v>4134</v>
      </c>
      <c r="E285" s="18" t="s">
        <v>21</v>
      </c>
      <c r="F285" s="209">
        <v>18.678000000000001</v>
      </c>
      <c r="H285" s="33"/>
    </row>
    <row r="286" spans="2:8" s="1" customFormat="1" ht="16.899999999999999" customHeight="1">
      <c r="B286" s="33"/>
      <c r="C286" s="208" t="s">
        <v>21</v>
      </c>
      <c r="D286" s="208" t="s">
        <v>4135</v>
      </c>
      <c r="E286" s="18" t="s">
        <v>21</v>
      </c>
      <c r="F286" s="209">
        <v>2.835</v>
      </c>
      <c r="H286" s="33"/>
    </row>
    <row r="287" spans="2:8" s="1" customFormat="1" ht="16.899999999999999" customHeight="1">
      <c r="B287" s="33"/>
      <c r="C287" s="208" t="s">
        <v>3650</v>
      </c>
      <c r="D287" s="208" t="s">
        <v>315</v>
      </c>
      <c r="E287" s="18" t="s">
        <v>21</v>
      </c>
      <c r="F287" s="209">
        <v>21.513000000000002</v>
      </c>
      <c r="H287" s="33"/>
    </row>
    <row r="288" spans="2:8" s="1" customFormat="1" ht="16.899999999999999" customHeight="1">
      <c r="B288" s="33"/>
      <c r="C288" s="210" t="s">
        <v>6980</v>
      </c>
      <c r="H288" s="33"/>
    </row>
    <row r="289" spans="2:8" s="1" customFormat="1" ht="16.899999999999999" customHeight="1">
      <c r="B289" s="33"/>
      <c r="C289" s="208" t="s">
        <v>1015</v>
      </c>
      <c r="D289" s="208" t="s">
        <v>7047</v>
      </c>
      <c r="E289" s="18" t="s">
        <v>236</v>
      </c>
      <c r="F289" s="209">
        <v>356.62900000000002</v>
      </c>
      <c r="H289" s="33"/>
    </row>
    <row r="290" spans="2:8" s="1" customFormat="1" ht="16.899999999999999" customHeight="1">
      <c r="B290" s="33"/>
      <c r="C290" s="208" t="s">
        <v>1009</v>
      </c>
      <c r="D290" s="208" t="s">
        <v>7048</v>
      </c>
      <c r="E290" s="18" t="s">
        <v>236</v>
      </c>
      <c r="F290" s="209">
        <v>297.339</v>
      </c>
      <c r="H290" s="33"/>
    </row>
    <row r="291" spans="2:8" s="1" customFormat="1" ht="16.899999999999999" customHeight="1">
      <c r="B291" s="33"/>
      <c r="C291" s="208" t="s">
        <v>4210</v>
      </c>
      <c r="D291" s="208" t="s">
        <v>7049</v>
      </c>
      <c r="E291" s="18" t="s">
        <v>236</v>
      </c>
      <c r="F291" s="209">
        <v>297.339</v>
      </c>
      <c r="H291" s="33"/>
    </row>
    <row r="292" spans="2:8" s="1" customFormat="1" ht="16.899999999999999" customHeight="1">
      <c r="B292" s="33"/>
      <c r="C292" s="208" t="s">
        <v>4427</v>
      </c>
      <c r="D292" s="208" t="s">
        <v>7050</v>
      </c>
      <c r="E292" s="18" t="s">
        <v>236</v>
      </c>
      <c r="F292" s="209">
        <v>79.275999999999996</v>
      </c>
      <c r="H292" s="33"/>
    </row>
    <row r="293" spans="2:8" s="1" customFormat="1" ht="16.899999999999999" customHeight="1">
      <c r="B293" s="33"/>
      <c r="C293" s="208" t="s">
        <v>4435</v>
      </c>
      <c r="D293" s="208" t="s">
        <v>7051</v>
      </c>
      <c r="E293" s="18" t="s">
        <v>236</v>
      </c>
      <c r="F293" s="209">
        <v>43.026000000000003</v>
      </c>
      <c r="H293" s="33"/>
    </row>
    <row r="294" spans="2:8" s="1" customFormat="1" ht="16.899999999999999" customHeight="1">
      <c r="B294" s="33"/>
      <c r="C294" s="208" t="s">
        <v>4165</v>
      </c>
      <c r="D294" s="208" t="s">
        <v>4166</v>
      </c>
      <c r="E294" s="18" t="s">
        <v>236</v>
      </c>
      <c r="F294" s="209">
        <v>22.588999999999999</v>
      </c>
      <c r="H294" s="33"/>
    </row>
    <row r="295" spans="2:8" s="1" customFormat="1" ht="16.899999999999999" customHeight="1">
      <c r="B295" s="33"/>
      <c r="C295" s="204" t="s">
        <v>3653</v>
      </c>
      <c r="D295" s="205" t="s">
        <v>3654</v>
      </c>
      <c r="E295" s="206" t="s">
        <v>236</v>
      </c>
      <c r="F295" s="207">
        <v>249.80600000000001</v>
      </c>
      <c r="H295" s="33"/>
    </row>
    <row r="296" spans="2:8" s="1" customFormat="1" ht="16.899999999999999" customHeight="1">
      <c r="B296" s="33"/>
      <c r="C296" s="208" t="s">
        <v>21</v>
      </c>
      <c r="D296" s="208" t="s">
        <v>4136</v>
      </c>
      <c r="E296" s="18" t="s">
        <v>21</v>
      </c>
      <c r="F296" s="209">
        <v>0</v>
      </c>
      <c r="H296" s="33"/>
    </row>
    <row r="297" spans="2:8" s="1" customFormat="1" ht="16.899999999999999" customHeight="1">
      <c r="B297" s="33"/>
      <c r="C297" s="208" t="s">
        <v>21</v>
      </c>
      <c r="D297" s="208" t="s">
        <v>4137</v>
      </c>
      <c r="E297" s="18" t="s">
        <v>21</v>
      </c>
      <c r="F297" s="209">
        <v>0</v>
      </c>
      <c r="H297" s="33"/>
    </row>
    <row r="298" spans="2:8" s="1" customFormat="1" ht="16.899999999999999" customHeight="1">
      <c r="B298" s="33"/>
      <c r="C298" s="208" t="s">
        <v>21</v>
      </c>
      <c r="D298" s="208" t="s">
        <v>4138</v>
      </c>
      <c r="E298" s="18" t="s">
        <v>21</v>
      </c>
      <c r="F298" s="209">
        <v>74.843999999999994</v>
      </c>
      <c r="H298" s="33"/>
    </row>
    <row r="299" spans="2:8" s="1" customFormat="1" ht="16.899999999999999" customHeight="1">
      <c r="B299" s="33"/>
      <c r="C299" s="208" t="s">
        <v>21</v>
      </c>
      <c r="D299" s="208" t="s">
        <v>4139</v>
      </c>
      <c r="E299" s="18" t="s">
        <v>21</v>
      </c>
      <c r="F299" s="209">
        <v>66.185000000000002</v>
      </c>
      <c r="H299" s="33"/>
    </row>
    <row r="300" spans="2:8" s="1" customFormat="1" ht="16.899999999999999" customHeight="1">
      <c r="B300" s="33"/>
      <c r="C300" s="208" t="s">
        <v>21</v>
      </c>
      <c r="D300" s="208" t="s">
        <v>4140</v>
      </c>
      <c r="E300" s="18" t="s">
        <v>21</v>
      </c>
      <c r="F300" s="209">
        <v>29.295000000000002</v>
      </c>
      <c r="H300" s="33"/>
    </row>
    <row r="301" spans="2:8" s="1" customFormat="1" ht="16.899999999999999" customHeight="1">
      <c r="B301" s="33"/>
      <c r="C301" s="208" t="s">
        <v>21</v>
      </c>
      <c r="D301" s="208" t="s">
        <v>4141</v>
      </c>
      <c r="E301" s="18" t="s">
        <v>21</v>
      </c>
      <c r="F301" s="209">
        <v>0</v>
      </c>
      <c r="H301" s="33"/>
    </row>
    <row r="302" spans="2:8" s="1" customFormat="1" ht="16.899999999999999" customHeight="1">
      <c r="B302" s="33"/>
      <c r="C302" s="208" t="s">
        <v>21</v>
      </c>
      <c r="D302" s="208" t="s">
        <v>4142</v>
      </c>
      <c r="E302" s="18" t="s">
        <v>21</v>
      </c>
      <c r="F302" s="209">
        <v>10.220000000000001</v>
      </c>
      <c r="H302" s="33"/>
    </row>
    <row r="303" spans="2:8" s="1" customFormat="1" ht="16.899999999999999" customHeight="1">
      <c r="B303" s="33"/>
      <c r="C303" s="208" t="s">
        <v>21</v>
      </c>
      <c r="D303" s="208" t="s">
        <v>4143</v>
      </c>
      <c r="E303" s="18" t="s">
        <v>21</v>
      </c>
      <c r="F303" s="209">
        <v>25.245000000000001</v>
      </c>
      <c r="H303" s="33"/>
    </row>
    <row r="304" spans="2:8" s="1" customFormat="1" ht="16.899999999999999" customHeight="1">
      <c r="B304" s="33"/>
      <c r="C304" s="208" t="s">
        <v>21</v>
      </c>
      <c r="D304" s="208" t="s">
        <v>4144</v>
      </c>
      <c r="E304" s="18" t="s">
        <v>21</v>
      </c>
      <c r="F304" s="209">
        <v>0</v>
      </c>
      <c r="H304" s="33"/>
    </row>
    <row r="305" spans="2:8" s="1" customFormat="1" ht="16.899999999999999" customHeight="1">
      <c r="B305" s="33"/>
      <c r="C305" s="208" t="s">
        <v>21</v>
      </c>
      <c r="D305" s="208" t="s">
        <v>4145</v>
      </c>
      <c r="E305" s="18" t="s">
        <v>21</v>
      </c>
      <c r="F305" s="209">
        <v>8.91</v>
      </c>
      <c r="H305" s="33"/>
    </row>
    <row r="306" spans="2:8" s="1" customFormat="1" ht="16.899999999999999" customHeight="1">
      <c r="B306" s="33"/>
      <c r="C306" s="208" t="s">
        <v>21</v>
      </c>
      <c r="D306" s="208" t="s">
        <v>4146</v>
      </c>
      <c r="E306" s="18" t="s">
        <v>21</v>
      </c>
      <c r="F306" s="209">
        <v>32.56</v>
      </c>
      <c r="H306" s="33"/>
    </row>
    <row r="307" spans="2:8" s="1" customFormat="1" ht="16.899999999999999" customHeight="1">
      <c r="B307" s="33"/>
      <c r="C307" s="208" t="s">
        <v>21</v>
      </c>
      <c r="D307" s="208" t="s">
        <v>4147</v>
      </c>
      <c r="E307" s="18" t="s">
        <v>21</v>
      </c>
      <c r="F307" s="209">
        <v>9.06</v>
      </c>
      <c r="H307" s="33"/>
    </row>
    <row r="308" spans="2:8" s="1" customFormat="1" ht="16.899999999999999" customHeight="1">
      <c r="B308" s="33"/>
      <c r="C308" s="208" t="s">
        <v>21</v>
      </c>
      <c r="D308" s="208" t="s">
        <v>4148</v>
      </c>
      <c r="E308" s="18" t="s">
        <v>21</v>
      </c>
      <c r="F308" s="209">
        <v>-21.513000000000002</v>
      </c>
      <c r="H308" s="33"/>
    </row>
    <row r="309" spans="2:8" s="1" customFormat="1" ht="16.899999999999999" customHeight="1">
      <c r="B309" s="33"/>
      <c r="C309" s="208" t="s">
        <v>21</v>
      </c>
      <c r="D309" s="208" t="s">
        <v>414</v>
      </c>
      <c r="E309" s="18" t="s">
        <v>21</v>
      </c>
      <c r="F309" s="209">
        <v>15</v>
      </c>
      <c r="H309" s="33"/>
    </row>
    <row r="310" spans="2:8" s="1" customFormat="1" ht="16.899999999999999" customHeight="1">
      <c r="B310" s="33"/>
      <c r="C310" s="208" t="s">
        <v>3653</v>
      </c>
      <c r="D310" s="208" t="s">
        <v>315</v>
      </c>
      <c r="E310" s="18" t="s">
        <v>21</v>
      </c>
      <c r="F310" s="209">
        <v>249.80600000000001</v>
      </c>
      <c r="H310" s="33"/>
    </row>
    <row r="311" spans="2:8" s="1" customFormat="1" ht="16.899999999999999" customHeight="1">
      <c r="B311" s="33"/>
      <c r="C311" s="210" t="s">
        <v>6980</v>
      </c>
      <c r="H311" s="33"/>
    </row>
    <row r="312" spans="2:8" s="1" customFormat="1" ht="16.899999999999999" customHeight="1">
      <c r="B312" s="33"/>
      <c r="C312" s="208" t="s">
        <v>1015</v>
      </c>
      <c r="D312" s="208" t="s">
        <v>7047</v>
      </c>
      <c r="E312" s="18" t="s">
        <v>236</v>
      </c>
      <c r="F312" s="209">
        <v>356.62900000000002</v>
      </c>
      <c r="H312" s="33"/>
    </row>
    <row r="313" spans="2:8" s="1" customFormat="1" ht="16.899999999999999" customHeight="1">
      <c r="B313" s="33"/>
      <c r="C313" s="208" t="s">
        <v>1009</v>
      </c>
      <c r="D313" s="208" t="s">
        <v>7048</v>
      </c>
      <c r="E313" s="18" t="s">
        <v>236</v>
      </c>
      <c r="F313" s="209">
        <v>297.339</v>
      </c>
      <c r="H313" s="33"/>
    </row>
    <row r="314" spans="2:8" s="1" customFormat="1" ht="16.899999999999999" customHeight="1">
      <c r="B314" s="33"/>
      <c r="C314" s="208" t="s">
        <v>4210</v>
      </c>
      <c r="D314" s="208" t="s">
        <v>7049</v>
      </c>
      <c r="E314" s="18" t="s">
        <v>236</v>
      </c>
      <c r="F314" s="209">
        <v>297.339</v>
      </c>
      <c r="H314" s="33"/>
    </row>
    <row r="315" spans="2:8" s="1" customFormat="1" ht="16.899999999999999" customHeight="1">
      <c r="B315" s="33"/>
      <c r="C315" s="208" t="s">
        <v>4157</v>
      </c>
      <c r="D315" s="208" t="s">
        <v>4158</v>
      </c>
      <c r="E315" s="18" t="s">
        <v>236</v>
      </c>
      <c r="F315" s="209">
        <v>351.87200000000001</v>
      </c>
      <c r="H315" s="33"/>
    </row>
    <row r="316" spans="2:8" s="1" customFormat="1" ht="16.899999999999999" customHeight="1">
      <c r="B316" s="33"/>
      <c r="C316" s="204" t="s">
        <v>4896</v>
      </c>
      <c r="D316" s="205" t="s">
        <v>7052</v>
      </c>
      <c r="E316" s="206" t="s">
        <v>236</v>
      </c>
      <c r="F316" s="207">
        <v>296.54500000000002</v>
      </c>
      <c r="H316" s="33"/>
    </row>
    <row r="317" spans="2:8" s="1" customFormat="1" ht="16.899999999999999" customHeight="1">
      <c r="B317" s="33"/>
      <c r="C317" s="208" t="s">
        <v>21</v>
      </c>
      <c r="D317" s="208" t="s">
        <v>4893</v>
      </c>
      <c r="E317" s="18" t="s">
        <v>21</v>
      </c>
      <c r="F317" s="209">
        <v>0</v>
      </c>
      <c r="H317" s="33"/>
    </row>
    <row r="318" spans="2:8" s="1" customFormat="1" ht="16.899999999999999" customHeight="1">
      <c r="B318" s="33"/>
      <c r="C318" s="208" t="s">
        <v>21</v>
      </c>
      <c r="D318" s="208" t="s">
        <v>4328</v>
      </c>
      <c r="E318" s="18" t="s">
        <v>21</v>
      </c>
      <c r="F318" s="209">
        <v>195.41</v>
      </c>
      <c r="H318" s="33"/>
    </row>
    <row r="319" spans="2:8" s="1" customFormat="1" ht="16.899999999999999" customHeight="1">
      <c r="B319" s="33"/>
      <c r="C319" s="208" t="s">
        <v>21</v>
      </c>
      <c r="D319" s="208" t="s">
        <v>4894</v>
      </c>
      <c r="E319" s="18" t="s">
        <v>21</v>
      </c>
      <c r="F319" s="209">
        <v>81.635000000000005</v>
      </c>
      <c r="H319" s="33"/>
    </row>
    <row r="320" spans="2:8" s="1" customFormat="1" ht="16.899999999999999" customHeight="1">
      <c r="B320" s="33"/>
      <c r="C320" s="208" t="s">
        <v>21</v>
      </c>
      <c r="D320" s="208" t="s">
        <v>4895</v>
      </c>
      <c r="E320" s="18" t="s">
        <v>21</v>
      </c>
      <c r="F320" s="209">
        <v>19.5</v>
      </c>
      <c r="H320" s="33"/>
    </row>
    <row r="321" spans="2:8" s="1" customFormat="1" ht="16.899999999999999" customHeight="1">
      <c r="B321" s="33"/>
      <c r="C321" s="208" t="s">
        <v>4896</v>
      </c>
      <c r="D321" s="208" t="s">
        <v>315</v>
      </c>
      <c r="E321" s="18" t="s">
        <v>21</v>
      </c>
      <c r="F321" s="209">
        <v>296.54500000000002</v>
      </c>
      <c r="H321" s="33"/>
    </row>
    <row r="322" spans="2:8" s="1" customFormat="1" ht="16.899999999999999" customHeight="1">
      <c r="B322" s="33"/>
      <c r="C322" s="210" t="s">
        <v>6980</v>
      </c>
      <c r="H322" s="33"/>
    </row>
    <row r="323" spans="2:8" s="1" customFormat="1" ht="16.899999999999999" customHeight="1">
      <c r="B323" s="33"/>
      <c r="C323" s="208" t="s">
        <v>4889</v>
      </c>
      <c r="D323" s="208" t="s">
        <v>7053</v>
      </c>
      <c r="E323" s="18" t="s">
        <v>236</v>
      </c>
      <c r="F323" s="209">
        <v>296.54500000000002</v>
      </c>
      <c r="H323" s="33"/>
    </row>
    <row r="324" spans="2:8" s="1" customFormat="1" ht="16.899999999999999" customHeight="1">
      <c r="B324" s="33"/>
      <c r="C324" s="208" t="s">
        <v>835</v>
      </c>
      <c r="D324" s="208" t="s">
        <v>7054</v>
      </c>
      <c r="E324" s="18" t="s">
        <v>236</v>
      </c>
      <c r="F324" s="209">
        <v>335.40300000000002</v>
      </c>
      <c r="H324" s="33"/>
    </row>
    <row r="325" spans="2:8" s="1" customFormat="1" ht="16.899999999999999" customHeight="1">
      <c r="B325" s="33"/>
      <c r="C325" s="208" t="s">
        <v>4024</v>
      </c>
      <c r="D325" s="208" t="s">
        <v>7055</v>
      </c>
      <c r="E325" s="18" t="s">
        <v>236</v>
      </c>
      <c r="F325" s="209">
        <v>296.54500000000002</v>
      </c>
      <c r="H325" s="33"/>
    </row>
    <row r="326" spans="2:8" s="1" customFormat="1" ht="16.899999999999999" customHeight="1">
      <c r="B326" s="33"/>
      <c r="C326" s="208" t="s">
        <v>5355</v>
      </c>
      <c r="D326" s="208" t="s">
        <v>7056</v>
      </c>
      <c r="E326" s="18" t="s">
        <v>236</v>
      </c>
      <c r="F326" s="209">
        <v>296.54500000000002</v>
      </c>
      <c r="H326" s="33"/>
    </row>
    <row r="327" spans="2:8" s="1" customFormat="1" ht="16.899999999999999" customHeight="1">
      <c r="B327" s="33"/>
      <c r="C327" s="204" t="s">
        <v>4719</v>
      </c>
      <c r="D327" s="205" t="s">
        <v>7057</v>
      </c>
      <c r="E327" s="206" t="s">
        <v>236</v>
      </c>
      <c r="F327" s="207">
        <v>49.78</v>
      </c>
      <c r="H327" s="33"/>
    </row>
    <row r="328" spans="2:8" s="1" customFormat="1" ht="16.899999999999999" customHeight="1">
      <c r="B328" s="33"/>
      <c r="C328" s="208" t="s">
        <v>21</v>
      </c>
      <c r="D328" s="208" t="s">
        <v>4717</v>
      </c>
      <c r="E328" s="18" t="s">
        <v>21</v>
      </c>
      <c r="F328" s="209">
        <v>0</v>
      </c>
      <c r="H328" s="33"/>
    </row>
    <row r="329" spans="2:8" s="1" customFormat="1" ht="16.899999999999999" customHeight="1">
      <c r="B329" s="33"/>
      <c r="C329" s="208" t="s">
        <v>21</v>
      </c>
      <c r="D329" s="208" t="s">
        <v>4718</v>
      </c>
      <c r="E329" s="18" t="s">
        <v>21</v>
      </c>
      <c r="F329" s="209">
        <v>49.78</v>
      </c>
      <c r="H329" s="33"/>
    </row>
    <row r="330" spans="2:8" s="1" customFormat="1" ht="16.899999999999999" customHeight="1">
      <c r="B330" s="33"/>
      <c r="C330" s="208" t="s">
        <v>4719</v>
      </c>
      <c r="D330" s="208" t="s">
        <v>315</v>
      </c>
      <c r="E330" s="18" t="s">
        <v>21</v>
      </c>
      <c r="F330" s="209">
        <v>49.78</v>
      </c>
      <c r="H330" s="33"/>
    </row>
    <row r="331" spans="2:8" s="1" customFormat="1" ht="7.35" customHeight="1">
      <c r="B331" s="41"/>
      <c r="C331" s="42"/>
      <c r="D331" s="42"/>
      <c r="E331" s="42"/>
      <c r="F331" s="42"/>
      <c r="G331" s="42"/>
      <c r="H331" s="33"/>
    </row>
    <row r="332" spans="2:8" s="1" customFormat="1"/>
  </sheetData>
  <sheetProtection algorithmName="SHA-512" hashValue="C2Q+gtzVwaFVmdXXiHkD33Ru3wvsbNuwuBSNnPcdNwywfB3+PActlK8l20JPRruqgdLZ+65t5f1nXiLIjKqpWg==" saltValue="LpZnGUYicv/inxFJKu4EhAzSxS8jmy2N4pcVoAnWTQW5SQiUNJ4QylZVWoDDpeeV/xC3wE6MUQU86JulCxaPxg=="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K219"/>
  <sheetViews>
    <sheetView showGridLines="0" topLeftCell="A58" zoomScale="110" zoomScaleNormal="110" workbookViewId="0"/>
  </sheetViews>
  <sheetFormatPr defaultRowHeight="11.25"/>
  <cols>
    <col min="1" max="1" width="8.33203125" style="211" customWidth="1"/>
    <col min="2" max="2" width="1.6640625" style="211" customWidth="1"/>
    <col min="3" max="4" width="5" style="211" customWidth="1"/>
    <col min="5" max="5" width="11.6640625" style="211" customWidth="1"/>
    <col min="6" max="6" width="9.1640625" style="211" customWidth="1"/>
    <col min="7" max="7" width="5" style="211" customWidth="1"/>
    <col min="8" max="8" width="77.83203125" style="211" customWidth="1"/>
    <col min="9" max="10" width="20" style="211" customWidth="1"/>
    <col min="11" max="11" width="1.6640625" style="211" customWidth="1"/>
  </cols>
  <sheetData>
    <row r="1" spans="2:11" customFormat="1" ht="37.5" customHeight="1"/>
    <row r="2" spans="2:11" customFormat="1" ht="7.5" customHeight="1">
      <c r="B2" s="212"/>
      <c r="C2" s="213"/>
      <c r="D2" s="213"/>
      <c r="E2" s="213"/>
      <c r="F2" s="213"/>
      <c r="G2" s="213"/>
      <c r="H2" s="213"/>
      <c r="I2" s="213"/>
      <c r="J2" s="213"/>
      <c r="K2" s="214"/>
    </row>
    <row r="3" spans="2:11" s="16" customFormat="1" ht="45" customHeight="1">
      <c r="B3" s="215"/>
      <c r="C3" s="347" t="s">
        <v>7058</v>
      </c>
      <c r="D3" s="347"/>
      <c r="E3" s="347"/>
      <c r="F3" s="347"/>
      <c r="G3" s="347"/>
      <c r="H3" s="347"/>
      <c r="I3" s="347"/>
      <c r="J3" s="347"/>
      <c r="K3" s="216"/>
    </row>
    <row r="4" spans="2:11" customFormat="1" ht="25.5" customHeight="1">
      <c r="B4" s="217"/>
      <c r="C4" s="352" t="s">
        <v>7059</v>
      </c>
      <c r="D4" s="352"/>
      <c r="E4" s="352"/>
      <c r="F4" s="352"/>
      <c r="G4" s="352"/>
      <c r="H4" s="352"/>
      <c r="I4" s="352"/>
      <c r="J4" s="352"/>
      <c r="K4" s="218"/>
    </row>
    <row r="5" spans="2:11" customFormat="1" ht="5.25" customHeight="1">
      <c r="B5" s="217"/>
      <c r="C5" s="219"/>
      <c r="D5" s="219"/>
      <c r="E5" s="219"/>
      <c r="F5" s="219"/>
      <c r="G5" s="219"/>
      <c r="H5" s="219"/>
      <c r="I5" s="219"/>
      <c r="J5" s="219"/>
      <c r="K5" s="218"/>
    </row>
    <row r="6" spans="2:11" customFormat="1" ht="15" customHeight="1">
      <c r="B6" s="217"/>
      <c r="C6" s="351" t="s">
        <v>7060</v>
      </c>
      <c r="D6" s="351"/>
      <c r="E6" s="351"/>
      <c r="F6" s="351"/>
      <c r="G6" s="351"/>
      <c r="H6" s="351"/>
      <c r="I6" s="351"/>
      <c r="J6" s="351"/>
      <c r="K6" s="218"/>
    </row>
    <row r="7" spans="2:11" customFormat="1" ht="15" customHeight="1">
      <c r="B7" s="221"/>
      <c r="C7" s="351" t="s">
        <v>7061</v>
      </c>
      <c r="D7" s="351"/>
      <c r="E7" s="351"/>
      <c r="F7" s="351"/>
      <c r="G7" s="351"/>
      <c r="H7" s="351"/>
      <c r="I7" s="351"/>
      <c r="J7" s="351"/>
      <c r="K7" s="218"/>
    </row>
    <row r="8" spans="2:11" customFormat="1" ht="12.75" customHeight="1">
      <c r="B8" s="221"/>
      <c r="C8" s="220"/>
      <c r="D8" s="220"/>
      <c r="E8" s="220"/>
      <c r="F8" s="220"/>
      <c r="G8" s="220"/>
      <c r="H8" s="220"/>
      <c r="I8" s="220"/>
      <c r="J8" s="220"/>
      <c r="K8" s="218"/>
    </row>
    <row r="9" spans="2:11" customFormat="1" ht="15" customHeight="1">
      <c r="B9" s="221"/>
      <c r="C9" s="351" t="s">
        <v>7062</v>
      </c>
      <c r="D9" s="351"/>
      <c r="E9" s="351"/>
      <c r="F9" s="351"/>
      <c r="G9" s="351"/>
      <c r="H9" s="351"/>
      <c r="I9" s="351"/>
      <c r="J9" s="351"/>
      <c r="K9" s="218"/>
    </row>
    <row r="10" spans="2:11" customFormat="1" ht="15" customHeight="1">
      <c r="B10" s="221"/>
      <c r="C10" s="220"/>
      <c r="D10" s="351" t="s">
        <v>7063</v>
      </c>
      <c r="E10" s="351"/>
      <c r="F10" s="351"/>
      <c r="G10" s="351"/>
      <c r="H10" s="351"/>
      <c r="I10" s="351"/>
      <c r="J10" s="351"/>
      <c r="K10" s="218"/>
    </row>
    <row r="11" spans="2:11" customFormat="1" ht="15" customHeight="1">
      <c r="B11" s="221"/>
      <c r="C11" s="222"/>
      <c r="D11" s="351" t="s">
        <v>7064</v>
      </c>
      <c r="E11" s="351"/>
      <c r="F11" s="351"/>
      <c r="G11" s="351"/>
      <c r="H11" s="351"/>
      <c r="I11" s="351"/>
      <c r="J11" s="351"/>
      <c r="K11" s="218"/>
    </row>
    <row r="12" spans="2:11" customFormat="1" ht="15" customHeight="1">
      <c r="B12" s="221"/>
      <c r="C12" s="222"/>
      <c r="D12" s="220"/>
      <c r="E12" s="220"/>
      <c r="F12" s="220"/>
      <c r="G12" s="220"/>
      <c r="H12" s="220"/>
      <c r="I12" s="220"/>
      <c r="J12" s="220"/>
      <c r="K12" s="218"/>
    </row>
    <row r="13" spans="2:11" customFormat="1" ht="15" customHeight="1">
      <c r="B13" s="221"/>
      <c r="C13" s="222"/>
      <c r="D13" s="223" t="s">
        <v>7065</v>
      </c>
      <c r="E13" s="220"/>
      <c r="F13" s="220"/>
      <c r="G13" s="220"/>
      <c r="H13" s="220"/>
      <c r="I13" s="220"/>
      <c r="J13" s="220"/>
      <c r="K13" s="218"/>
    </row>
    <row r="14" spans="2:11" customFormat="1" ht="12.75" customHeight="1">
      <c r="B14" s="221"/>
      <c r="C14" s="222"/>
      <c r="D14" s="222"/>
      <c r="E14" s="222"/>
      <c r="F14" s="222"/>
      <c r="G14" s="222"/>
      <c r="H14" s="222"/>
      <c r="I14" s="222"/>
      <c r="J14" s="222"/>
      <c r="K14" s="218"/>
    </row>
    <row r="15" spans="2:11" customFormat="1" ht="15" customHeight="1">
      <c r="B15" s="221"/>
      <c r="C15" s="222"/>
      <c r="D15" s="351" t="s">
        <v>7066</v>
      </c>
      <c r="E15" s="351"/>
      <c r="F15" s="351"/>
      <c r="G15" s="351"/>
      <c r="H15" s="351"/>
      <c r="I15" s="351"/>
      <c r="J15" s="351"/>
      <c r="K15" s="218"/>
    </row>
    <row r="16" spans="2:11" customFormat="1" ht="15" customHeight="1">
      <c r="B16" s="221"/>
      <c r="C16" s="222"/>
      <c r="D16" s="351" t="s">
        <v>7067</v>
      </c>
      <c r="E16" s="351"/>
      <c r="F16" s="351"/>
      <c r="G16" s="351"/>
      <c r="H16" s="351"/>
      <c r="I16" s="351"/>
      <c r="J16" s="351"/>
      <c r="K16" s="218"/>
    </row>
    <row r="17" spans="2:11" customFormat="1" ht="15" customHeight="1">
      <c r="B17" s="221"/>
      <c r="C17" s="222"/>
      <c r="D17" s="351" t="s">
        <v>7068</v>
      </c>
      <c r="E17" s="351"/>
      <c r="F17" s="351"/>
      <c r="G17" s="351"/>
      <c r="H17" s="351"/>
      <c r="I17" s="351"/>
      <c r="J17" s="351"/>
      <c r="K17" s="218"/>
    </row>
    <row r="18" spans="2:11" customFormat="1" ht="15" customHeight="1">
      <c r="B18" s="221"/>
      <c r="C18" s="222"/>
      <c r="D18" s="222"/>
      <c r="E18" s="224" t="s">
        <v>78</v>
      </c>
      <c r="F18" s="351" t="s">
        <v>7069</v>
      </c>
      <c r="G18" s="351"/>
      <c r="H18" s="351"/>
      <c r="I18" s="351"/>
      <c r="J18" s="351"/>
      <c r="K18" s="218"/>
    </row>
    <row r="19" spans="2:11" customFormat="1" ht="15" customHeight="1">
      <c r="B19" s="221"/>
      <c r="C19" s="222"/>
      <c r="D19" s="222"/>
      <c r="E19" s="224" t="s">
        <v>7070</v>
      </c>
      <c r="F19" s="351" t="s">
        <v>7071</v>
      </c>
      <c r="G19" s="351"/>
      <c r="H19" s="351"/>
      <c r="I19" s="351"/>
      <c r="J19" s="351"/>
      <c r="K19" s="218"/>
    </row>
    <row r="20" spans="2:11" customFormat="1" ht="15" customHeight="1">
      <c r="B20" s="221"/>
      <c r="C20" s="222"/>
      <c r="D20" s="222"/>
      <c r="E20" s="224" t="s">
        <v>7072</v>
      </c>
      <c r="F20" s="351" t="s">
        <v>7073</v>
      </c>
      <c r="G20" s="351"/>
      <c r="H20" s="351"/>
      <c r="I20" s="351"/>
      <c r="J20" s="351"/>
      <c r="K20" s="218"/>
    </row>
    <row r="21" spans="2:11" customFormat="1" ht="15" customHeight="1">
      <c r="B21" s="221"/>
      <c r="C21" s="222"/>
      <c r="D21" s="222"/>
      <c r="E21" s="224" t="s">
        <v>7074</v>
      </c>
      <c r="F21" s="351" t="s">
        <v>141</v>
      </c>
      <c r="G21" s="351"/>
      <c r="H21" s="351"/>
      <c r="I21" s="351"/>
      <c r="J21" s="351"/>
      <c r="K21" s="218"/>
    </row>
    <row r="22" spans="2:11" customFormat="1" ht="15" customHeight="1">
      <c r="B22" s="221"/>
      <c r="C22" s="222"/>
      <c r="D22" s="222"/>
      <c r="E22" s="224" t="s">
        <v>7075</v>
      </c>
      <c r="F22" s="351" t="s">
        <v>3341</v>
      </c>
      <c r="G22" s="351"/>
      <c r="H22" s="351"/>
      <c r="I22" s="351"/>
      <c r="J22" s="351"/>
      <c r="K22" s="218"/>
    </row>
    <row r="23" spans="2:11" customFormat="1" ht="15" customHeight="1">
      <c r="B23" s="221"/>
      <c r="C23" s="222"/>
      <c r="D23" s="222"/>
      <c r="E23" s="224" t="s">
        <v>84</v>
      </c>
      <c r="F23" s="351" t="s">
        <v>7076</v>
      </c>
      <c r="G23" s="351"/>
      <c r="H23" s="351"/>
      <c r="I23" s="351"/>
      <c r="J23" s="351"/>
      <c r="K23" s="218"/>
    </row>
    <row r="24" spans="2:11" customFormat="1" ht="12.75" customHeight="1">
      <c r="B24" s="221"/>
      <c r="C24" s="222"/>
      <c r="D24" s="222"/>
      <c r="E24" s="222"/>
      <c r="F24" s="222"/>
      <c r="G24" s="222"/>
      <c r="H24" s="222"/>
      <c r="I24" s="222"/>
      <c r="J24" s="222"/>
      <c r="K24" s="218"/>
    </row>
    <row r="25" spans="2:11" customFormat="1" ht="15" customHeight="1">
      <c r="B25" s="221"/>
      <c r="C25" s="351" t="s">
        <v>7077</v>
      </c>
      <c r="D25" s="351"/>
      <c r="E25" s="351"/>
      <c r="F25" s="351"/>
      <c r="G25" s="351"/>
      <c r="H25" s="351"/>
      <c r="I25" s="351"/>
      <c r="J25" s="351"/>
      <c r="K25" s="218"/>
    </row>
    <row r="26" spans="2:11" customFormat="1" ht="15" customHeight="1">
      <c r="B26" s="221"/>
      <c r="C26" s="351" t="s">
        <v>7078</v>
      </c>
      <c r="D26" s="351"/>
      <c r="E26" s="351"/>
      <c r="F26" s="351"/>
      <c r="G26" s="351"/>
      <c r="H26" s="351"/>
      <c r="I26" s="351"/>
      <c r="J26" s="351"/>
      <c r="K26" s="218"/>
    </row>
    <row r="27" spans="2:11" customFormat="1" ht="15" customHeight="1">
      <c r="B27" s="221"/>
      <c r="C27" s="220"/>
      <c r="D27" s="351" t="s">
        <v>7079</v>
      </c>
      <c r="E27" s="351"/>
      <c r="F27" s="351"/>
      <c r="G27" s="351"/>
      <c r="H27" s="351"/>
      <c r="I27" s="351"/>
      <c r="J27" s="351"/>
      <c r="K27" s="218"/>
    </row>
    <row r="28" spans="2:11" customFormat="1" ht="15" customHeight="1">
      <c r="B28" s="221"/>
      <c r="C28" s="222"/>
      <c r="D28" s="351" t="s">
        <v>7080</v>
      </c>
      <c r="E28" s="351"/>
      <c r="F28" s="351"/>
      <c r="G28" s="351"/>
      <c r="H28" s="351"/>
      <c r="I28" s="351"/>
      <c r="J28" s="351"/>
      <c r="K28" s="218"/>
    </row>
    <row r="29" spans="2:11" customFormat="1" ht="12.75" customHeight="1">
      <c r="B29" s="221"/>
      <c r="C29" s="222"/>
      <c r="D29" s="222"/>
      <c r="E29" s="222"/>
      <c r="F29" s="222"/>
      <c r="G29" s="222"/>
      <c r="H29" s="222"/>
      <c r="I29" s="222"/>
      <c r="J29" s="222"/>
      <c r="K29" s="218"/>
    </row>
    <row r="30" spans="2:11" customFormat="1" ht="15" customHeight="1">
      <c r="B30" s="221"/>
      <c r="C30" s="222"/>
      <c r="D30" s="351" t="s">
        <v>7081</v>
      </c>
      <c r="E30" s="351"/>
      <c r="F30" s="351"/>
      <c r="G30" s="351"/>
      <c r="H30" s="351"/>
      <c r="I30" s="351"/>
      <c r="J30" s="351"/>
      <c r="K30" s="218"/>
    </row>
    <row r="31" spans="2:11" customFormat="1" ht="15" customHeight="1">
      <c r="B31" s="221"/>
      <c r="C31" s="222"/>
      <c r="D31" s="351" t="s">
        <v>7082</v>
      </c>
      <c r="E31" s="351"/>
      <c r="F31" s="351"/>
      <c r="G31" s="351"/>
      <c r="H31" s="351"/>
      <c r="I31" s="351"/>
      <c r="J31" s="351"/>
      <c r="K31" s="218"/>
    </row>
    <row r="32" spans="2:11" customFormat="1" ht="12.75" customHeight="1">
      <c r="B32" s="221"/>
      <c r="C32" s="222"/>
      <c r="D32" s="222"/>
      <c r="E32" s="222"/>
      <c r="F32" s="222"/>
      <c r="G32" s="222"/>
      <c r="H32" s="222"/>
      <c r="I32" s="222"/>
      <c r="J32" s="222"/>
      <c r="K32" s="218"/>
    </row>
    <row r="33" spans="2:11" customFormat="1" ht="15" customHeight="1">
      <c r="B33" s="221"/>
      <c r="C33" s="222"/>
      <c r="D33" s="351" t="s">
        <v>7083</v>
      </c>
      <c r="E33" s="351"/>
      <c r="F33" s="351"/>
      <c r="G33" s="351"/>
      <c r="H33" s="351"/>
      <c r="I33" s="351"/>
      <c r="J33" s="351"/>
      <c r="K33" s="218"/>
    </row>
    <row r="34" spans="2:11" customFormat="1" ht="15" customHeight="1">
      <c r="B34" s="221"/>
      <c r="C34" s="222"/>
      <c r="D34" s="351" t="s">
        <v>7084</v>
      </c>
      <c r="E34" s="351"/>
      <c r="F34" s="351"/>
      <c r="G34" s="351"/>
      <c r="H34" s="351"/>
      <c r="I34" s="351"/>
      <c r="J34" s="351"/>
      <c r="K34" s="218"/>
    </row>
    <row r="35" spans="2:11" customFormat="1" ht="15" customHeight="1">
      <c r="B35" s="221"/>
      <c r="C35" s="222"/>
      <c r="D35" s="351" t="s">
        <v>7085</v>
      </c>
      <c r="E35" s="351"/>
      <c r="F35" s="351"/>
      <c r="G35" s="351"/>
      <c r="H35" s="351"/>
      <c r="I35" s="351"/>
      <c r="J35" s="351"/>
      <c r="K35" s="218"/>
    </row>
    <row r="36" spans="2:11" customFormat="1" ht="15" customHeight="1">
      <c r="B36" s="221"/>
      <c r="C36" s="222"/>
      <c r="D36" s="220"/>
      <c r="E36" s="223" t="s">
        <v>292</v>
      </c>
      <c r="F36" s="220"/>
      <c r="G36" s="351" t="s">
        <v>7086</v>
      </c>
      <c r="H36" s="351"/>
      <c r="I36" s="351"/>
      <c r="J36" s="351"/>
      <c r="K36" s="218"/>
    </row>
    <row r="37" spans="2:11" customFormat="1" ht="30.75" customHeight="1">
      <c r="B37" s="221"/>
      <c r="C37" s="222"/>
      <c r="D37" s="220"/>
      <c r="E37" s="223" t="s">
        <v>7087</v>
      </c>
      <c r="F37" s="220"/>
      <c r="G37" s="351" t="s">
        <v>7088</v>
      </c>
      <c r="H37" s="351"/>
      <c r="I37" s="351"/>
      <c r="J37" s="351"/>
      <c r="K37" s="218"/>
    </row>
    <row r="38" spans="2:11" customFormat="1" ht="15" customHeight="1">
      <c r="B38" s="221"/>
      <c r="C38" s="222"/>
      <c r="D38" s="220"/>
      <c r="E38" s="223" t="s">
        <v>53</v>
      </c>
      <c r="F38" s="220"/>
      <c r="G38" s="351" t="s">
        <v>7089</v>
      </c>
      <c r="H38" s="351"/>
      <c r="I38" s="351"/>
      <c r="J38" s="351"/>
      <c r="K38" s="218"/>
    </row>
    <row r="39" spans="2:11" customFormat="1" ht="15" customHeight="1">
      <c r="B39" s="221"/>
      <c r="C39" s="222"/>
      <c r="D39" s="220"/>
      <c r="E39" s="223" t="s">
        <v>54</v>
      </c>
      <c r="F39" s="220"/>
      <c r="G39" s="351" t="s">
        <v>7090</v>
      </c>
      <c r="H39" s="351"/>
      <c r="I39" s="351"/>
      <c r="J39" s="351"/>
      <c r="K39" s="218"/>
    </row>
    <row r="40" spans="2:11" customFormat="1" ht="15" customHeight="1">
      <c r="B40" s="221"/>
      <c r="C40" s="222"/>
      <c r="D40" s="220"/>
      <c r="E40" s="223" t="s">
        <v>293</v>
      </c>
      <c r="F40" s="220"/>
      <c r="G40" s="351" t="s">
        <v>7091</v>
      </c>
      <c r="H40" s="351"/>
      <c r="I40" s="351"/>
      <c r="J40" s="351"/>
      <c r="K40" s="218"/>
    </row>
    <row r="41" spans="2:11" customFormat="1" ht="15" customHeight="1">
      <c r="B41" s="221"/>
      <c r="C41" s="222"/>
      <c r="D41" s="220"/>
      <c r="E41" s="223" t="s">
        <v>294</v>
      </c>
      <c r="F41" s="220"/>
      <c r="G41" s="351" t="s">
        <v>7092</v>
      </c>
      <c r="H41" s="351"/>
      <c r="I41" s="351"/>
      <c r="J41" s="351"/>
      <c r="K41" s="218"/>
    </row>
    <row r="42" spans="2:11" customFormat="1" ht="15" customHeight="1">
      <c r="B42" s="221"/>
      <c r="C42" s="222"/>
      <c r="D42" s="220"/>
      <c r="E42" s="223" t="s">
        <v>7093</v>
      </c>
      <c r="F42" s="220"/>
      <c r="G42" s="351" t="s">
        <v>7094</v>
      </c>
      <c r="H42" s="351"/>
      <c r="I42" s="351"/>
      <c r="J42" s="351"/>
      <c r="K42" s="218"/>
    </row>
    <row r="43" spans="2:11" customFormat="1" ht="15" customHeight="1">
      <c r="B43" s="221"/>
      <c r="C43" s="222"/>
      <c r="D43" s="220"/>
      <c r="E43" s="223"/>
      <c r="F43" s="220"/>
      <c r="G43" s="351" t="s">
        <v>7095</v>
      </c>
      <c r="H43" s="351"/>
      <c r="I43" s="351"/>
      <c r="J43" s="351"/>
      <c r="K43" s="218"/>
    </row>
    <row r="44" spans="2:11" customFormat="1" ht="15" customHeight="1">
      <c r="B44" s="221"/>
      <c r="C44" s="222"/>
      <c r="D44" s="220"/>
      <c r="E44" s="223" t="s">
        <v>7096</v>
      </c>
      <c r="F44" s="220"/>
      <c r="G44" s="351" t="s">
        <v>7097</v>
      </c>
      <c r="H44" s="351"/>
      <c r="I44" s="351"/>
      <c r="J44" s="351"/>
      <c r="K44" s="218"/>
    </row>
    <row r="45" spans="2:11" customFormat="1" ht="15" customHeight="1">
      <c r="B45" s="221"/>
      <c r="C45" s="222"/>
      <c r="D45" s="220"/>
      <c r="E45" s="223" t="s">
        <v>296</v>
      </c>
      <c r="F45" s="220"/>
      <c r="G45" s="351" t="s">
        <v>7098</v>
      </c>
      <c r="H45" s="351"/>
      <c r="I45" s="351"/>
      <c r="J45" s="351"/>
      <c r="K45" s="218"/>
    </row>
    <row r="46" spans="2:11" customFormat="1" ht="12.75" customHeight="1">
      <c r="B46" s="221"/>
      <c r="C46" s="222"/>
      <c r="D46" s="220"/>
      <c r="E46" s="220"/>
      <c r="F46" s="220"/>
      <c r="G46" s="220"/>
      <c r="H46" s="220"/>
      <c r="I46" s="220"/>
      <c r="J46" s="220"/>
      <c r="K46" s="218"/>
    </row>
    <row r="47" spans="2:11" customFormat="1" ht="15" customHeight="1">
      <c r="B47" s="221"/>
      <c r="C47" s="222"/>
      <c r="D47" s="351" t="s">
        <v>7099</v>
      </c>
      <c r="E47" s="351"/>
      <c r="F47" s="351"/>
      <c r="G47" s="351"/>
      <c r="H47" s="351"/>
      <c r="I47" s="351"/>
      <c r="J47" s="351"/>
      <c r="K47" s="218"/>
    </row>
    <row r="48" spans="2:11" customFormat="1" ht="15" customHeight="1">
      <c r="B48" s="221"/>
      <c r="C48" s="222"/>
      <c r="D48" s="222"/>
      <c r="E48" s="351" t="s">
        <v>7100</v>
      </c>
      <c r="F48" s="351"/>
      <c r="G48" s="351"/>
      <c r="H48" s="351"/>
      <c r="I48" s="351"/>
      <c r="J48" s="351"/>
      <c r="K48" s="218"/>
    </row>
    <row r="49" spans="2:11" customFormat="1" ht="15" customHeight="1">
      <c r="B49" s="221"/>
      <c r="C49" s="222"/>
      <c r="D49" s="222"/>
      <c r="E49" s="351" t="s">
        <v>7101</v>
      </c>
      <c r="F49" s="351"/>
      <c r="G49" s="351"/>
      <c r="H49" s="351"/>
      <c r="I49" s="351"/>
      <c r="J49" s="351"/>
      <c r="K49" s="218"/>
    </row>
    <row r="50" spans="2:11" customFormat="1" ht="15" customHeight="1">
      <c r="B50" s="221"/>
      <c r="C50" s="222"/>
      <c r="D50" s="222"/>
      <c r="E50" s="351" t="s">
        <v>7102</v>
      </c>
      <c r="F50" s="351"/>
      <c r="G50" s="351"/>
      <c r="H50" s="351"/>
      <c r="I50" s="351"/>
      <c r="J50" s="351"/>
      <c r="K50" s="218"/>
    </row>
    <row r="51" spans="2:11" customFormat="1" ht="15" customHeight="1">
      <c r="B51" s="221"/>
      <c r="C51" s="222"/>
      <c r="D51" s="351" t="s">
        <v>7103</v>
      </c>
      <c r="E51" s="351"/>
      <c r="F51" s="351"/>
      <c r="G51" s="351"/>
      <c r="H51" s="351"/>
      <c r="I51" s="351"/>
      <c r="J51" s="351"/>
      <c r="K51" s="218"/>
    </row>
    <row r="52" spans="2:11" customFormat="1" ht="25.5" customHeight="1">
      <c r="B52" s="217"/>
      <c r="C52" s="352" t="s">
        <v>7104</v>
      </c>
      <c r="D52" s="352"/>
      <c r="E52" s="352"/>
      <c r="F52" s="352"/>
      <c r="G52" s="352"/>
      <c r="H52" s="352"/>
      <c r="I52" s="352"/>
      <c r="J52" s="352"/>
      <c r="K52" s="218"/>
    </row>
    <row r="53" spans="2:11" customFormat="1" ht="5.25" customHeight="1">
      <c r="B53" s="217"/>
      <c r="C53" s="219"/>
      <c r="D53" s="219"/>
      <c r="E53" s="219"/>
      <c r="F53" s="219"/>
      <c r="G53" s="219"/>
      <c r="H53" s="219"/>
      <c r="I53" s="219"/>
      <c r="J53" s="219"/>
      <c r="K53" s="218"/>
    </row>
    <row r="54" spans="2:11" customFormat="1" ht="15" customHeight="1">
      <c r="B54" s="217"/>
      <c r="C54" s="351" t="s">
        <v>7105</v>
      </c>
      <c r="D54" s="351"/>
      <c r="E54" s="351"/>
      <c r="F54" s="351"/>
      <c r="G54" s="351"/>
      <c r="H54" s="351"/>
      <c r="I54" s="351"/>
      <c r="J54" s="351"/>
      <c r="K54" s="218"/>
    </row>
    <row r="55" spans="2:11" customFormat="1" ht="15" customHeight="1">
      <c r="B55" s="217"/>
      <c r="C55" s="351" t="s">
        <v>7106</v>
      </c>
      <c r="D55" s="351"/>
      <c r="E55" s="351"/>
      <c r="F55" s="351"/>
      <c r="G55" s="351"/>
      <c r="H55" s="351"/>
      <c r="I55" s="351"/>
      <c r="J55" s="351"/>
      <c r="K55" s="218"/>
    </row>
    <row r="56" spans="2:11" customFormat="1" ht="12.75" customHeight="1">
      <c r="B56" s="217"/>
      <c r="C56" s="220"/>
      <c r="D56" s="220"/>
      <c r="E56" s="220"/>
      <c r="F56" s="220"/>
      <c r="G56" s="220"/>
      <c r="H56" s="220"/>
      <c r="I56" s="220"/>
      <c r="J56" s="220"/>
      <c r="K56" s="218"/>
    </row>
    <row r="57" spans="2:11" customFormat="1" ht="15" customHeight="1">
      <c r="B57" s="217"/>
      <c r="C57" s="351" t="s">
        <v>7107</v>
      </c>
      <c r="D57" s="351"/>
      <c r="E57" s="351"/>
      <c r="F57" s="351"/>
      <c r="G57" s="351"/>
      <c r="H57" s="351"/>
      <c r="I57" s="351"/>
      <c r="J57" s="351"/>
      <c r="K57" s="218"/>
    </row>
    <row r="58" spans="2:11" customFormat="1" ht="15" customHeight="1">
      <c r="B58" s="217"/>
      <c r="C58" s="222"/>
      <c r="D58" s="351" t="s">
        <v>7108</v>
      </c>
      <c r="E58" s="351"/>
      <c r="F58" s="351"/>
      <c r="G58" s="351"/>
      <c r="H58" s="351"/>
      <c r="I58" s="351"/>
      <c r="J58" s="351"/>
      <c r="K58" s="218"/>
    </row>
    <row r="59" spans="2:11" customFormat="1" ht="15" customHeight="1">
      <c r="B59" s="217"/>
      <c r="C59" s="222"/>
      <c r="D59" s="351" t="s">
        <v>7109</v>
      </c>
      <c r="E59" s="351"/>
      <c r="F59" s="351"/>
      <c r="G59" s="351"/>
      <c r="H59" s="351"/>
      <c r="I59" s="351"/>
      <c r="J59" s="351"/>
      <c r="K59" s="218"/>
    </row>
    <row r="60" spans="2:11" customFormat="1" ht="15" customHeight="1">
      <c r="B60" s="217"/>
      <c r="C60" s="222"/>
      <c r="D60" s="351" t="s">
        <v>7110</v>
      </c>
      <c r="E60" s="351"/>
      <c r="F60" s="351"/>
      <c r="G60" s="351"/>
      <c r="H60" s="351"/>
      <c r="I60" s="351"/>
      <c r="J60" s="351"/>
      <c r="K60" s="218"/>
    </row>
    <row r="61" spans="2:11" customFormat="1" ht="15" customHeight="1">
      <c r="B61" s="217"/>
      <c r="C61" s="222"/>
      <c r="D61" s="351" t="s">
        <v>7111</v>
      </c>
      <c r="E61" s="351"/>
      <c r="F61" s="351"/>
      <c r="G61" s="351"/>
      <c r="H61" s="351"/>
      <c r="I61" s="351"/>
      <c r="J61" s="351"/>
      <c r="K61" s="218"/>
    </row>
    <row r="62" spans="2:11" customFormat="1" ht="15" customHeight="1">
      <c r="B62" s="217"/>
      <c r="C62" s="222"/>
      <c r="D62" s="350" t="s">
        <v>7112</v>
      </c>
      <c r="E62" s="350"/>
      <c r="F62" s="350"/>
      <c r="G62" s="350"/>
      <c r="H62" s="350"/>
      <c r="I62" s="350"/>
      <c r="J62" s="350"/>
      <c r="K62" s="218"/>
    </row>
    <row r="63" spans="2:11" customFormat="1" ht="15" customHeight="1">
      <c r="B63" s="217"/>
      <c r="C63" s="222"/>
      <c r="D63" s="351" t="s">
        <v>7113</v>
      </c>
      <c r="E63" s="351"/>
      <c r="F63" s="351"/>
      <c r="G63" s="351"/>
      <c r="H63" s="351"/>
      <c r="I63" s="351"/>
      <c r="J63" s="351"/>
      <c r="K63" s="218"/>
    </row>
    <row r="64" spans="2:11" customFormat="1" ht="12.75" customHeight="1">
      <c r="B64" s="217"/>
      <c r="C64" s="222"/>
      <c r="D64" s="222"/>
      <c r="E64" s="225"/>
      <c r="F64" s="222"/>
      <c r="G64" s="222"/>
      <c r="H64" s="222"/>
      <c r="I64" s="222"/>
      <c r="J64" s="222"/>
      <c r="K64" s="218"/>
    </row>
    <row r="65" spans="2:11" customFormat="1" ht="15" customHeight="1">
      <c r="B65" s="217"/>
      <c r="C65" s="222"/>
      <c r="D65" s="351" t="s">
        <v>7114</v>
      </c>
      <c r="E65" s="351"/>
      <c r="F65" s="351"/>
      <c r="G65" s="351"/>
      <c r="H65" s="351"/>
      <c r="I65" s="351"/>
      <c r="J65" s="351"/>
      <c r="K65" s="218"/>
    </row>
    <row r="66" spans="2:11" customFormat="1" ht="15" customHeight="1">
      <c r="B66" s="217"/>
      <c r="C66" s="222"/>
      <c r="D66" s="350" t="s">
        <v>7115</v>
      </c>
      <c r="E66" s="350"/>
      <c r="F66" s="350"/>
      <c r="G66" s="350"/>
      <c r="H66" s="350"/>
      <c r="I66" s="350"/>
      <c r="J66" s="350"/>
      <c r="K66" s="218"/>
    </row>
    <row r="67" spans="2:11" customFormat="1" ht="15" customHeight="1">
      <c r="B67" s="217"/>
      <c r="C67" s="222"/>
      <c r="D67" s="351" t="s">
        <v>7116</v>
      </c>
      <c r="E67" s="351"/>
      <c r="F67" s="351"/>
      <c r="G67" s="351"/>
      <c r="H67" s="351"/>
      <c r="I67" s="351"/>
      <c r="J67" s="351"/>
      <c r="K67" s="218"/>
    </row>
    <row r="68" spans="2:11" customFormat="1" ht="15" customHeight="1">
      <c r="B68" s="217"/>
      <c r="C68" s="222"/>
      <c r="D68" s="351" t="s">
        <v>7117</v>
      </c>
      <c r="E68" s="351"/>
      <c r="F68" s="351"/>
      <c r="G68" s="351"/>
      <c r="H68" s="351"/>
      <c r="I68" s="351"/>
      <c r="J68" s="351"/>
      <c r="K68" s="218"/>
    </row>
    <row r="69" spans="2:11" customFormat="1" ht="15" customHeight="1">
      <c r="B69" s="217"/>
      <c r="C69" s="222"/>
      <c r="D69" s="351" t="s">
        <v>7118</v>
      </c>
      <c r="E69" s="351"/>
      <c r="F69" s="351"/>
      <c r="G69" s="351"/>
      <c r="H69" s="351"/>
      <c r="I69" s="351"/>
      <c r="J69" s="351"/>
      <c r="K69" s="218"/>
    </row>
    <row r="70" spans="2:11" customFormat="1" ht="15" customHeight="1">
      <c r="B70" s="217"/>
      <c r="C70" s="222"/>
      <c r="D70" s="351" t="s">
        <v>7119</v>
      </c>
      <c r="E70" s="351"/>
      <c r="F70" s="351"/>
      <c r="G70" s="351"/>
      <c r="H70" s="351"/>
      <c r="I70" s="351"/>
      <c r="J70" s="351"/>
      <c r="K70" s="218"/>
    </row>
    <row r="71" spans="2:11" customFormat="1" ht="12.75" customHeight="1">
      <c r="B71" s="226"/>
      <c r="C71" s="227"/>
      <c r="D71" s="227"/>
      <c r="E71" s="227"/>
      <c r="F71" s="227"/>
      <c r="G71" s="227"/>
      <c r="H71" s="227"/>
      <c r="I71" s="227"/>
      <c r="J71" s="227"/>
      <c r="K71" s="228"/>
    </row>
    <row r="72" spans="2:11" customFormat="1" ht="18.75" customHeight="1">
      <c r="B72" s="229"/>
      <c r="C72" s="229"/>
      <c r="D72" s="229"/>
      <c r="E72" s="229"/>
      <c r="F72" s="229"/>
      <c r="G72" s="229"/>
      <c r="H72" s="229"/>
      <c r="I72" s="229"/>
      <c r="J72" s="229"/>
      <c r="K72" s="230"/>
    </row>
    <row r="73" spans="2:11" customFormat="1" ht="18.75" customHeight="1">
      <c r="B73" s="230"/>
      <c r="C73" s="230"/>
      <c r="D73" s="230"/>
      <c r="E73" s="230"/>
      <c r="F73" s="230"/>
      <c r="G73" s="230"/>
      <c r="H73" s="230"/>
      <c r="I73" s="230"/>
      <c r="J73" s="230"/>
      <c r="K73" s="230"/>
    </row>
    <row r="74" spans="2:11" customFormat="1" ht="7.5" customHeight="1">
      <c r="B74" s="231"/>
      <c r="C74" s="232"/>
      <c r="D74" s="232"/>
      <c r="E74" s="232"/>
      <c r="F74" s="232"/>
      <c r="G74" s="232"/>
      <c r="H74" s="232"/>
      <c r="I74" s="232"/>
      <c r="J74" s="232"/>
      <c r="K74" s="233"/>
    </row>
    <row r="75" spans="2:11" customFormat="1" ht="45" customHeight="1">
      <c r="B75" s="234"/>
      <c r="C75" s="349" t="s">
        <v>7120</v>
      </c>
      <c r="D75" s="349"/>
      <c r="E75" s="349"/>
      <c r="F75" s="349"/>
      <c r="G75" s="349"/>
      <c r="H75" s="349"/>
      <c r="I75" s="349"/>
      <c r="J75" s="349"/>
      <c r="K75" s="235"/>
    </row>
    <row r="76" spans="2:11" customFormat="1" ht="17.25" customHeight="1">
      <c r="B76" s="234"/>
      <c r="C76" s="236" t="s">
        <v>7121</v>
      </c>
      <c r="D76" s="236"/>
      <c r="E76" s="236"/>
      <c r="F76" s="236" t="s">
        <v>7122</v>
      </c>
      <c r="G76" s="237"/>
      <c r="H76" s="236" t="s">
        <v>54</v>
      </c>
      <c r="I76" s="236" t="s">
        <v>57</v>
      </c>
      <c r="J76" s="236" t="s">
        <v>7123</v>
      </c>
      <c r="K76" s="235"/>
    </row>
    <row r="77" spans="2:11" customFormat="1" ht="17.25" customHeight="1">
      <c r="B77" s="234"/>
      <c r="C77" s="238" t="s">
        <v>7124</v>
      </c>
      <c r="D77" s="238"/>
      <c r="E77" s="238"/>
      <c r="F77" s="239" t="s">
        <v>7125</v>
      </c>
      <c r="G77" s="240"/>
      <c r="H77" s="238"/>
      <c r="I77" s="238"/>
      <c r="J77" s="238" t="s">
        <v>7126</v>
      </c>
      <c r="K77" s="235"/>
    </row>
    <row r="78" spans="2:11" customFormat="1" ht="5.25" customHeight="1">
      <c r="B78" s="234"/>
      <c r="C78" s="241"/>
      <c r="D78" s="241"/>
      <c r="E78" s="241"/>
      <c r="F78" s="241"/>
      <c r="G78" s="242"/>
      <c r="H78" s="241"/>
      <c r="I78" s="241"/>
      <c r="J78" s="241"/>
      <c r="K78" s="235"/>
    </row>
    <row r="79" spans="2:11" customFormat="1" ht="15" customHeight="1">
      <c r="B79" s="234"/>
      <c r="C79" s="223" t="s">
        <v>53</v>
      </c>
      <c r="D79" s="243"/>
      <c r="E79" s="243"/>
      <c r="F79" s="244" t="s">
        <v>7127</v>
      </c>
      <c r="G79" s="245"/>
      <c r="H79" s="223" t="s">
        <v>7128</v>
      </c>
      <c r="I79" s="223" t="s">
        <v>7129</v>
      </c>
      <c r="J79" s="223">
        <v>20</v>
      </c>
      <c r="K79" s="235"/>
    </row>
    <row r="80" spans="2:11" customFormat="1" ht="15" customHeight="1">
      <c r="B80" s="234"/>
      <c r="C80" s="223" t="s">
        <v>7130</v>
      </c>
      <c r="D80" s="223"/>
      <c r="E80" s="223"/>
      <c r="F80" s="244" t="s">
        <v>7127</v>
      </c>
      <c r="G80" s="245"/>
      <c r="H80" s="223" t="s">
        <v>7131</v>
      </c>
      <c r="I80" s="223" t="s">
        <v>7129</v>
      </c>
      <c r="J80" s="223">
        <v>120</v>
      </c>
      <c r="K80" s="235"/>
    </row>
    <row r="81" spans="2:11" customFormat="1" ht="15" customHeight="1">
      <c r="B81" s="246"/>
      <c r="C81" s="223" t="s">
        <v>7132</v>
      </c>
      <c r="D81" s="223"/>
      <c r="E81" s="223"/>
      <c r="F81" s="244" t="s">
        <v>7133</v>
      </c>
      <c r="G81" s="245"/>
      <c r="H81" s="223" t="s">
        <v>7134</v>
      </c>
      <c r="I81" s="223" t="s">
        <v>7129</v>
      </c>
      <c r="J81" s="223">
        <v>50</v>
      </c>
      <c r="K81" s="235"/>
    </row>
    <row r="82" spans="2:11" customFormat="1" ht="15" customHeight="1">
      <c r="B82" s="246"/>
      <c r="C82" s="223" t="s">
        <v>7135</v>
      </c>
      <c r="D82" s="223"/>
      <c r="E82" s="223"/>
      <c r="F82" s="244" t="s">
        <v>7127</v>
      </c>
      <c r="G82" s="245"/>
      <c r="H82" s="223" t="s">
        <v>7136</v>
      </c>
      <c r="I82" s="223" t="s">
        <v>7137</v>
      </c>
      <c r="J82" s="223"/>
      <c r="K82" s="235"/>
    </row>
    <row r="83" spans="2:11" customFormat="1" ht="15" customHeight="1">
      <c r="B83" s="246"/>
      <c r="C83" s="223" t="s">
        <v>7138</v>
      </c>
      <c r="D83" s="223"/>
      <c r="E83" s="223"/>
      <c r="F83" s="244" t="s">
        <v>7133</v>
      </c>
      <c r="G83" s="223"/>
      <c r="H83" s="223" t="s">
        <v>7139</v>
      </c>
      <c r="I83" s="223" t="s">
        <v>7129</v>
      </c>
      <c r="J83" s="223">
        <v>15</v>
      </c>
      <c r="K83" s="235"/>
    </row>
    <row r="84" spans="2:11" customFormat="1" ht="15" customHeight="1">
      <c r="B84" s="246"/>
      <c r="C84" s="223" t="s">
        <v>7140</v>
      </c>
      <c r="D84" s="223"/>
      <c r="E84" s="223"/>
      <c r="F84" s="244" t="s">
        <v>7133</v>
      </c>
      <c r="G84" s="223"/>
      <c r="H84" s="223" t="s">
        <v>7141</v>
      </c>
      <c r="I84" s="223" t="s">
        <v>7129</v>
      </c>
      <c r="J84" s="223">
        <v>15</v>
      </c>
      <c r="K84" s="235"/>
    </row>
    <row r="85" spans="2:11" customFormat="1" ht="15" customHeight="1">
      <c r="B85" s="246"/>
      <c r="C85" s="223" t="s">
        <v>7142</v>
      </c>
      <c r="D85" s="223"/>
      <c r="E85" s="223"/>
      <c r="F85" s="244" t="s">
        <v>7133</v>
      </c>
      <c r="G85" s="223"/>
      <c r="H85" s="223" t="s">
        <v>7143</v>
      </c>
      <c r="I85" s="223" t="s">
        <v>7129</v>
      </c>
      <c r="J85" s="223">
        <v>20</v>
      </c>
      <c r="K85" s="235"/>
    </row>
    <row r="86" spans="2:11" customFormat="1" ht="15" customHeight="1">
      <c r="B86" s="246"/>
      <c r="C86" s="223" t="s">
        <v>7144</v>
      </c>
      <c r="D86" s="223"/>
      <c r="E86" s="223"/>
      <c r="F86" s="244" t="s">
        <v>7133</v>
      </c>
      <c r="G86" s="223"/>
      <c r="H86" s="223" t="s">
        <v>7145</v>
      </c>
      <c r="I86" s="223" t="s">
        <v>7129</v>
      </c>
      <c r="J86" s="223">
        <v>20</v>
      </c>
      <c r="K86" s="235"/>
    </row>
    <row r="87" spans="2:11" customFormat="1" ht="15" customHeight="1">
      <c r="B87" s="246"/>
      <c r="C87" s="223" t="s">
        <v>7146</v>
      </c>
      <c r="D87" s="223"/>
      <c r="E87" s="223"/>
      <c r="F87" s="244" t="s">
        <v>7133</v>
      </c>
      <c r="G87" s="245"/>
      <c r="H87" s="223" t="s">
        <v>7147</v>
      </c>
      <c r="I87" s="223" t="s">
        <v>7129</v>
      </c>
      <c r="J87" s="223">
        <v>50</v>
      </c>
      <c r="K87" s="235"/>
    </row>
    <row r="88" spans="2:11" customFormat="1" ht="15" customHeight="1">
      <c r="B88" s="246"/>
      <c r="C88" s="223" t="s">
        <v>7148</v>
      </c>
      <c r="D88" s="223"/>
      <c r="E88" s="223"/>
      <c r="F88" s="244" t="s">
        <v>7133</v>
      </c>
      <c r="G88" s="245"/>
      <c r="H88" s="223" t="s">
        <v>7149</v>
      </c>
      <c r="I88" s="223" t="s">
        <v>7129</v>
      </c>
      <c r="J88" s="223">
        <v>20</v>
      </c>
      <c r="K88" s="235"/>
    </row>
    <row r="89" spans="2:11" customFormat="1" ht="15" customHeight="1">
      <c r="B89" s="246"/>
      <c r="C89" s="223" t="s">
        <v>7150</v>
      </c>
      <c r="D89" s="223"/>
      <c r="E89" s="223"/>
      <c r="F89" s="244" t="s">
        <v>7133</v>
      </c>
      <c r="G89" s="245"/>
      <c r="H89" s="223" t="s">
        <v>7151</v>
      </c>
      <c r="I89" s="223" t="s">
        <v>7129</v>
      </c>
      <c r="J89" s="223">
        <v>20</v>
      </c>
      <c r="K89" s="235"/>
    </row>
    <row r="90" spans="2:11" customFormat="1" ht="15" customHeight="1">
      <c r="B90" s="246"/>
      <c r="C90" s="223" t="s">
        <v>7152</v>
      </c>
      <c r="D90" s="223"/>
      <c r="E90" s="223"/>
      <c r="F90" s="244" t="s">
        <v>7133</v>
      </c>
      <c r="G90" s="245"/>
      <c r="H90" s="223" t="s">
        <v>7153</v>
      </c>
      <c r="I90" s="223" t="s">
        <v>7129</v>
      </c>
      <c r="J90" s="223">
        <v>50</v>
      </c>
      <c r="K90" s="235"/>
    </row>
    <row r="91" spans="2:11" customFormat="1" ht="15" customHeight="1">
      <c r="B91" s="246"/>
      <c r="C91" s="223" t="s">
        <v>7154</v>
      </c>
      <c r="D91" s="223"/>
      <c r="E91" s="223"/>
      <c r="F91" s="244" t="s">
        <v>7133</v>
      </c>
      <c r="G91" s="245"/>
      <c r="H91" s="223" t="s">
        <v>7154</v>
      </c>
      <c r="I91" s="223" t="s">
        <v>7129</v>
      </c>
      <c r="J91" s="223">
        <v>50</v>
      </c>
      <c r="K91" s="235"/>
    </row>
    <row r="92" spans="2:11" customFormat="1" ht="15" customHeight="1">
      <c r="B92" s="246"/>
      <c r="C92" s="223" t="s">
        <v>7155</v>
      </c>
      <c r="D92" s="223"/>
      <c r="E92" s="223"/>
      <c r="F92" s="244" t="s">
        <v>7133</v>
      </c>
      <c r="G92" s="245"/>
      <c r="H92" s="223" t="s">
        <v>7156</v>
      </c>
      <c r="I92" s="223" t="s">
        <v>7129</v>
      </c>
      <c r="J92" s="223">
        <v>255</v>
      </c>
      <c r="K92" s="235"/>
    </row>
    <row r="93" spans="2:11" customFormat="1" ht="15" customHeight="1">
      <c r="B93" s="246"/>
      <c r="C93" s="223" t="s">
        <v>7157</v>
      </c>
      <c r="D93" s="223"/>
      <c r="E93" s="223"/>
      <c r="F93" s="244" t="s">
        <v>7127</v>
      </c>
      <c r="G93" s="245"/>
      <c r="H93" s="223" t="s">
        <v>7158</v>
      </c>
      <c r="I93" s="223" t="s">
        <v>7159</v>
      </c>
      <c r="J93" s="223"/>
      <c r="K93" s="235"/>
    </row>
    <row r="94" spans="2:11" customFormat="1" ht="15" customHeight="1">
      <c r="B94" s="246"/>
      <c r="C94" s="223" t="s">
        <v>7160</v>
      </c>
      <c r="D94" s="223"/>
      <c r="E94" s="223"/>
      <c r="F94" s="244" t="s">
        <v>7127</v>
      </c>
      <c r="G94" s="245"/>
      <c r="H94" s="223" t="s">
        <v>7161</v>
      </c>
      <c r="I94" s="223" t="s">
        <v>7162</v>
      </c>
      <c r="J94" s="223"/>
      <c r="K94" s="235"/>
    </row>
    <row r="95" spans="2:11" customFormat="1" ht="15" customHeight="1">
      <c r="B95" s="246"/>
      <c r="C95" s="223" t="s">
        <v>7163</v>
      </c>
      <c r="D95" s="223"/>
      <c r="E95" s="223"/>
      <c r="F95" s="244" t="s">
        <v>7127</v>
      </c>
      <c r="G95" s="245"/>
      <c r="H95" s="223" t="s">
        <v>7163</v>
      </c>
      <c r="I95" s="223" t="s">
        <v>7162</v>
      </c>
      <c r="J95" s="223"/>
      <c r="K95" s="235"/>
    </row>
    <row r="96" spans="2:11" customFormat="1" ht="15" customHeight="1">
      <c r="B96" s="246"/>
      <c r="C96" s="223" t="s">
        <v>38</v>
      </c>
      <c r="D96" s="223"/>
      <c r="E96" s="223"/>
      <c r="F96" s="244" t="s">
        <v>7127</v>
      </c>
      <c r="G96" s="245"/>
      <c r="H96" s="223" t="s">
        <v>7164</v>
      </c>
      <c r="I96" s="223" t="s">
        <v>7162</v>
      </c>
      <c r="J96" s="223"/>
      <c r="K96" s="235"/>
    </row>
    <row r="97" spans="2:11" customFormat="1" ht="15" customHeight="1">
      <c r="B97" s="246"/>
      <c r="C97" s="223" t="s">
        <v>48</v>
      </c>
      <c r="D97" s="223"/>
      <c r="E97" s="223"/>
      <c r="F97" s="244" t="s">
        <v>7127</v>
      </c>
      <c r="G97" s="245"/>
      <c r="H97" s="223" t="s">
        <v>7165</v>
      </c>
      <c r="I97" s="223" t="s">
        <v>7162</v>
      </c>
      <c r="J97" s="223"/>
      <c r="K97" s="235"/>
    </row>
    <row r="98" spans="2:11" customFormat="1" ht="15" customHeight="1">
      <c r="B98" s="247"/>
      <c r="C98" s="248"/>
      <c r="D98" s="248"/>
      <c r="E98" s="248"/>
      <c r="F98" s="248"/>
      <c r="G98" s="248"/>
      <c r="H98" s="248"/>
      <c r="I98" s="248"/>
      <c r="J98" s="248"/>
      <c r="K98" s="249"/>
    </row>
    <row r="99" spans="2:11" customFormat="1" ht="18.75" customHeight="1">
      <c r="B99" s="250"/>
      <c r="C99" s="251"/>
      <c r="D99" s="251"/>
      <c r="E99" s="251"/>
      <c r="F99" s="251"/>
      <c r="G99" s="251"/>
      <c r="H99" s="251"/>
      <c r="I99" s="251"/>
      <c r="J99" s="251"/>
      <c r="K99" s="250"/>
    </row>
    <row r="100" spans="2:11" customFormat="1" ht="18.75" customHeight="1">
      <c r="B100" s="230"/>
      <c r="C100" s="230"/>
      <c r="D100" s="230"/>
      <c r="E100" s="230"/>
      <c r="F100" s="230"/>
      <c r="G100" s="230"/>
      <c r="H100" s="230"/>
      <c r="I100" s="230"/>
      <c r="J100" s="230"/>
      <c r="K100" s="230"/>
    </row>
    <row r="101" spans="2:11" customFormat="1" ht="7.5" customHeight="1">
      <c r="B101" s="231"/>
      <c r="C101" s="232"/>
      <c r="D101" s="232"/>
      <c r="E101" s="232"/>
      <c r="F101" s="232"/>
      <c r="G101" s="232"/>
      <c r="H101" s="232"/>
      <c r="I101" s="232"/>
      <c r="J101" s="232"/>
      <c r="K101" s="233"/>
    </row>
    <row r="102" spans="2:11" customFormat="1" ht="45" customHeight="1">
      <c r="B102" s="234"/>
      <c r="C102" s="349" t="s">
        <v>7166</v>
      </c>
      <c r="D102" s="349"/>
      <c r="E102" s="349"/>
      <c r="F102" s="349"/>
      <c r="G102" s="349"/>
      <c r="H102" s="349"/>
      <c r="I102" s="349"/>
      <c r="J102" s="349"/>
      <c r="K102" s="235"/>
    </row>
    <row r="103" spans="2:11" customFormat="1" ht="17.25" customHeight="1">
      <c r="B103" s="234"/>
      <c r="C103" s="236" t="s">
        <v>7121</v>
      </c>
      <c r="D103" s="236"/>
      <c r="E103" s="236"/>
      <c r="F103" s="236" t="s">
        <v>7122</v>
      </c>
      <c r="G103" s="237"/>
      <c r="H103" s="236" t="s">
        <v>54</v>
      </c>
      <c r="I103" s="236" t="s">
        <v>57</v>
      </c>
      <c r="J103" s="236" t="s">
        <v>7123</v>
      </c>
      <c r="K103" s="235"/>
    </row>
    <row r="104" spans="2:11" customFormat="1" ht="17.25" customHeight="1">
      <c r="B104" s="234"/>
      <c r="C104" s="238" t="s">
        <v>7124</v>
      </c>
      <c r="D104" s="238"/>
      <c r="E104" s="238"/>
      <c r="F104" s="239" t="s">
        <v>7125</v>
      </c>
      <c r="G104" s="240"/>
      <c r="H104" s="238"/>
      <c r="I104" s="238"/>
      <c r="J104" s="238" t="s">
        <v>7126</v>
      </c>
      <c r="K104" s="235"/>
    </row>
    <row r="105" spans="2:11" customFormat="1" ht="5.25" customHeight="1">
      <c r="B105" s="234"/>
      <c r="C105" s="236"/>
      <c r="D105" s="236"/>
      <c r="E105" s="236"/>
      <c r="F105" s="236"/>
      <c r="G105" s="252"/>
      <c r="H105" s="236"/>
      <c r="I105" s="236"/>
      <c r="J105" s="236"/>
      <c r="K105" s="235"/>
    </row>
    <row r="106" spans="2:11" customFormat="1" ht="15" customHeight="1">
      <c r="B106" s="234"/>
      <c r="C106" s="223" t="s">
        <v>53</v>
      </c>
      <c r="D106" s="243"/>
      <c r="E106" s="243"/>
      <c r="F106" s="244" t="s">
        <v>7127</v>
      </c>
      <c r="G106" s="223"/>
      <c r="H106" s="223" t="s">
        <v>7167</v>
      </c>
      <c r="I106" s="223" t="s">
        <v>7129</v>
      </c>
      <c r="J106" s="223">
        <v>20</v>
      </c>
      <c r="K106" s="235"/>
    </row>
    <row r="107" spans="2:11" customFormat="1" ht="15" customHeight="1">
      <c r="B107" s="234"/>
      <c r="C107" s="223" t="s">
        <v>7130</v>
      </c>
      <c r="D107" s="223"/>
      <c r="E107" s="223"/>
      <c r="F107" s="244" t="s">
        <v>7127</v>
      </c>
      <c r="G107" s="223"/>
      <c r="H107" s="223" t="s">
        <v>7167</v>
      </c>
      <c r="I107" s="223" t="s">
        <v>7129</v>
      </c>
      <c r="J107" s="223">
        <v>120</v>
      </c>
      <c r="K107" s="235"/>
    </row>
    <row r="108" spans="2:11" customFormat="1" ht="15" customHeight="1">
      <c r="B108" s="246"/>
      <c r="C108" s="223" t="s">
        <v>7132</v>
      </c>
      <c r="D108" s="223"/>
      <c r="E108" s="223"/>
      <c r="F108" s="244" t="s">
        <v>7133</v>
      </c>
      <c r="G108" s="223"/>
      <c r="H108" s="223" t="s">
        <v>7167</v>
      </c>
      <c r="I108" s="223" t="s">
        <v>7129</v>
      </c>
      <c r="J108" s="223">
        <v>50</v>
      </c>
      <c r="K108" s="235"/>
    </row>
    <row r="109" spans="2:11" customFormat="1" ht="15" customHeight="1">
      <c r="B109" s="246"/>
      <c r="C109" s="223" t="s">
        <v>7135</v>
      </c>
      <c r="D109" s="223"/>
      <c r="E109" s="223"/>
      <c r="F109" s="244" t="s">
        <v>7127</v>
      </c>
      <c r="G109" s="223"/>
      <c r="H109" s="223" t="s">
        <v>7167</v>
      </c>
      <c r="I109" s="223" t="s">
        <v>7137</v>
      </c>
      <c r="J109" s="223"/>
      <c r="K109" s="235"/>
    </row>
    <row r="110" spans="2:11" customFormat="1" ht="15" customHeight="1">
      <c r="B110" s="246"/>
      <c r="C110" s="223" t="s">
        <v>7146</v>
      </c>
      <c r="D110" s="223"/>
      <c r="E110" s="223"/>
      <c r="F110" s="244" t="s">
        <v>7133</v>
      </c>
      <c r="G110" s="223"/>
      <c r="H110" s="223" t="s">
        <v>7167</v>
      </c>
      <c r="I110" s="223" t="s">
        <v>7129</v>
      </c>
      <c r="J110" s="223">
        <v>50</v>
      </c>
      <c r="K110" s="235"/>
    </row>
    <row r="111" spans="2:11" customFormat="1" ht="15" customHeight="1">
      <c r="B111" s="246"/>
      <c r="C111" s="223" t="s">
        <v>7154</v>
      </c>
      <c r="D111" s="223"/>
      <c r="E111" s="223"/>
      <c r="F111" s="244" t="s">
        <v>7133</v>
      </c>
      <c r="G111" s="223"/>
      <c r="H111" s="223" t="s">
        <v>7167</v>
      </c>
      <c r="I111" s="223" t="s">
        <v>7129</v>
      </c>
      <c r="J111" s="223">
        <v>50</v>
      </c>
      <c r="K111" s="235"/>
    </row>
    <row r="112" spans="2:11" customFormat="1" ht="15" customHeight="1">
      <c r="B112" s="246"/>
      <c r="C112" s="223" t="s">
        <v>7152</v>
      </c>
      <c r="D112" s="223"/>
      <c r="E112" s="223"/>
      <c r="F112" s="244" t="s">
        <v>7133</v>
      </c>
      <c r="G112" s="223"/>
      <c r="H112" s="223" t="s">
        <v>7167</v>
      </c>
      <c r="I112" s="223" t="s">
        <v>7129</v>
      </c>
      <c r="J112" s="223">
        <v>50</v>
      </c>
      <c r="K112" s="235"/>
    </row>
    <row r="113" spans="2:11" customFormat="1" ht="15" customHeight="1">
      <c r="B113" s="246"/>
      <c r="C113" s="223" t="s">
        <v>53</v>
      </c>
      <c r="D113" s="223"/>
      <c r="E113" s="223"/>
      <c r="F113" s="244" t="s">
        <v>7127</v>
      </c>
      <c r="G113" s="223"/>
      <c r="H113" s="223" t="s">
        <v>7168</v>
      </c>
      <c r="I113" s="223" t="s">
        <v>7129</v>
      </c>
      <c r="J113" s="223">
        <v>20</v>
      </c>
      <c r="K113" s="235"/>
    </row>
    <row r="114" spans="2:11" customFormat="1" ht="15" customHeight="1">
      <c r="B114" s="246"/>
      <c r="C114" s="223" t="s">
        <v>7169</v>
      </c>
      <c r="D114" s="223"/>
      <c r="E114" s="223"/>
      <c r="F114" s="244" t="s">
        <v>7127</v>
      </c>
      <c r="G114" s="223"/>
      <c r="H114" s="223" t="s">
        <v>7170</v>
      </c>
      <c r="I114" s="223" t="s">
        <v>7129</v>
      </c>
      <c r="J114" s="223">
        <v>120</v>
      </c>
      <c r="K114" s="235"/>
    </row>
    <row r="115" spans="2:11" customFormat="1" ht="15" customHeight="1">
      <c r="B115" s="246"/>
      <c r="C115" s="223" t="s">
        <v>38</v>
      </c>
      <c r="D115" s="223"/>
      <c r="E115" s="223"/>
      <c r="F115" s="244" t="s">
        <v>7127</v>
      </c>
      <c r="G115" s="223"/>
      <c r="H115" s="223" t="s">
        <v>7171</v>
      </c>
      <c r="I115" s="223" t="s">
        <v>7162</v>
      </c>
      <c r="J115" s="223"/>
      <c r="K115" s="235"/>
    </row>
    <row r="116" spans="2:11" customFormat="1" ht="15" customHeight="1">
      <c r="B116" s="246"/>
      <c r="C116" s="223" t="s">
        <v>48</v>
      </c>
      <c r="D116" s="223"/>
      <c r="E116" s="223"/>
      <c r="F116" s="244" t="s">
        <v>7127</v>
      </c>
      <c r="G116" s="223"/>
      <c r="H116" s="223" t="s">
        <v>7172</v>
      </c>
      <c r="I116" s="223" t="s">
        <v>7162</v>
      </c>
      <c r="J116" s="223"/>
      <c r="K116" s="235"/>
    </row>
    <row r="117" spans="2:11" customFormat="1" ht="15" customHeight="1">
      <c r="B117" s="246"/>
      <c r="C117" s="223" t="s">
        <v>57</v>
      </c>
      <c r="D117" s="223"/>
      <c r="E117" s="223"/>
      <c r="F117" s="244" t="s">
        <v>7127</v>
      </c>
      <c r="G117" s="223"/>
      <c r="H117" s="223" t="s">
        <v>7173</v>
      </c>
      <c r="I117" s="223" t="s">
        <v>7174</v>
      </c>
      <c r="J117" s="223"/>
      <c r="K117" s="235"/>
    </row>
    <row r="118" spans="2:11" customFormat="1" ht="15" customHeight="1">
      <c r="B118" s="247"/>
      <c r="C118" s="253"/>
      <c r="D118" s="253"/>
      <c r="E118" s="253"/>
      <c r="F118" s="253"/>
      <c r="G118" s="253"/>
      <c r="H118" s="253"/>
      <c r="I118" s="253"/>
      <c r="J118" s="253"/>
      <c r="K118" s="249"/>
    </row>
    <row r="119" spans="2:11" customFormat="1" ht="18.75" customHeight="1">
      <c r="B119" s="254"/>
      <c r="C119" s="255"/>
      <c r="D119" s="255"/>
      <c r="E119" s="255"/>
      <c r="F119" s="256"/>
      <c r="G119" s="255"/>
      <c r="H119" s="255"/>
      <c r="I119" s="255"/>
      <c r="J119" s="255"/>
      <c r="K119" s="254"/>
    </row>
    <row r="120" spans="2:11" customFormat="1" ht="18.75" customHeight="1">
      <c r="B120" s="230"/>
      <c r="C120" s="230"/>
      <c r="D120" s="230"/>
      <c r="E120" s="230"/>
      <c r="F120" s="230"/>
      <c r="G120" s="230"/>
      <c r="H120" s="230"/>
      <c r="I120" s="230"/>
      <c r="J120" s="230"/>
      <c r="K120" s="230"/>
    </row>
    <row r="121" spans="2:11" customFormat="1" ht="7.5" customHeight="1">
      <c r="B121" s="257"/>
      <c r="C121" s="258"/>
      <c r="D121" s="258"/>
      <c r="E121" s="258"/>
      <c r="F121" s="258"/>
      <c r="G121" s="258"/>
      <c r="H121" s="258"/>
      <c r="I121" s="258"/>
      <c r="J121" s="258"/>
      <c r="K121" s="259"/>
    </row>
    <row r="122" spans="2:11" customFormat="1" ht="45" customHeight="1">
      <c r="B122" s="260"/>
      <c r="C122" s="347" t="s">
        <v>7175</v>
      </c>
      <c r="D122" s="347"/>
      <c r="E122" s="347"/>
      <c r="F122" s="347"/>
      <c r="G122" s="347"/>
      <c r="H122" s="347"/>
      <c r="I122" s="347"/>
      <c r="J122" s="347"/>
      <c r="K122" s="261"/>
    </row>
    <row r="123" spans="2:11" customFormat="1" ht="17.25" customHeight="1">
      <c r="B123" s="262"/>
      <c r="C123" s="236" t="s">
        <v>7121</v>
      </c>
      <c r="D123" s="236"/>
      <c r="E123" s="236"/>
      <c r="F123" s="236" t="s">
        <v>7122</v>
      </c>
      <c r="G123" s="237"/>
      <c r="H123" s="236" t="s">
        <v>54</v>
      </c>
      <c r="I123" s="236" t="s">
        <v>57</v>
      </c>
      <c r="J123" s="236" t="s">
        <v>7123</v>
      </c>
      <c r="K123" s="263"/>
    </row>
    <row r="124" spans="2:11" customFormat="1" ht="17.25" customHeight="1">
      <c r="B124" s="262"/>
      <c r="C124" s="238" t="s">
        <v>7124</v>
      </c>
      <c r="D124" s="238"/>
      <c r="E124" s="238"/>
      <c r="F124" s="239" t="s">
        <v>7125</v>
      </c>
      <c r="G124" s="240"/>
      <c r="H124" s="238"/>
      <c r="I124" s="238"/>
      <c r="J124" s="238" t="s">
        <v>7126</v>
      </c>
      <c r="K124" s="263"/>
    </row>
    <row r="125" spans="2:11" customFormat="1" ht="5.25" customHeight="1">
      <c r="B125" s="264"/>
      <c r="C125" s="241"/>
      <c r="D125" s="241"/>
      <c r="E125" s="241"/>
      <c r="F125" s="241"/>
      <c r="G125" s="265"/>
      <c r="H125" s="241"/>
      <c r="I125" s="241"/>
      <c r="J125" s="241"/>
      <c r="K125" s="266"/>
    </row>
    <row r="126" spans="2:11" customFormat="1" ht="15" customHeight="1">
      <c r="B126" s="264"/>
      <c r="C126" s="223" t="s">
        <v>7130</v>
      </c>
      <c r="D126" s="243"/>
      <c r="E126" s="243"/>
      <c r="F126" s="244" t="s">
        <v>7127</v>
      </c>
      <c r="G126" s="223"/>
      <c r="H126" s="223" t="s">
        <v>7167</v>
      </c>
      <c r="I126" s="223" t="s">
        <v>7129</v>
      </c>
      <c r="J126" s="223">
        <v>120</v>
      </c>
      <c r="K126" s="267"/>
    </row>
    <row r="127" spans="2:11" customFormat="1" ht="15" customHeight="1">
      <c r="B127" s="264"/>
      <c r="C127" s="223" t="s">
        <v>7176</v>
      </c>
      <c r="D127" s="223"/>
      <c r="E127" s="223"/>
      <c r="F127" s="244" t="s">
        <v>7127</v>
      </c>
      <c r="G127" s="223"/>
      <c r="H127" s="223" t="s">
        <v>7177</v>
      </c>
      <c r="I127" s="223" t="s">
        <v>7129</v>
      </c>
      <c r="J127" s="223" t="s">
        <v>7178</v>
      </c>
      <c r="K127" s="267"/>
    </row>
    <row r="128" spans="2:11" customFormat="1" ht="15" customHeight="1">
      <c r="B128" s="264"/>
      <c r="C128" s="223" t="s">
        <v>84</v>
      </c>
      <c r="D128" s="223"/>
      <c r="E128" s="223"/>
      <c r="F128" s="244" t="s">
        <v>7127</v>
      </c>
      <c r="G128" s="223"/>
      <c r="H128" s="223" t="s">
        <v>7179</v>
      </c>
      <c r="I128" s="223" t="s">
        <v>7129</v>
      </c>
      <c r="J128" s="223" t="s">
        <v>7178</v>
      </c>
      <c r="K128" s="267"/>
    </row>
    <row r="129" spans="2:11" customFormat="1" ht="15" customHeight="1">
      <c r="B129" s="264"/>
      <c r="C129" s="223" t="s">
        <v>7138</v>
      </c>
      <c r="D129" s="223"/>
      <c r="E129" s="223"/>
      <c r="F129" s="244" t="s">
        <v>7133</v>
      </c>
      <c r="G129" s="223"/>
      <c r="H129" s="223" t="s">
        <v>7139</v>
      </c>
      <c r="I129" s="223" t="s">
        <v>7129</v>
      </c>
      <c r="J129" s="223">
        <v>15</v>
      </c>
      <c r="K129" s="267"/>
    </row>
    <row r="130" spans="2:11" customFormat="1" ht="15" customHeight="1">
      <c r="B130" s="264"/>
      <c r="C130" s="223" t="s">
        <v>7140</v>
      </c>
      <c r="D130" s="223"/>
      <c r="E130" s="223"/>
      <c r="F130" s="244" t="s">
        <v>7133</v>
      </c>
      <c r="G130" s="223"/>
      <c r="H130" s="223" t="s">
        <v>7141</v>
      </c>
      <c r="I130" s="223" t="s">
        <v>7129</v>
      </c>
      <c r="J130" s="223">
        <v>15</v>
      </c>
      <c r="K130" s="267"/>
    </row>
    <row r="131" spans="2:11" customFormat="1" ht="15" customHeight="1">
      <c r="B131" s="264"/>
      <c r="C131" s="223" t="s">
        <v>7142</v>
      </c>
      <c r="D131" s="223"/>
      <c r="E131" s="223"/>
      <c r="F131" s="244" t="s">
        <v>7133</v>
      </c>
      <c r="G131" s="223"/>
      <c r="H131" s="223" t="s">
        <v>7143</v>
      </c>
      <c r="I131" s="223" t="s">
        <v>7129</v>
      </c>
      <c r="J131" s="223">
        <v>20</v>
      </c>
      <c r="K131" s="267"/>
    </row>
    <row r="132" spans="2:11" customFormat="1" ht="15" customHeight="1">
      <c r="B132" s="264"/>
      <c r="C132" s="223" t="s">
        <v>7144</v>
      </c>
      <c r="D132" s="223"/>
      <c r="E132" s="223"/>
      <c r="F132" s="244" t="s">
        <v>7133</v>
      </c>
      <c r="G132" s="223"/>
      <c r="H132" s="223" t="s">
        <v>7145</v>
      </c>
      <c r="I132" s="223" t="s">
        <v>7129</v>
      </c>
      <c r="J132" s="223">
        <v>20</v>
      </c>
      <c r="K132" s="267"/>
    </row>
    <row r="133" spans="2:11" customFormat="1" ht="15" customHeight="1">
      <c r="B133" s="264"/>
      <c r="C133" s="223" t="s">
        <v>7132</v>
      </c>
      <c r="D133" s="223"/>
      <c r="E133" s="223"/>
      <c r="F133" s="244" t="s">
        <v>7133</v>
      </c>
      <c r="G133" s="223"/>
      <c r="H133" s="223" t="s">
        <v>7167</v>
      </c>
      <c r="I133" s="223" t="s">
        <v>7129</v>
      </c>
      <c r="J133" s="223">
        <v>50</v>
      </c>
      <c r="K133" s="267"/>
    </row>
    <row r="134" spans="2:11" customFormat="1" ht="15" customHeight="1">
      <c r="B134" s="264"/>
      <c r="C134" s="223" t="s">
        <v>7146</v>
      </c>
      <c r="D134" s="223"/>
      <c r="E134" s="223"/>
      <c r="F134" s="244" t="s">
        <v>7133</v>
      </c>
      <c r="G134" s="223"/>
      <c r="H134" s="223" t="s">
        <v>7167</v>
      </c>
      <c r="I134" s="223" t="s">
        <v>7129</v>
      </c>
      <c r="J134" s="223">
        <v>50</v>
      </c>
      <c r="K134" s="267"/>
    </row>
    <row r="135" spans="2:11" customFormat="1" ht="15" customHeight="1">
      <c r="B135" s="264"/>
      <c r="C135" s="223" t="s">
        <v>7152</v>
      </c>
      <c r="D135" s="223"/>
      <c r="E135" s="223"/>
      <c r="F135" s="244" t="s">
        <v>7133</v>
      </c>
      <c r="G135" s="223"/>
      <c r="H135" s="223" t="s">
        <v>7167</v>
      </c>
      <c r="I135" s="223" t="s">
        <v>7129</v>
      </c>
      <c r="J135" s="223">
        <v>50</v>
      </c>
      <c r="K135" s="267"/>
    </row>
    <row r="136" spans="2:11" customFormat="1" ht="15" customHeight="1">
      <c r="B136" s="264"/>
      <c r="C136" s="223" t="s">
        <v>7154</v>
      </c>
      <c r="D136" s="223"/>
      <c r="E136" s="223"/>
      <c r="F136" s="244" t="s">
        <v>7133</v>
      </c>
      <c r="G136" s="223"/>
      <c r="H136" s="223" t="s">
        <v>7167</v>
      </c>
      <c r="I136" s="223" t="s">
        <v>7129</v>
      </c>
      <c r="J136" s="223">
        <v>50</v>
      </c>
      <c r="K136" s="267"/>
    </row>
    <row r="137" spans="2:11" customFormat="1" ht="15" customHeight="1">
      <c r="B137" s="264"/>
      <c r="C137" s="223" t="s">
        <v>7155</v>
      </c>
      <c r="D137" s="223"/>
      <c r="E137" s="223"/>
      <c r="F137" s="244" t="s">
        <v>7133</v>
      </c>
      <c r="G137" s="223"/>
      <c r="H137" s="223" t="s">
        <v>7180</v>
      </c>
      <c r="I137" s="223" t="s">
        <v>7129</v>
      </c>
      <c r="J137" s="223">
        <v>255</v>
      </c>
      <c r="K137" s="267"/>
    </row>
    <row r="138" spans="2:11" customFormat="1" ht="15" customHeight="1">
      <c r="B138" s="264"/>
      <c r="C138" s="223" t="s">
        <v>7157</v>
      </c>
      <c r="D138" s="223"/>
      <c r="E138" s="223"/>
      <c r="F138" s="244" t="s">
        <v>7127</v>
      </c>
      <c r="G138" s="223"/>
      <c r="H138" s="223" t="s">
        <v>7181</v>
      </c>
      <c r="I138" s="223" t="s">
        <v>7159</v>
      </c>
      <c r="J138" s="223"/>
      <c r="K138" s="267"/>
    </row>
    <row r="139" spans="2:11" customFormat="1" ht="15" customHeight="1">
      <c r="B139" s="264"/>
      <c r="C139" s="223" t="s">
        <v>7160</v>
      </c>
      <c r="D139" s="223"/>
      <c r="E139" s="223"/>
      <c r="F139" s="244" t="s">
        <v>7127</v>
      </c>
      <c r="G139" s="223"/>
      <c r="H139" s="223" t="s">
        <v>7182</v>
      </c>
      <c r="I139" s="223" t="s">
        <v>7162</v>
      </c>
      <c r="J139" s="223"/>
      <c r="K139" s="267"/>
    </row>
    <row r="140" spans="2:11" customFormat="1" ht="15" customHeight="1">
      <c r="B140" s="264"/>
      <c r="C140" s="223" t="s">
        <v>7163</v>
      </c>
      <c r="D140" s="223"/>
      <c r="E140" s="223"/>
      <c r="F140" s="244" t="s">
        <v>7127</v>
      </c>
      <c r="G140" s="223"/>
      <c r="H140" s="223" t="s">
        <v>7163</v>
      </c>
      <c r="I140" s="223" t="s">
        <v>7162</v>
      </c>
      <c r="J140" s="223"/>
      <c r="K140" s="267"/>
    </row>
    <row r="141" spans="2:11" customFormat="1" ht="15" customHeight="1">
      <c r="B141" s="264"/>
      <c r="C141" s="223" t="s">
        <v>38</v>
      </c>
      <c r="D141" s="223"/>
      <c r="E141" s="223"/>
      <c r="F141" s="244" t="s">
        <v>7127</v>
      </c>
      <c r="G141" s="223"/>
      <c r="H141" s="223" t="s">
        <v>7183</v>
      </c>
      <c r="I141" s="223" t="s">
        <v>7162</v>
      </c>
      <c r="J141" s="223"/>
      <c r="K141" s="267"/>
    </row>
    <row r="142" spans="2:11" customFormat="1" ht="15" customHeight="1">
      <c r="B142" s="264"/>
      <c r="C142" s="223" t="s">
        <v>7184</v>
      </c>
      <c r="D142" s="223"/>
      <c r="E142" s="223"/>
      <c r="F142" s="244" t="s">
        <v>7127</v>
      </c>
      <c r="G142" s="223"/>
      <c r="H142" s="223" t="s">
        <v>7185</v>
      </c>
      <c r="I142" s="223" t="s">
        <v>7162</v>
      </c>
      <c r="J142" s="223"/>
      <c r="K142" s="267"/>
    </row>
    <row r="143" spans="2:11" customFormat="1" ht="15" customHeight="1">
      <c r="B143" s="268"/>
      <c r="C143" s="269"/>
      <c r="D143" s="269"/>
      <c r="E143" s="269"/>
      <c r="F143" s="269"/>
      <c r="G143" s="269"/>
      <c r="H143" s="269"/>
      <c r="I143" s="269"/>
      <c r="J143" s="269"/>
      <c r="K143" s="270"/>
    </row>
    <row r="144" spans="2:11" customFormat="1" ht="18.75" customHeight="1">
      <c r="B144" s="255"/>
      <c r="C144" s="255"/>
      <c r="D144" s="255"/>
      <c r="E144" s="255"/>
      <c r="F144" s="256"/>
      <c r="G144" s="255"/>
      <c r="H144" s="255"/>
      <c r="I144" s="255"/>
      <c r="J144" s="255"/>
      <c r="K144" s="255"/>
    </row>
    <row r="145" spans="2:11" customFormat="1" ht="18.75" customHeight="1">
      <c r="B145" s="230"/>
      <c r="C145" s="230"/>
      <c r="D145" s="230"/>
      <c r="E145" s="230"/>
      <c r="F145" s="230"/>
      <c r="G145" s="230"/>
      <c r="H145" s="230"/>
      <c r="I145" s="230"/>
      <c r="J145" s="230"/>
      <c r="K145" s="230"/>
    </row>
    <row r="146" spans="2:11" customFormat="1" ht="7.5" customHeight="1">
      <c r="B146" s="231"/>
      <c r="C146" s="232"/>
      <c r="D146" s="232"/>
      <c r="E146" s="232"/>
      <c r="F146" s="232"/>
      <c r="G146" s="232"/>
      <c r="H146" s="232"/>
      <c r="I146" s="232"/>
      <c r="J146" s="232"/>
      <c r="K146" s="233"/>
    </row>
    <row r="147" spans="2:11" customFormat="1" ht="45" customHeight="1">
      <c r="B147" s="234"/>
      <c r="C147" s="349" t="s">
        <v>7186</v>
      </c>
      <c r="D147" s="349"/>
      <c r="E147" s="349"/>
      <c r="F147" s="349"/>
      <c r="G147" s="349"/>
      <c r="H147" s="349"/>
      <c r="I147" s="349"/>
      <c r="J147" s="349"/>
      <c r="K147" s="235"/>
    </row>
    <row r="148" spans="2:11" customFormat="1" ht="17.25" customHeight="1">
      <c r="B148" s="234"/>
      <c r="C148" s="236" t="s">
        <v>7121</v>
      </c>
      <c r="D148" s="236"/>
      <c r="E148" s="236"/>
      <c r="F148" s="236" t="s">
        <v>7122</v>
      </c>
      <c r="G148" s="237"/>
      <c r="H148" s="236" t="s">
        <v>54</v>
      </c>
      <c r="I148" s="236" t="s">
        <v>57</v>
      </c>
      <c r="J148" s="236" t="s">
        <v>7123</v>
      </c>
      <c r="K148" s="235"/>
    </row>
    <row r="149" spans="2:11" customFormat="1" ht="17.25" customHeight="1">
      <c r="B149" s="234"/>
      <c r="C149" s="238" t="s">
        <v>7124</v>
      </c>
      <c r="D149" s="238"/>
      <c r="E149" s="238"/>
      <c r="F149" s="239" t="s">
        <v>7125</v>
      </c>
      <c r="G149" s="240"/>
      <c r="H149" s="238"/>
      <c r="I149" s="238"/>
      <c r="J149" s="238" t="s">
        <v>7126</v>
      </c>
      <c r="K149" s="235"/>
    </row>
    <row r="150" spans="2:11" customFormat="1" ht="5.25" customHeight="1">
      <c r="B150" s="246"/>
      <c r="C150" s="241"/>
      <c r="D150" s="241"/>
      <c r="E150" s="241"/>
      <c r="F150" s="241"/>
      <c r="G150" s="242"/>
      <c r="H150" s="241"/>
      <c r="I150" s="241"/>
      <c r="J150" s="241"/>
      <c r="K150" s="267"/>
    </row>
    <row r="151" spans="2:11" customFormat="1" ht="15" customHeight="1">
      <c r="B151" s="246"/>
      <c r="C151" s="271" t="s">
        <v>7130</v>
      </c>
      <c r="D151" s="223"/>
      <c r="E151" s="223"/>
      <c r="F151" s="272" t="s">
        <v>7127</v>
      </c>
      <c r="G151" s="223"/>
      <c r="H151" s="271" t="s">
        <v>7167</v>
      </c>
      <c r="I151" s="271" t="s">
        <v>7129</v>
      </c>
      <c r="J151" s="271">
        <v>120</v>
      </c>
      <c r="K151" s="267"/>
    </row>
    <row r="152" spans="2:11" customFormat="1" ht="15" customHeight="1">
      <c r="B152" s="246"/>
      <c r="C152" s="271" t="s">
        <v>7176</v>
      </c>
      <c r="D152" s="223"/>
      <c r="E152" s="223"/>
      <c r="F152" s="272" t="s">
        <v>7127</v>
      </c>
      <c r="G152" s="223"/>
      <c r="H152" s="271" t="s">
        <v>7187</v>
      </c>
      <c r="I152" s="271" t="s">
        <v>7129</v>
      </c>
      <c r="J152" s="271" t="s">
        <v>7178</v>
      </c>
      <c r="K152" s="267"/>
    </row>
    <row r="153" spans="2:11" customFormat="1" ht="15" customHeight="1">
      <c r="B153" s="246"/>
      <c r="C153" s="271" t="s">
        <v>84</v>
      </c>
      <c r="D153" s="223"/>
      <c r="E153" s="223"/>
      <c r="F153" s="272" t="s">
        <v>7127</v>
      </c>
      <c r="G153" s="223"/>
      <c r="H153" s="271" t="s">
        <v>7188</v>
      </c>
      <c r="I153" s="271" t="s">
        <v>7129</v>
      </c>
      <c r="J153" s="271" t="s">
        <v>7178</v>
      </c>
      <c r="K153" s="267"/>
    </row>
    <row r="154" spans="2:11" customFormat="1" ht="15" customHeight="1">
      <c r="B154" s="246"/>
      <c r="C154" s="271" t="s">
        <v>7132</v>
      </c>
      <c r="D154" s="223"/>
      <c r="E154" s="223"/>
      <c r="F154" s="272" t="s">
        <v>7133</v>
      </c>
      <c r="G154" s="223"/>
      <c r="H154" s="271" t="s">
        <v>7167</v>
      </c>
      <c r="I154" s="271" t="s">
        <v>7129</v>
      </c>
      <c r="J154" s="271">
        <v>50</v>
      </c>
      <c r="K154" s="267"/>
    </row>
    <row r="155" spans="2:11" customFormat="1" ht="15" customHeight="1">
      <c r="B155" s="246"/>
      <c r="C155" s="271" t="s">
        <v>7135</v>
      </c>
      <c r="D155" s="223"/>
      <c r="E155" s="223"/>
      <c r="F155" s="272" t="s">
        <v>7127</v>
      </c>
      <c r="G155" s="223"/>
      <c r="H155" s="271" t="s">
        <v>7167</v>
      </c>
      <c r="I155" s="271" t="s">
        <v>7137</v>
      </c>
      <c r="J155" s="271"/>
      <c r="K155" s="267"/>
    </row>
    <row r="156" spans="2:11" customFormat="1" ht="15" customHeight="1">
      <c r="B156" s="246"/>
      <c r="C156" s="271" t="s">
        <v>7146</v>
      </c>
      <c r="D156" s="223"/>
      <c r="E156" s="223"/>
      <c r="F156" s="272" t="s">
        <v>7133</v>
      </c>
      <c r="G156" s="223"/>
      <c r="H156" s="271" t="s">
        <v>7167</v>
      </c>
      <c r="I156" s="271" t="s">
        <v>7129</v>
      </c>
      <c r="J156" s="271">
        <v>50</v>
      </c>
      <c r="K156" s="267"/>
    </row>
    <row r="157" spans="2:11" customFormat="1" ht="15" customHeight="1">
      <c r="B157" s="246"/>
      <c r="C157" s="271" t="s">
        <v>7154</v>
      </c>
      <c r="D157" s="223"/>
      <c r="E157" s="223"/>
      <c r="F157" s="272" t="s">
        <v>7133</v>
      </c>
      <c r="G157" s="223"/>
      <c r="H157" s="271" t="s">
        <v>7167</v>
      </c>
      <c r="I157" s="271" t="s">
        <v>7129</v>
      </c>
      <c r="J157" s="271">
        <v>50</v>
      </c>
      <c r="K157" s="267"/>
    </row>
    <row r="158" spans="2:11" customFormat="1" ht="15" customHeight="1">
      <c r="B158" s="246"/>
      <c r="C158" s="271" t="s">
        <v>7152</v>
      </c>
      <c r="D158" s="223"/>
      <c r="E158" s="223"/>
      <c r="F158" s="272" t="s">
        <v>7133</v>
      </c>
      <c r="G158" s="223"/>
      <c r="H158" s="271" t="s">
        <v>7167</v>
      </c>
      <c r="I158" s="271" t="s">
        <v>7129</v>
      </c>
      <c r="J158" s="271">
        <v>50</v>
      </c>
      <c r="K158" s="267"/>
    </row>
    <row r="159" spans="2:11" customFormat="1" ht="15" customHeight="1">
      <c r="B159" s="246"/>
      <c r="C159" s="271" t="s">
        <v>264</v>
      </c>
      <c r="D159" s="223"/>
      <c r="E159" s="223"/>
      <c r="F159" s="272" t="s">
        <v>7127</v>
      </c>
      <c r="G159" s="223"/>
      <c r="H159" s="271" t="s">
        <v>7189</v>
      </c>
      <c r="I159" s="271" t="s">
        <v>7129</v>
      </c>
      <c r="J159" s="271" t="s">
        <v>7190</v>
      </c>
      <c r="K159" s="267"/>
    </row>
    <row r="160" spans="2:11" customFormat="1" ht="15" customHeight="1">
      <c r="B160" s="246"/>
      <c r="C160" s="271" t="s">
        <v>7191</v>
      </c>
      <c r="D160" s="223"/>
      <c r="E160" s="223"/>
      <c r="F160" s="272" t="s">
        <v>7127</v>
      </c>
      <c r="G160" s="223"/>
      <c r="H160" s="271" t="s">
        <v>7192</v>
      </c>
      <c r="I160" s="271" t="s">
        <v>7162</v>
      </c>
      <c r="J160" s="271"/>
      <c r="K160" s="267"/>
    </row>
    <row r="161" spans="2:11" customFormat="1" ht="15" customHeight="1">
      <c r="B161" s="273"/>
      <c r="C161" s="253"/>
      <c r="D161" s="253"/>
      <c r="E161" s="253"/>
      <c r="F161" s="253"/>
      <c r="G161" s="253"/>
      <c r="H161" s="253"/>
      <c r="I161" s="253"/>
      <c r="J161" s="253"/>
      <c r="K161" s="274"/>
    </row>
    <row r="162" spans="2:11" customFormat="1" ht="18.75" customHeight="1">
      <c r="B162" s="255"/>
      <c r="C162" s="265"/>
      <c r="D162" s="265"/>
      <c r="E162" s="265"/>
      <c r="F162" s="275"/>
      <c r="G162" s="265"/>
      <c r="H162" s="265"/>
      <c r="I162" s="265"/>
      <c r="J162" s="265"/>
      <c r="K162" s="255"/>
    </row>
    <row r="163" spans="2:11" customFormat="1" ht="18.75" customHeight="1">
      <c r="B163" s="230"/>
      <c r="C163" s="230"/>
      <c r="D163" s="230"/>
      <c r="E163" s="230"/>
      <c r="F163" s="230"/>
      <c r="G163" s="230"/>
      <c r="H163" s="230"/>
      <c r="I163" s="230"/>
      <c r="J163" s="230"/>
      <c r="K163" s="230"/>
    </row>
    <row r="164" spans="2:11" customFormat="1" ht="7.5" customHeight="1">
      <c r="B164" s="212"/>
      <c r="C164" s="213"/>
      <c r="D164" s="213"/>
      <c r="E164" s="213"/>
      <c r="F164" s="213"/>
      <c r="G164" s="213"/>
      <c r="H164" s="213"/>
      <c r="I164" s="213"/>
      <c r="J164" s="213"/>
      <c r="K164" s="214"/>
    </row>
    <row r="165" spans="2:11" customFormat="1" ht="45" customHeight="1">
      <c r="B165" s="215"/>
      <c r="C165" s="347" t="s">
        <v>7193</v>
      </c>
      <c r="D165" s="347"/>
      <c r="E165" s="347"/>
      <c r="F165" s="347"/>
      <c r="G165" s="347"/>
      <c r="H165" s="347"/>
      <c r="I165" s="347"/>
      <c r="J165" s="347"/>
      <c r="K165" s="216"/>
    </row>
    <row r="166" spans="2:11" customFormat="1" ht="17.25" customHeight="1">
      <c r="B166" s="215"/>
      <c r="C166" s="236" t="s">
        <v>7121</v>
      </c>
      <c r="D166" s="236"/>
      <c r="E166" s="236"/>
      <c r="F166" s="236" t="s">
        <v>7122</v>
      </c>
      <c r="G166" s="276"/>
      <c r="H166" s="277" t="s">
        <v>54</v>
      </c>
      <c r="I166" s="277" t="s">
        <v>57</v>
      </c>
      <c r="J166" s="236" t="s">
        <v>7123</v>
      </c>
      <c r="K166" s="216"/>
    </row>
    <row r="167" spans="2:11" customFormat="1" ht="17.25" customHeight="1">
      <c r="B167" s="217"/>
      <c r="C167" s="238" t="s">
        <v>7124</v>
      </c>
      <c r="D167" s="238"/>
      <c r="E167" s="238"/>
      <c r="F167" s="239" t="s">
        <v>7125</v>
      </c>
      <c r="G167" s="278"/>
      <c r="H167" s="279"/>
      <c r="I167" s="279"/>
      <c r="J167" s="238" t="s">
        <v>7126</v>
      </c>
      <c r="K167" s="218"/>
    </row>
    <row r="168" spans="2:11" customFormat="1" ht="5.25" customHeight="1">
      <c r="B168" s="246"/>
      <c r="C168" s="241"/>
      <c r="D168" s="241"/>
      <c r="E168" s="241"/>
      <c r="F168" s="241"/>
      <c r="G168" s="242"/>
      <c r="H168" s="241"/>
      <c r="I168" s="241"/>
      <c r="J168" s="241"/>
      <c r="K168" s="267"/>
    </row>
    <row r="169" spans="2:11" customFormat="1" ht="15" customHeight="1">
      <c r="B169" s="246"/>
      <c r="C169" s="223" t="s">
        <v>7130</v>
      </c>
      <c r="D169" s="223"/>
      <c r="E169" s="223"/>
      <c r="F169" s="244" t="s">
        <v>7127</v>
      </c>
      <c r="G169" s="223"/>
      <c r="H169" s="223" t="s">
        <v>7167</v>
      </c>
      <c r="I169" s="223" t="s">
        <v>7129</v>
      </c>
      <c r="J169" s="223">
        <v>120</v>
      </c>
      <c r="K169" s="267"/>
    </row>
    <row r="170" spans="2:11" customFormat="1" ht="15" customHeight="1">
      <c r="B170" s="246"/>
      <c r="C170" s="223" t="s">
        <v>7176</v>
      </c>
      <c r="D170" s="223"/>
      <c r="E170" s="223"/>
      <c r="F170" s="244" t="s">
        <v>7127</v>
      </c>
      <c r="G170" s="223"/>
      <c r="H170" s="223" t="s">
        <v>7177</v>
      </c>
      <c r="I170" s="223" t="s">
        <v>7129</v>
      </c>
      <c r="J170" s="223" t="s">
        <v>7178</v>
      </c>
      <c r="K170" s="267"/>
    </row>
    <row r="171" spans="2:11" customFormat="1" ht="15" customHeight="1">
      <c r="B171" s="246"/>
      <c r="C171" s="223" t="s">
        <v>84</v>
      </c>
      <c r="D171" s="223"/>
      <c r="E171" s="223"/>
      <c r="F171" s="244" t="s">
        <v>7127</v>
      </c>
      <c r="G171" s="223"/>
      <c r="H171" s="223" t="s">
        <v>7194</v>
      </c>
      <c r="I171" s="223" t="s">
        <v>7129</v>
      </c>
      <c r="J171" s="223" t="s">
        <v>7178</v>
      </c>
      <c r="K171" s="267"/>
    </row>
    <row r="172" spans="2:11" customFormat="1" ht="15" customHeight="1">
      <c r="B172" s="246"/>
      <c r="C172" s="223" t="s">
        <v>7132</v>
      </c>
      <c r="D172" s="223"/>
      <c r="E172" s="223"/>
      <c r="F172" s="244" t="s">
        <v>7133</v>
      </c>
      <c r="G172" s="223"/>
      <c r="H172" s="223" t="s">
        <v>7194</v>
      </c>
      <c r="I172" s="223" t="s">
        <v>7129</v>
      </c>
      <c r="J172" s="223">
        <v>50</v>
      </c>
      <c r="K172" s="267"/>
    </row>
    <row r="173" spans="2:11" customFormat="1" ht="15" customHeight="1">
      <c r="B173" s="246"/>
      <c r="C173" s="223" t="s">
        <v>7135</v>
      </c>
      <c r="D173" s="223"/>
      <c r="E173" s="223"/>
      <c r="F173" s="244" t="s">
        <v>7127</v>
      </c>
      <c r="G173" s="223"/>
      <c r="H173" s="223" t="s">
        <v>7194</v>
      </c>
      <c r="I173" s="223" t="s">
        <v>7137</v>
      </c>
      <c r="J173" s="223"/>
      <c r="K173" s="267"/>
    </row>
    <row r="174" spans="2:11" customFormat="1" ht="15" customHeight="1">
      <c r="B174" s="246"/>
      <c r="C174" s="223" t="s">
        <v>7146</v>
      </c>
      <c r="D174" s="223"/>
      <c r="E174" s="223"/>
      <c r="F174" s="244" t="s">
        <v>7133</v>
      </c>
      <c r="G174" s="223"/>
      <c r="H174" s="223" t="s">
        <v>7194</v>
      </c>
      <c r="I174" s="223" t="s">
        <v>7129</v>
      </c>
      <c r="J174" s="223">
        <v>50</v>
      </c>
      <c r="K174" s="267"/>
    </row>
    <row r="175" spans="2:11" customFormat="1" ht="15" customHeight="1">
      <c r="B175" s="246"/>
      <c r="C175" s="223" t="s">
        <v>7154</v>
      </c>
      <c r="D175" s="223"/>
      <c r="E175" s="223"/>
      <c r="F175" s="244" t="s">
        <v>7133</v>
      </c>
      <c r="G175" s="223"/>
      <c r="H175" s="223" t="s">
        <v>7194</v>
      </c>
      <c r="I175" s="223" t="s">
        <v>7129</v>
      </c>
      <c r="J175" s="223">
        <v>50</v>
      </c>
      <c r="K175" s="267"/>
    </row>
    <row r="176" spans="2:11" customFormat="1" ht="15" customHeight="1">
      <c r="B176" s="246"/>
      <c r="C176" s="223" t="s">
        <v>7152</v>
      </c>
      <c r="D176" s="223"/>
      <c r="E176" s="223"/>
      <c r="F176" s="244" t="s">
        <v>7133</v>
      </c>
      <c r="G176" s="223"/>
      <c r="H176" s="223" t="s">
        <v>7194</v>
      </c>
      <c r="I176" s="223" t="s">
        <v>7129</v>
      </c>
      <c r="J176" s="223">
        <v>50</v>
      </c>
      <c r="K176" s="267"/>
    </row>
    <row r="177" spans="2:11" customFormat="1" ht="15" customHeight="1">
      <c r="B177" s="246"/>
      <c r="C177" s="223" t="s">
        <v>292</v>
      </c>
      <c r="D177" s="223"/>
      <c r="E177" s="223"/>
      <c r="F177" s="244" t="s">
        <v>7127</v>
      </c>
      <c r="G177" s="223"/>
      <c r="H177" s="223" t="s">
        <v>7195</v>
      </c>
      <c r="I177" s="223" t="s">
        <v>7196</v>
      </c>
      <c r="J177" s="223"/>
      <c r="K177" s="267"/>
    </row>
    <row r="178" spans="2:11" customFormat="1" ht="15" customHeight="1">
      <c r="B178" s="246"/>
      <c r="C178" s="223" t="s">
        <v>57</v>
      </c>
      <c r="D178" s="223"/>
      <c r="E178" s="223"/>
      <c r="F178" s="244" t="s">
        <v>7127</v>
      </c>
      <c r="G178" s="223"/>
      <c r="H178" s="223" t="s">
        <v>7197</v>
      </c>
      <c r="I178" s="223" t="s">
        <v>7198</v>
      </c>
      <c r="J178" s="223">
        <v>1</v>
      </c>
      <c r="K178" s="267"/>
    </row>
    <row r="179" spans="2:11" customFormat="1" ht="15" customHeight="1">
      <c r="B179" s="246"/>
      <c r="C179" s="223" t="s">
        <v>53</v>
      </c>
      <c r="D179" s="223"/>
      <c r="E179" s="223"/>
      <c r="F179" s="244" t="s">
        <v>7127</v>
      </c>
      <c r="G179" s="223"/>
      <c r="H179" s="223" t="s">
        <v>7199</v>
      </c>
      <c r="I179" s="223" t="s">
        <v>7129</v>
      </c>
      <c r="J179" s="223">
        <v>20</v>
      </c>
      <c r="K179" s="267"/>
    </row>
    <row r="180" spans="2:11" customFormat="1" ht="15" customHeight="1">
      <c r="B180" s="246"/>
      <c r="C180" s="223" t="s">
        <v>54</v>
      </c>
      <c r="D180" s="223"/>
      <c r="E180" s="223"/>
      <c r="F180" s="244" t="s">
        <v>7127</v>
      </c>
      <c r="G180" s="223"/>
      <c r="H180" s="223" t="s">
        <v>7200</v>
      </c>
      <c r="I180" s="223" t="s">
        <v>7129</v>
      </c>
      <c r="J180" s="223">
        <v>255</v>
      </c>
      <c r="K180" s="267"/>
    </row>
    <row r="181" spans="2:11" customFormat="1" ht="15" customHeight="1">
      <c r="B181" s="246"/>
      <c r="C181" s="223" t="s">
        <v>293</v>
      </c>
      <c r="D181" s="223"/>
      <c r="E181" s="223"/>
      <c r="F181" s="244" t="s">
        <v>7127</v>
      </c>
      <c r="G181" s="223"/>
      <c r="H181" s="223" t="s">
        <v>7091</v>
      </c>
      <c r="I181" s="223" t="s">
        <v>7129</v>
      </c>
      <c r="J181" s="223">
        <v>10</v>
      </c>
      <c r="K181" s="267"/>
    </row>
    <row r="182" spans="2:11" customFormat="1" ht="15" customHeight="1">
      <c r="B182" s="246"/>
      <c r="C182" s="223" t="s">
        <v>294</v>
      </c>
      <c r="D182" s="223"/>
      <c r="E182" s="223"/>
      <c r="F182" s="244" t="s">
        <v>7127</v>
      </c>
      <c r="G182" s="223"/>
      <c r="H182" s="223" t="s">
        <v>7201</v>
      </c>
      <c r="I182" s="223" t="s">
        <v>7162</v>
      </c>
      <c r="J182" s="223"/>
      <c r="K182" s="267"/>
    </row>
    <row r="183" spans="2:11" customFormat="1" ht="15" customHeight="1">
      <c r="B183" s="246"/>
      <c r="C183" s="223" t="s">
        <v>7202</v>
      </c>
      <c r="D183" s="223"/>
      <c r="E183" s="223"/>
      <c r="F183" s="244" t="s">
        <v>7127</v>
      </c>
      <c r="G183" s="223"/>
      <c r="H183" s="223" t="s">
        <v>7203</v>
      </c>
      <c r="I183" s="223" t="s">
        <v>7162</v>
      </c>
      <c r="J183" s="223"/>
      <c r="K183" s="267"/>
    </row>
    <row r="184" spans="2:11" customFormat="1" ht="15" customHeight="1">
      <c r="B184" s="246"/>
      <c r="C184" s="223" t="s">
        <v>7191</v>
      </c>
      <c r="D184" s="223"/>
      <c r="E184" s="223"/>
      <c r="F184" s="244" t="s">
        <v>7127</v>
      </c>
      <c r="G184" s="223"/>
      <c r="H184" s="223" t="s">
        <v>7204</v>
      </c>
      <c r="I184" s="223" t="s">
        <v>7162</v>
      </c>
      <c r="J184" s="223"/>
      <c r="K184" s="267"/>
    </row>
    <row r="185" spans="2:11" customFormat="1" ht="15" customHeight="1">
      <c r="B185" s="246"/>
      <c r="C185" s="223" t="s">
        <v>296</v>
      </c>
      <c r="D185" s="223"/>
      <c r="E185" s="223"/>
      <c r="F185" s="244" t="s">
        <v>7133</v>
      </c>
      <c r="G185" s="223"/>
      <c r="H185" s="223" t="s">
        <v>7205</v>
      </c>
      <c r="I185" s="223" t="s">
        <v>7129</v>
      </c>
      <c r="J185" s="223">
        <v>50</v>
      </c>
      <c r="K185" s="267"/>
    </row>
    <row r="186" spans="2:11" customFormat="1" ht="15" customHeight="1">
      <c r="B186" s="246"/>
      <c r="C186" s="223" t="s">
        <v>7206</v>
      </c>
      <c r="D186" s="223"/>
      <c r="E186" s="223"/>
      <c r="F186" s="244" t="s">
        <v>7133</v>
      </c>
      <c r="G186" s="223"/>
      <c r="H186" s="223" t="s">
        <v>7207</v>
      </c>
      <c r="I186" s="223" t="s">
        <v>7208</v>
      </c>
      <c r="J186" s="223"/>
      <c r="K186" s="267"/>
    </row>
    <row r="187" spans="2:11" customFormat="1" ht="15" customHeight="1">
      <c r="B187" s="246"/>
      <c r="C187" s="223" t="s">
        <v>7209</v>
      </c>
      <c r="D187" s="223"/>
      <c r="E187" s="223"/>
      <c r="F187" s="244" t="s">
        <v>7133</v>
      </c>
      <c r="G187" s="223"/>
      <c r="H187" s="223" t="s">
        <v>7210</v>
      </c>
      <c r="I187" s="223" t="s">
        <v>7208</v>
      </c>
      <c r="J187" s="223"/>
      <c r="K187" s="267"/>
    </row>
    <row r="188" spans="2:11" customFormat="1" ht="15" customHeight="1">
      <c r="B188" s="246"/>
      <c r="C188" s="223" t="s">
        <v>7211</v>
      </c>
      <c r="D188" s="223"/>
      <c r="E188" s="223"/>
      <c r="F188" s="244" t="s">
        <v>7133</v>
      </c>
      <c r="G188" s="223"/>
      <c r="H188" s="223" t="s">
        <v>7212</v>
      </c>
      <c r="I188" s="223" t="s">
        <v>7208</v>
      </c>
      <c r="J188" s="223"/>
      <c r="K188" s="267"/>
    </row>
    <row r="189" spans="2:11" customFormat="1" ht="15" customHeight="1">
      <c r="B189" s="246"/>
      <c r="C189" s="280" t="s">
        <v>7213</v>
      </c>
      <c r="D189" s="223"/>
      <c r="E189" s="223"/>
      <c r="F189" s="244" t="s">
        <v>7133</v>
      </c>
      <c r="G189" s="223"/>
      <c r="H189" s="223" t="s">
        <v>7214</v>
      </c>
      <c r="I189" s="223" t="s">
        <v>7215</v>
      </c>
      <c r="J189" s="281" t="s">
        <v>7216</v>
      </c>
      <c r="K189" s="267"/>
    </row>
    <row r="190" spans="2:11" customFormat="1" ht="15" customHeight="1">
      <c r="B190" s="282"/>
      <c r="C190" s="283" t="s">
        <v>7217</v>
      </c>
      <c r="D190" s="284"/>
      <c r="E190" s="284"/>
      <c r="F190" s="285" t="s">
        <v>7133</v>
      </c>
      <c r="G190" s="284"/>
      <c r="H190" s="284" t="s">
        <v>7218</v>
      </c>
      <c r="I190" s="284" t="s">
        <v>7215</v>
      </c>
      <c r="J190" s="286" t="s">
        <v>7216</v>
      </c>
      <c r="K190" s="287"/>
    </row>
    <row r="191" spans="2:11" customFormat="1" ht="15" customHeight="1">
      <c r="B191" s="246"/>
      <c r="C191" s="280" t="s">
        <v>42</v>
      </c>
      <c r="D191" s="223"/>
      <c r="E191" s="223"/>
      <c r="F191" s="244" t="s">
        <v>7127</v>
      </c>
      <c r="G191" s="223"/>
      <c r="H191" s="220" t="s">
        <v>7219</v>
      </c>
      <c r="I191" s="223" t="s">
        <v>7220</v>
      </c>
      <c r="J191" s="223"/>
      <c r="K191" s="267"/>
    </row>
    <row r="192" spans="2:11" customFormat="1" ht="15" customHeight="1">
      <c r="B192" s="246"/>
      <c r="C192" s="280" t="s">
        <v>7221</v>
      </c>
      <c r="D192" s="223"/>
      <c r="E192" s="223"/>
      <c r="F192" s="244" t="s">
        <v>7127</v>
      </c>
      <c r="G192" s="223"/>
      <c r="H192" s="223" t="s">
        <v>7222</v>
      </c>
      <c r="I192" s="223" t="s">
        <v>7162</v>
      </c>
      <c r="J192" s="223"/>
      <c r="K192" s="267"/>
    </row>
    <row r="193" spans="2:11" customFormat="1" ht="15" customHeight="1">
      <c r="B193" s="246"/>
      <c r="C193" s="280" t="s">
        <v>7223</v>
      </c>
      <c r="D193" s="223"/>
      <c r="E193" s="223"/>
      <c r="F193" s="244" t="s">
        <v>7127</v>
      </c>
      <c r="G193" s="223"/>
      <c r="H193" s="223" t="s">
        <v>7224</v>
      </c>
      <c r="I193" s="223" t="s">
        <v>7162</v>
      </c>
      <c r="J193" s="223"/>
      <c r="K193" s="267"/>
    </row>
    <row r="194" spans="2:11" customFormat="1" ht="15" customHeight="1">
      <c r="B194" s="246"/>
      <c r="C194" s="280" t="s">
        <v>7225</v>
      </c>
      <c r="D194" s="223"/>
      <c r="E194" s="223"/>
      <c r="F194" s="244" t="s">
        <v>7133</v>
      </c>
      <c r="G194" s="223"/>
      <c r="H194" s="223" t="s">
        <v>7226</v>
      </c>
      <c r="I194" s="223" t="s">
        <v>7162</v>
      </c>
      <c r="J194" s="223"/>
      <c r="K194" s="267"/>
    </row>
    <row r="195" spans="2:11" customFormat="1" ht="15" customHeight="1">
      <c r="B195" s="273"/>
      <c r="C195" s="288"/>
      <c r="D195" s="253"/>
      <c r="E195" s="253"/>
      <c r="F195" s="253"/>
      <c r="G195" s="253"/>
      <c r="H195" s="253"/>
      <c r="I195" s="253"/>
      <c r="J195" s="253"/>
      <c r="K195" s="274"/>
    </row>
    <row r="196" spans="2:11" customFormat="1" ht="18.75" customHeight="1">
      <c r="B196" s="255"/>
      <c r="C196" s="265"/>
      <c r="D196" s="265"/>
      <c r="E196" s="265"/>
      <c r="F196" s="275"/>
      <c r="G196" s="265"/>
      <c r="H196" s="265"/>
      <c r="I196" s="265"/>
      <c r="J196" s="265"/>
      <c r="K196" s="255"/>
    </row>
    <row r="197" spans="2:11" customFormat="1" ht="18.75" customHeight="1">
      <c r="B197" s="255"/>
      <c r="C197" s="265"/>
      <c r="D197" s="265"/>
      <c r="E197" s="265"/>
      <c r="F197" s="275"/>
      <c r="G197" s="265"/>
      <c r="H197" s="265"/>
      <c r="I197" s="265"/>
      <c r="J197" s="265"/>
      <c r="K197" s="255"/>
    </row>
    <row r="198" spans="2:11" customFormat="1" ht="18.75" customHeight="1">
      <c r="B198" s="230"/>
      <c r="C198" s="230"/>
      <c r="D198" s="230"/>
      <c r="E198" s="230"/>
      <c r="F198" s="230"/>
      <c r="G198" s="230"/>
      <c r="H198" s="230"/>
      <c r="I198" s="230"/>
      <c r="J198" s="230"/>
      <c r="K198" s="230"/>
    </row>
    <row r="199" spans="2:11" customFormat="1" ht="13.5">
      <c r="B199" s="212"/>
      <c r="C199" s="213"/>
      <c r="D199" s="213"/>
      <c r="E199" s="213"/>
      <c r="F199" s="213"/>
      <c r="G199" s="213"/>
      <c r="H199" s="213"/>
      <c r="I199" s="213"/>
      <c r="J199" s="213"/>
      <c r="K199" s="214"/>
    </row>
    <row r="200" spans="2:11" customFormat="1" ht="21">
      <c r="B200" s="215"/>
      <c r="C200" s="347" t="s">
        <v>7227</v>
      </c>
      <c r="D200" s="347"/>
      <c r="E200" s="347"/>
      <c r="F200" s="347"/>
      <c r="G200" s="347"/>
      <c r="H200" s="347"/>
      <c r="I200" s="347"/>
      <c r="J200" s="347"/>
      <c r="K200" s="216"/>
    </row>
    <row r="201" spans="2:11" customFormat="1" ht="25.5" customHeight="1">
      <c r="B201" s="215"/>
      <c r="C201" s="289" t="s">
        <v>7228</v>
      </c>
      <c r="D201" s="289"/>
      <c r="E201" s="289"/>
      <c r="F201" s="289" t="s">
        <v>7229</v>
      </c>
      <c r="G201" s="290"/>
      <c r="H201" s="348" t="s">
        <v>7230</v>
      </c>
      <c r="I201" s="348"/>
      <c r="J201" s="348"/>
      <c r="K201" s="216"/>
    </row>
    <row r="202" spans="2:11" customFormat="1" ht="5.25" customHeight="1">
      <c r="B202" s="246"/>
      <c r="C202" s="241"/>
      <c r="D202" s="241"/>
      <c r="E202" s="241"/>
      <c r="F202" s="241"/>
      <c r="G202" s="265"/>
      <c r="H202" s="241"/>
      <c r="I202" s="241"/>
      <c r="J202" s="241"/>
      <c r="K202" s="267"/>
    </row>
    <row r="203" spans="2:11" customFormat="1" ht="15" customHeight="1">
      <c r="B203" s="246"/>
      <c r="C203" s="223" t="s">
        <v>7220</v>
      </c>
      <c r="D203" s="223"/>
      <c r="E203" s="223"/>
      <c r="F203" s="244" t="s">
        <v>43</v>
      </c>
      <c r="G203" s="223"/>
      <c r="H203" s="346" t="s">
        <v>7231</v>
      </c>
      <c r="I203" s="346"/>
      <c r="J203" s="346"/>
      <c r="K203" s="267"/>
    </row>
    <row r="204" spans="2:11" customFormat="1" ht="15" customHeight="1">
      <c r="B204" s="246"/>
      <c r="C204" s="223"/>
      <c r="D204" s="223"/>
      <c r="E204" s="223"/>
      <c r="F204" s="244" t="s">
        <v>44</v>
      </c>
      <c r="G204" s="223"/>
      <c r="H204" s="346" t="s">
        <v>7232</v>
      </c>
      <c r="I204" s="346"/>
      <c r="J204" s="346"/>
      <c r="K204" s="267"/>
    </row>
    <row r="205" spans="2:11" customFormat="1" ht="15" customHeight="1">
      <c r="B205" s="246"/>
      <c r="C205" s="223"/>
      <c r="D205" s="223"/>
      <c r="E205" s="223"/>
      <c r="F205" s="244" t="s">
        <v>47</v>
      </c>
      <c r="G205" s="223"/>
      <c r="H205" s="346" t="s">
        <v>7233</v>
      </c>
      <c r="I205" s="346"/>
      <c r="J205" s="346"/>
      <c r="K205" s="267"/>
    </row>
    <row r="206" spans="2:11" customFormat="1" ht="15" customHeight="1">
      <c r="B206" s="246"/>
      <c r="C206" s="223"/>
      <c r="D206" s="223"/>
      <c r="E206" s="223"/>
      <c r="F206" s="244" t="s">
        <v>45</v>
      </c>
      <c r="G206" s="223"/>
      <c r="H206" s="346" t="s">
        <v>7234</v>
      </c>
      <c r="I206" s="346"/>
      <c r="J206" s="346"/>
      <c r="K206" s="267"/>
    </row>
    <row r="207" spans="2:11" customFormat="1" ht="15" customHeight="1">
      <c r="B207" s="246"/>
      <c r="C207" s="223"/>
      <c r="D207" s="223"/>
      <c r="E207" s="223"/>
      <c r="F207" s="244" t="s">
        <v>46</v>
      </c>
      <c r="G207" s="223"/>
      <c r="H207" s="346" t="s">
        <v>7235</v>
      </c>
      <c r="I207" s="346"/>
      <c r="J207" s="346"/>
      <c r="K207" s="267"/>
    </row>
    <row r="208" spans="2:11" customFormat="1" ht="15" customHeight="1">
      <c r="B208" s="246"/>
      <c r="C208" s="223"/>
      <c r="D208" s="223"/>
      <c r="E208" s="223"/>
      <c r="F208" s="244"/>
      <c r="G208" s="223"/>
      <c r="H208" s="223"/>
      <c r="I208" s="223"/>
      <c r="J208" s="223"/>
      <c r="K208" s="267"/>
    </row>
    <row r="209" spans="2:11" customFormat="1" ht="15" customHeight="1">
      <c r="B209" s="246"/>
      <c r="C209" s="223" t="s">
        <v>7174</v>
      </c>
      <c r="D209" s="223"/>
      <c r="E209" s="223"/>
      <c r="F209" s="244" t="s">
        <v>78</v>
      </c>
      <c r="G209" s="223"/>
      <c r="H209" s="346" t="s">
        <v>7236</v>
      </c>
      <c r="I209" s="346"/>
      <c r="J209" s="346"/>
      <c r="K209" s="267"/>
    </row>
    <row r="210" spans="2:11" customFormat="1" ht="15" customHeight="1">
      <c r="B210" s="246"/>
      <c r="C210" s="223"/>
      <c r="D210" s="223"/>
      <c r="E210" s="223"/>
      <c r="F210" s="244" t="s">
        <v>7072</v>
      </c>
      <c r="G210" s="223"/>
      <c r="H210" s="346" t="s">
        <v>7073</v>
      </c>
      <c r="I210" s="346"/>
      <c r="J210" s="346"/>
      <c r="K210" s="267"/>
    </row>
    <row r="211" spans="2:11" customFormat="1" ht="15" customHeight="1">
      <c r="B211" s="246"/>
      <c r="C211" s="223"/>
      <c r="D211" s="223"/>
      <c r="E211" s="223"/>
      <c r="F211" s="244" t="s">
        <v>7070</v>
      </c>
      <c r="G211" s="223"/>
      <c r="H211" s="346" t="s">
        <v>7237</v>
      </c>
      <c r="I211" s="346"/>
      <c r="J211" s="346"/>
      <c r="K211" s="267"/>
    </row>
    <row r="212" spans="2:11" customFormat="1" ht="15" customHeight="1">
      <c r="B212" s="291"/>
      <c r="C212" s="223"/>
      <c r="D212" s="223"/>
      <c r="E212" s="223"/>
      <c r="F212" s="244" t="s">
        <v>7074</v>
      </c>
      <c r="G212" s="280"/>
      <c r="H212" s="345" t="s">
        <v>141</v>
      </c>
      <c r="I212" s="345"/>
      <c r="J212" s="345"/>
      <c r="K212" s="292"/>
    </row>
    <row r="213" spans="2:11" customFormat="1" ht="15" customHeight="1">
      <c r="B213" s="291"/>
      <c r="C213" s="223"/>
      <c r="D213" s="223"/>
      <c r="E213" s="223"/>
      <c r="F213" s="244" t="s">
        <v>7075</v>
      </c>
      <c r="G213" s="280"/>
      <c r="H213" s="345" t="s">
        <v>3581</v>
      </c>
      <c r="I213" s="345"/>
      <c r="J213" s="345"/>
      <c r="K213" s="292"/>
    </row>
    <row r="214" spans="2:11" customFormat="1" ht="15" customHeight="1">
      <c r="B214" s="291"/>
      <c r="C214" s="223"/>
      <c r="D214" s="223"/>
      <c r="E214" s="223"/>
      <c r="F214" s="244"/>
      <c r="G214" s="280"/>
      <c r="H214" s="271"/>
      <c r="I214" s="271"/>
      <c r="J214" s="271"/>
      <c r="K214" s="292"/>
    </row>
    <row r="215" spans="2:11" customFormat="1" ht="15" customHeight="1">
      <c r="B215" s="291"/>
      <c r="C215" s="223" t="s">
        <v>7198</v>
      </c>
      <c r="D215" s="223"/>
      <c r="E215" s="223"/>
      <c r="F215" s="244">
        <v>1</v>
      </c>
      <c r="G215" s="280"/>
      <c r="H215" s="345" t="s">
        <v>7238</v>
      </c>
      <c r="I215" s="345"/>
      <c r="J215" s="345"/>
      <c r="K215" s="292"/>
    </row>
    <row r="216" spans="2:11" customFormat="1" ht="15" customHeight="1">
      <c r="B216" s="291"/>
      <c r="C216" s="223"/>
      <c r="D216" s="223"/>
      <c r="E216" s="223"/>
      <c r="F216" s="244">
        <v>2</v>
      </c>
      <c r="G216" s="280"/>
      <c r="H216" s="345" t="s">
        <v>7239</v>
      </c>
      <c r="I216" s="345"/>
      <c r="J216" s="345"/>
      <c r="K216" s="292"/>
    </row>
    <row r="217" spans="2:11" customFormat="1" ht="15" customHeight="1">
      <c r="B217" s="291"/>
      <c r="C217" s="223"/>
      <c r="D217" s="223"/>
      <c r="E217" s="223"/>
      <c r="F217" s="244">
        <v>3</v>
      </c>
      <c r="G217" s="280"/>
      <c r="H217" s="345" t="s">
        <v>7240</v>
      </c>
      <c r="I217" s="345"/>
      <c r="J217" s="345"/>
      <c r="K217" s="292"/>
    </row>
    <row r="218" spans="2:11" customFormat="1" ht="15" customHeight="1">
      <c r="B218" s="291"/>
      <c r="C218" s="223"/>
      <c r="D218" s="223"/>
      <c r="E218" s="223"/>
      <c r="F218" s="244">
        <v>4</v>
      </c>
      <c r="G218" s="280"/>
      <c r="H218" s="345" t="s">
        <v>7241</v>
      </c>
      <c r="I218" s="345"/>
      <c r="J218" s="345"/>
      <c r="K218" s="292"/>
    </row>
    <row r="219" spans="2:11" customFormat="1" ht="12.75" customHeight="1">
      <c r="B219" s="293"/>
      <c r="C219" s="294"/>
      <c r="D219" s="294"/>
      <c r="E219" s="294"/>
      <c r="F219" s="294"/>
      <c r="G219" s="294"/>
      <c r="H219" s="294"/>
      <c r="I219" s="294"/>
      <c r="J219" s="294"/>
      <c r="K219" s="295"/>
    </row>
  </sheetData>
  <sheetProtection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43</vt:i4>
      </vt:variant>
      <vt:variant>
        <vt:lpstr>Pojmenované oblasti</vt:lpstr>
      </vt:variant>
      <vt:variant>
        <vt:i4>85</vt:i4>
      </vt:variant>
    </vt:vector>
  </HeadingPairs>
  <TitlesOfParts>
    <vt:vector size="128" baseType="lpstr">
      <vt:lpstr>Rekapitulace stavby</vt:lpstr>
      <vt:lpstr>2024-HEX-04-01-11-1 - D.1...</vt:lpstr>
      <vt:lpstr>2024-HEX-04-01-11-2 - D.1...</vt:lpstr>
      <vt:lpstr>2024-HEX-04-01-11-3 - D.1...</vt:lpstr>
      <vt:lpstr>2024-HEX-04-01-11-4 - D.1...</vt:lpstr>
      <vt:lpstr>2024-HEX-04-01-14-11 - D....</vt:lpstr>
      <vt:lpstr>2024-HEX-04-01-14-12 - D....</vt:lpstr>
      <vt:lpstr>2024-HEX-04-01-14-2 - D.1...</vt:lpstr>
      <vt:lpstr>2024-HEX-04-01-14-3 - D.1...</vt:lpstr>
      <vt:lpstr>2024-HEX-04-01-14-4 - D.1...</vt:lpstr>
      <vt:lpstr>2024-HEX-04-01-14-51 - D....</vt:lpstr>
      <vt:lpstr>2024-HEX-04-01-14-52 - D....</vt:lpstr>
      <vt:lpstr>2024-HEX-04-01-14-53 - D....</vt:lpstr>
      <vt:lpstr>2024-HEX-04-01-15 - D.1.5...</vt:lpstr>
      <vt:lpstr>2024-HEX-04-01-16 - D.1.6...</vt:lpstr>
      <vt:lpstr>2024-HEX-04-01-VON - Vedl...</vt:lpstr>
      <vt:lpstr>2024-HEX-04-02-11-1 - D.1...</vt:lpstr>
      <vt:lpstr>2024-HEX-04-02-11-2 - D.1...</vt:lpstr>
      <vt:lpstr>2024-HEX-04-02-14-11 - D....</vt:lpstr>
      <vt:lpstr>2024-HEX-04-02-14-12 - D....</vt:lpstr>
      <vt:lpstr>2024-HEX-04-02-14-2 - D.1...</vt:lpstr>
      <vt:lpstr>2024-HEX-04-02-14-3 - D.1...</vt:lpstr>
      <vt:lpstr>2024-HEX-04-02-14-41 - D....</vt:lpstr>
      <vt:lpstr>2024-HEX-04-02-14-42 - D....</vt:lpstr>
      <vt:lpstr>2024-HEX-04-02-14-43 - D....</vt:lpstr>
      <vt:lpstr>2024-HEX-04-02-14-44 - D....</vt:lpstr>
      <vt:lpstr>2024-HEX-04-02-14-5 - D.1...</vt:lpstr>
      <vt:lpstr>2024-HEX-04-02-5 - D.1.5-...</vt:lpstr>
      <vt:lpstr>2024-HEX-04-02-6 - D.1.6-...</vt:lpstr>
      <vt:lpstr>2024-HEX-04-02-7 - D.1.7-...</vt:lpstr>
      <vt:lpstr>2024-HEX-04-02-VON - Vedl...</vt:lpstr>
      <vt:lpstr>2024-HEX-04-03-11 - D.1.1...</vt:lpstr>
      <vt:lpstr>2024-HEX-04-03-14-1 - D.1...</vt:lpstr>
      <vt:lpstr>2024-HEX-04-03-14-2 - D.1...</vt:lpstr>
      <vt:lpstr>2024-HEX-04-03-14-3 - D.1...</vt:lpstr>
      <vt:lpstr>2024-HEX-04-03-14-4a - D....</vt:lpstr>
      <vt:lpstr>2024-HEX-04-03-14-4b - D....</vt:lpstr>
      <vt:lpstr>2024-HEX-04-03-14-4c - D....</vt:lpstr>
      <vt:lpstr>2024-HEX-04-03-14-4d - D....</vt:lpstr>
      <vt:lpstr>2024-HEX-04-03-14-5 - D.1...</vt:lpstr>
      <vt:lpstr>2024-HEX-04-03-VON - Vedl...</vt:lpstr>
      <vt:lpstr>Seznam figur</vt:lpstr>
      <vt:lpstr>Pokyny pro vyplnění</vt:lpstr>
      <vt:lpstr>'2024-HEX-04-01-11-1 - D.1...'!Názvy_tisku</vt:lpstr>
      <vt:lpstr>'2024-HEX-04-01-11-2 - D.1...'!Názvy_tisku</vt:lpstr>
      <vt:lpstr>'2024-HEX-04-01-11-3 - D.1...'!Názvy_tisku</vt:lpstr>
      <vt:lpstr>'2024-HEX-04-01-11-4 - D.1...'!Názvy_tisku</vt:lpstr>
      <vt:lpstr>'2024-HEX-04-01-14-11 - D....'!Názvy_tisku</vt:lpstr>
      <vt:lpstr>'2024-HEX-04-01-14-12 - D....'!Názvy_tisku</vt:lpstr>
      <vt:lpstr>'2024-HEX-04-01-14-2 - D.1...'!Názvy_tisku</vt:lpstr>
      <vt:lpstr>'2024-HEX-04-01-14-3 - D.1...'!Názvy_tisku</vt:lpstr>
      <vt:lpstr>'2024-HEX-04-01-14-4 - D.1...'!Názvy_tisku</vt:lpstr>
      <vt:lpstr>'2024-HEX-04-01-14-51 - D....'!Názvy_tisku</vt:lpstr>
      <vt:lpstr>'2024-HEX-04-01-14-52 - D....'!Názvy_tisku</vt:lpstr>
      <vt:lpstr>'2024-HEX-04-01-14-53 - D....'!Názvy_tisku</vt:lpstr>
      <vt:lpstr>'2024-HEX-04-01-15 - D.1.5...'!Názvy_tisku</vt:lpstr>
      <vt:lpstr>'2024-HEX-04-01-16 - D.1.6...'!Názvy_tisku</vt:lpstr>
      <vt:lpstr>'2024-HEX-04-01-VON - Vedl...'!Názvy_tisku</vt:lpstr>
      <vt:lpstr>'2024-HEX-04-02-11-1 - D.1...'!Názvy_tisku</vt:lpstr>
      <vt:lpstr>'2024-HEX-04-02-11-2 - D.1...'!Názvy_tisku</vt:lpstr>
      <vt:lpstr>'2024-HEX-04-02-14-11 - D....'!Názvy_tisku</vt:lpstr>
      <vt:lpstr>'2024-HEX-04-02-14-12 - D....'!Názvy_tisku</vt:lpstr>
      <vt:lpstr>'2024-HEX-04-02-14-2 - D.1...'!Názvy_tisku</vt:lpstr>
      <vt:lpstr>'2024-HEX-04-02-14-3 - D.1...'!Názvy_tisku</vt:lpstr>
      <vt:lpstr>'2024-HEX-04-02-14-41 - D....'!Názvy_tisku</vt:lpstr>
      <vt:lpstr>'2024-HEX-04-02-14-42 - D....'!Názvy_tisku</vt:lpstr>
      <vt:lpstr>'2024-HEX-04-02-14-43 - D....'!Názvy_tisku</vt:lpstr>
      <vt:lpstr>'2024-HEX-04-02-14-44 - D....'!Názvy_tisku</vt:lpstr>
      <vt:lpstr>'2024-HEX-04-02-14-5 - D.1...'!Názvy_tisku</vt:lpstr>
      <vt:lpstr>'2024-HEX-04-02-5 - D.1.5-...'!Názvy_tisku</vt:lpstr>
      <vt:lpstr>'2024-HEX-04-02-6 - D.1.6-...'!Názvy_tisku</vt:lpstr>
      <vt:lpstr>'2024-HEX-04-02-7 - D.1.7-...'!Názvy_tisku</vt:lpstr>
      <vt:lpstr>'2024-HEX-04-02-VON - Vedl...'!Názvy_tisku</vt:lpstr>
      <vt:lpstr>'2024-HEX-04-03-11 - D.1.1...'!Názvy_tisku</vt:lpstr>
      <vt:lpstr>'2024-HEX-04-03-14-1 - D.1...'!Názvy_tisku</vt:lpstr>
      <vt:lpstr>'2024-HEX-04-03-14-2 - D.1...'!Názvy_tisku</vt:lpstr>
      <vt:lpstr>'2024-HEX-04-03-14-3 - D.1...'!Názvy_tisku</vt:lpstr>
      <vt:lpstr>'2024-HEX-04-03-14-4a - D....'!Názvy_tisku</vt:lpstr>
      <vt:lpstr>'2024-HEX-04-03-14-4b - D....'!Názvy_tisku</vt:lpstr>
      <vt:lpstr>'2024-HEX-04-03-14-4c - D....'!Názvy_tisku</vt:lpstr>
      <vt:lpstr>'2024-HEX-04-03-14-4d - D....'!Názvy_tisku</vt:lpstr>
      <vt:lpstr>'2024-HEX-04-03-14-5 - D.1...'!Názvy_tisku</vt:lpstr>
      <vt:lpstr>'2024-HEX-04-03-VON - Vedl...'!Názvy_tisku</vt:lpstr>
      <vt:lpstr>'Rekapitulace stavby'!Názvy_tisku</vt:lpstr>
      <vt:lpstr>'Seznam figur'!Názvy_tisku</vt:lpstr>
      <vt:lpstr>'2024-HEX-04-01-11-1 - D.1...'!Oblast_tisku</vt:lpstr>
      <vt:lpstr>'2024-HEX-04-01-11-2 - D.1...'!Oblast_tisku</vt:lpstr>
      <vt:lpstr>'2024-HEX-04-01-11-3 - D.1...'!Oblast_tisku</vt:lpstr>
      <vt:lpstr>'2024-HEX-04-01-11-4 - D.1...'!Oblast_tisku</vt:lpstr>
      <vt:lpstr>'2024-HEX-04-01-14-11 - D....'!Oblast_tisku</vt:lpstr>
      <vt:lpstr>'2024-HEX-04-01-14-12 - D....'!Oblast_tisku</vt:lpstr>
      <vt:lpstr>'2024-HEX-04-01-14-2 - D.1...'!Oblast_tisku</vt:lpstr>
      <vt:lpstr>'2024-HEX-04-01-14-3 - D.1...'!Oblast_tisku</vt:lpstr>
      <vt:lpstr>'2024-HEX-04-01-14-4 - D.1...'!Oblast_tisku</vt:lpstr>
      <vt:lpstr>'2024-HEX-04-01-14-51 - D....'!Oblast_tisku</vt:lpstr>
      <vt:lpstr>'2024-HEX-04-01-14-52 - D....'!Oblast_tisku</vt:lpstr>
      <vt:lpstr>'2024-HEX-04-01-14-53 - D....'!Oblast_tisku</vt:lpstr>
      <vt:lpstr>'2024-HEX-04-01-15 - D.1.5...'!Oblast_tisku</vt:lpstr>
      <vt:lpstr>'2024-HEX-04-01-16 - D.1.6...'!Oblast_tisku</vt:lpstr>
      <vt:lpstr>'2024-HEX-04-01-VON - Vedl...'!Oblast_tisku</vt:lpstr>
      <vt:lpstr>'2024-HEX-04-02-11-1 - D.1...'!Oblast_tisku</vt:lpstr>
      <vt:lpstr>'2024-HEX-04-02-11-2 - D.1...'!Oblast_tisku</vt:lpstr>
      <vt:lpstr>'2024-HEX-04-02-14-11 - D....'!Oblast_tisku</vt:lpstr>
      <vt:lpstr>'2024-HEX-04-02-14-12 - D....'!Oblast_tisku</vt:lpstr>
      <vt:lpstr>'2024-HEX-04-02-14-2 - D.1...'!Oblast_tisku</vt:lpstr>
      <vt:lpstr>'2024-HEX-04-02-14-3 - D.1...'!Oblast_tisku</vt:lpstr>
      <vt:lpstr>'2024-HEX-04-02-14-41 - D....'!Oblast_tisku</vt:lpstr>
      <vt:lpstr>'2024-HEX-04-02-14-42 - D....'!Oblast_tisku</vt:lpstr>
      <vt:lpstr>'2024-HEX-04-02-14-43 - D....'!Oblast_tisku</vt:lpstr>
      <vt:lpstr>'2024-HEX-04-02-14-44 - D....'!Oblast_tisku</vt:lpstr>
      <vt:lpstr>'2024-HEX-04-02-14-5 - D.1...'!Oblast_tisku</vt:lpstr>
      <vt:lpstr>'2024-HEX-04-02-5 - D.1.5-...'!Oblast_tisku</vt:lpstr>
      <vt:lpstr>'2024-HEX-04-02-6 - D.1.6-...'!Oblast_tisku</vt:lpstr>
      <vt:lpstr>'2024-HEX-04-02-7 - D.1.7-...'!Oblast_tisku</vt:lpstr>
      <vt:lpstr>'2024-HEX-04-02-VON - Vedl...'!Oblast_tisku</vt:lpstr>
      <vt:lpstr>'2024-HEX-04-03-11 - D.1.1...'!Oblast_tisku</vt:lpstr>
      <vt:lpstr>'2024-HEX-04-03-14-1 - D.1...'!Oblast_tisku</vt:lpstr>
      <vt:lpstr>'2024-HEX-04-03-14-2 - D.1...'!Oblast_tisku</vt:lpstr>
      <vt:lpstr>'2024-HEX-04-03-14-3 - D.1...'!Oblast_tisku</vt:lpstr>
      <vt:lpstr>'2024-HEX-04-03-14-4a - D....'!Oblast_tisku</vt:lpstr>
      <vt:lpstr>'2024-HEX-04-03-14-4b - D....'!Oblast_tisku</vt:lpstr>
      <vt:lpstr>'2024-HEX-04-03-14-4c - D....'!Oblast_tisku</vt:lpstr>
      <vt:lpstr>'2024-HEX-04-03-14-4d - D....'!Oblast_tisku</vt:lpstr>
      <vt:lpstr>'2024-HEX-04-03-14-5 - D.1...'!Oblast_tisku</vt:lpstr>
      <vt:lpstr>'2024-HEX-04-03-VON - Vedl...'!Oblast_tisku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HEJMALOVA\Alena Hejmalova</dc:creator>
  <cp:lastModifiedBy>Vopalkova Petra</cp:lastModifiedBy>
  <dcterms:created xsi:type="dcterms:W3CDTF">2024-05-13T11:57:12Z</dcterms:created>
  <dcterms:modified xsi:type="dcterms:W3CDTF">2024-05-14T08:54:21Z</dcterms:modified>
</cp:coreProperties>
</file>